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nicola.lefler\Desktop\"/>
    </mc:Choice>
  </mc:AlternateContent>
  <xr:revisionPtr revIDLastSave="0" documentId="8_{B12F668C-405D-421E-988D-903F18535D79}" xr6:coauthVersionLast="47" xr6:coauthVersionMax="47" xr10:uidLastSave="{00000000-0000-0000-0000-000000000000}"/>
  <bookViews>
    <workbookView xWindow="38280" yWindow="-120" windowWidth="19440" windowHeight="15000" tabRatio="760" activeTab="2" xr2:uid="{00000000-000D-0000-FFFF-FFFF00000000}"/>
  </bookViews>
  <sheets>
    <sheet name="Data Sets for FY2023-24" sheetId="188" r:id="rId1"/>
    <sheet name="City Schools - Break Down" sheetId="189" r:id="rId2"/>
    <sheet name="Low Wealth Calculation By LEA" sheetId="147" r:id="rId3"/>
    <sheet name="FY24 All" sheetId="187" state="hidden" r:id="rId4"/>
    <sheet name="FY23 All" sheetId="185" state="hidden" r:id="rId5"/>
    <sheet name="FY22 All" sheetId="184" state="hidden" r:id="rId6"/>
    <sheet name="FY21 All " sheetId="183" state="hidden" r:id="rId7"/>
    <sheet name="FY20 All " sheetId="182" state="hidden" r:id="rId8"/>
    <sheet name="FY19 All " sheetId="181" state="hidden" r:id="rId9"/>
    <sheet name="Module1" sheetId="168" state="veryHidden" r:id=""/>
    <sheet name="Module2" sheetId="169" state="veryHidden" r:id=""/>
    <sheet name="Module3" sheetId="170" state="veryHidden" r:id=""/>
    <sheet name="LEA List" sheetId="176" state="hidden" r:id="rId10"/>
  </sheets>
  <definedNames>
    <definedName name="_xlnm._FilterDatabase" localSheetId="1" hidden="1">'City Schools - Break Down'!#REF!</definedName>
    <definedName name="_Key1" localSheetId="8" hidden="1">#REF!</definedName>
    <definedName name="_Key1" localSheetId="7" hidden="1">#REF!</definedName>
    <definedName name="_Key1" localSheetId="6" hidden="1">#REF!</definedName>
    <definedName name="_Key1" localSheetId="5" hidden="1">#REF!</definedName>
    <definedName name="_Key1" localSheetId="4" hidden="1">#REF!</definedName>
    <definedName name="_Key1" localSheetId="3" hidden="1">#REF!</definedName>
    <definedName name="_Key1" hidden="1">#REF!</definedName>
    <definedName name="_Key2" localSheetId="8" hidden="1">#REF!</definedName>
    <definedName name="_Key2" localSheetId="7" hidden="1">#REF!</definedName>
    <definedName name="_Key2" localSheetId="6" hidden="1">#REF!</definedName>
    <definedName name="_Key2" localSheetId="5" hidden="1">#REF!</definedName>
    <definedName name="_Key2" localSheetId="4" hidden="1">#REF!</definedName>
    <definedName name="_Key2" localSheetId="3" hidden="1">#REF!</definedName>
    <definedName name="_Key2" hidden="1">#REF!</definedName>
    <definedName name="_Order1" hidden="1">255</definedName>
    <definedName name="_Order2" hidden="1">255</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hidden="1">#REF!</definedName>
    <definedName name="FY19A" localSheetId="8">'FY19 All '!$K$6:$V$106</definedName>
    <definedName name="FY19ADM" localSheetId="8">'FY19 All '!$A$6:$H$106</definedName>
    <definedName name="FY19Allot" localSheetId="8">'FY19 All '!$ES$6:$EU$177</definedName>
    <definedName name="FY19B" localSheetId="8">'FY19 All '!$X$6:$AG$106</definedName>
    <definedName name="FY19C" localSheetId="8">'FY19 All '!$AI$6:$AW$106</definedName>
    <definedName name="FY19D" localSheetId="8">'FY19 All '!$BB$6:$BL$112</definedName>
    <definedName name="FY19E" localSheetId="8">'FY19 All '!$BN$7:$BY$108</definedName>
    <definedName name="FY19F" localSheetId="8">'FY19 All '!$CA$6:$CJ$107</definedName>
    <definedName name="FY19G" localSheetId="8">'FY19 All '!$CL$6:$DC$106</definedName>
    <definedName name="FY19J" localSheetId="8">'FY19 All '!$DX$6:$EO$360</definedName>
    <definedName name="FY20A" localSheetId="7">'FY20 All '!$K$6:$V$106</definedName>
    <definedName name="FY20ADM" localSheetId="7">'FY20 All '!$A$6:$H$106</definedName>
    <definedName name="FY20Allot" localSheetId="7">'FY20 All '!$ES$6:$EU$177</definedName>
    <definedName name="FY20B" localSheetId="7">'FY20 All '!$X$6:$AG$106</definedName>
    <definedName name="FY20C" localSheetId="7">'FY20 All '!$AI$6:$AW$106</definedName>
    <definedName name="FY20D" localSheetId="7">'FY20 All '!$BB$6:$BL$112</definedName>
    <definedName name="FY20E" localSheetId="7">'FY20 All '!$BN$7:$BY$108</definedName>
    <definedName name="FY20F" localSheetId="7">'FY20 All '!$CA$6:$CJ$107</definedName>
    <definedName name="FY20G" localSheetId="7">'FY20 All '!$CL$6:$DC$106</definedName>
    <definedName name="FY20J" localSheetId="7">'FY20 All '!$DX$6:$EO$360</definedName>
    <definedName name="FY21A" localSheetId="6">'FY21 All '!$K$6:$V$106</definedName>
    <definedName name="FY21ADM" localSheetId="6">'FY21 All '!$A$6:$H$106</definedName>
    <definedName name="FY21Allot" localSheetId="6">'FY21 All '!$ES$6:$EU$177</definedName>
    <definedName name="FY21B" localSheetId="6">'FY21 All '!$X$6:$AG$106</definedName>
    <definedName name="FY21C" localSheetId="6">'FY21 All '!$AI$6:$AW$106</definedName>
    <definedName name="FY21D" localSheetId="6">'FY21 All '!$BB$6:$BL$112</definedName>
    <definedName name="FY21E" localSheetId="6">'FY21 All '!$BN$6:$BY$107</definedName>
    <definedName name="FY21F" localSheetId="6">'FY21 All '!$CA$6:$CJ$107</definedName>
    <definedName name="FY21G" localSheetId="6">'FY21 All '!$CL$6:$DC$106</definedName>
    <definedName name="FY21J" localSheetId="6">'FY21 All '!$DX$6:$EO$324</definedName>
    <definedName name="FY22A" localSheetId="5">'FY22 All'!$K$6:$V$106</definedName>
    <definedName name="FY22ADM" localSheetId="5">'FY22 All'!$A$6:$H$106</definedName>
    <definedName name="FY22Allot" localSheetId="5">'FY22 All'!$ES$6:$EU$177</definedName>
    <definedName name="FY22B" localSheetId="5">'FY22 All'!$X$6:$AG$106</definedName>
    <definedName name="FY22C" localSheetId="5">'FY22 All'!$AI$6:$AW$106</definedName>
    <definedName name="FY22D" localSheetId="5">'FY22 All'!$BB$6:$BL$112</definedName>
    <definedName name="FY22E" localSheetId="5">'FY22 All'!$BN$6:$BY$107</definedName>
    <definedName name="FY22F" localSheetId="5">'FY22 All'!$CA$6:$CJ$107</definedName>
    <definedName name="FY22G" localSheetId="5">'FY22 All'!$CL$6:$DC$106</definedName>
    <definedName name="FY22J" localSheetId="5">'FY22 All'!$DX$6:$EO$328</definedName>
    <definedName name="FY23A" localSheetId="4">'FY23 All'!$K$6:$V$106</definedName>
    <definedName name="FY23ADM" localSheetId="4">'FY23 All'!$A$6:$H$106</definedName>
    <definedName name="FY23Allot" localSheetId="4">'FY23 All'!$ES$6:$EU$120</definedName>
    <definedName name="FY23B" localSheetId="4">'FY23 All'!$X$6:$AG$106</definedName>
    <definedName name="FY23C" localSheetId="4">'FY23 All'!$AI$6:$AW$140</definedName>
    <definedName name="FY23D" localSheetId="4">'FY23 All'!$BB$6:$BL$106</definedName>
    <definedName name="FY23E" localSheetId="4">'FY23 All'!$BN$6:$BY$106</definedName>
    <definedName name="FY23F" localSheetId="4">'FY23 All'!$CA$6:$CJ$106</definedName>
    <definedName name="FY23G" localSheetId="4">'FY23 All'!$CL$6:$DC$106</definedName>
    <definedName name="FY23J" localSheetId="4">'FY23 All'!$DX$6:$EO$329</definedName>
    <definedName name="FY24A" localSheetId="3">'FY24 All'!$K$6:$V$106</definedName>
    <definedName name="FY24ADM" localSheetId="3">'FY24 All'!$A$6:$H$106</definedName>
    <definedName name="FY24Allot" localSheetId="3">'FY24 All'!$ES$6:$EU$120</definedName>
    <definedName name="FY24B" localSheetId="3">'FY24 All'!$X$6:$AG$106</definedName>
    <definedName name="FY24C" localSheetId="3">'FY24 All'!$AI$6:$AW$140</definedName>
    <definedName name="FY24D" localSheetId="3">'FY24 All'!$BB$6:$BL$106</definedName>
    <definedName name="FY24E" localSheetId="3">'FY24 All'!$BN$6:$BY$106</definedName>
    <definedName name="FY24F" localSheetId="3">'FY24 All'!$CA$6:$CJ$106</definedName>
    <definedName name="FY24G" localSheetId="3">'FY24 All'!$CL$6:$DC$106</definedName>
    <definedName name="FY24J" localSheetId="3">'FY24 All'!$DX$6:$EO$336</definedName>
    <definedName name="LEA">'LEA List'!$A$2:$B$116</definedName>
    <definedName name="_xlnm.Print_Area" localSheetId="8">'FY19 All '!$A$1:$DC$108</definedName>
    <definedName name="_xlnm.Print_Area" localSheetId="7">'FY20 All '!$A$1:$DC$108</definedName>
    <definedName name="_xlnm.Print_Area" localSheetId="6">'FY21 All '!$A$1:$DC$108</definedName>
    <definedName name="_xlnm.Print_Area" localSheetId="5">'FY22 All'!$A$1:$DC$108</definedName>
    <definedName name="_xlnm.Print_Area" localSheetId="4">'FY23 All'!$A$1:$DC$108</definedName>
    <definedName name="_xlnm.Print_Area" localSheetId="3">'FY24 All'!$A$1:$DC$108</definedName>
    <definedName name="_xlnm.Print_Area" localSheetId="2">'Low Wealth Calculation By LEA'!$A$1:$U$167</definedName>
    <definedName name="_xlnm.Print_Titles" localSheetId="2">'Low Wealth Calculation By LEA'!$A:$B,'Low Wealth Calculation By LEA'!$1:$4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5" i="147" l="1"/>
  <c r="P154" i="147"/>
  <c r="P146" i="147"/>
  <c r="P143" i="147"/>
  <c r="P87" i="147"/>
  <c r="P83" i="147"/>
  <c r="P73" i="147"/>
  <c r="P52" i="147"/>
  <c r="P51" i="147"/>
  <c r="P46" i="147"/>
  <c r="P43" i="147"/>
  <c r="P37" i="147"/>
  <c r="P35" i="147"/>
  <c r="P28" i="147"/>
  <c r="P24" i="147"/>
  <c r="P17" i="147"/>
  <c r="P16" i="147"/>
  <c r="P13" i="147"/>
  <c r="P11" i="147"/>
  <c r="P10" i="147"/>
  <c r="O11" i="147"/>
  <c r="Q28" i="147"/>
  <c r="Q17" i="147"/>
  <c r="O146" i="147"/>
  <c r="R155" i="147" l="1"/>
  <c r="R154" i="147"/>
  <c r="R146" i="147"/>
  <c r="R143" i="147"/>
  <c r="R156" i="147" l="1"/>
  <c r="S135" i="147"/>
  <c r="R87" i="147"/>
  <c r="R110" i="147" s="1"/>
  <c r="R83" i="147"/>
  <c r="R73" i="147"/>
  <c r="R52" i="147"/>
  <c r="R51" i="147"/>
  <c r="R46" i="147"/>
  <c r="R43" i="147"/>
  <c r="R37" i="147"/>
  <c r="R35" i="147"/>
  <c r="R117" i="147" s="1"/>
  <c r="R28" i="147"/>
  <c r="R24" i="147"/>
  <c r="R76" i="147" s="1"/>
  <c r="R17" i="147"/>
  <c r="R16" i="147"/>
  <c r="R13" i="147"/>
  <c r="Q11" i="147"/>
  <c r="R11" i="147"/>
  <c r="R18" i="147" s="1"/>
  <c r="R10" i="147"/>
  <c r="Q10" i="147"/>
  <c r="R54" i="147" l="1"/>
  <c r="R63" i="147" s="1"/>
  <c r="R84" i="147"/>
  <c r="R85" i="147" s="1"/>
  <c r="S11" i="147"/>
  <c r="R74" i="147"/>
  <c r="R75" i="147" s="1"/>
  <c r="R78" i="147" s="1"/>
  <c r="R12" i="147"/>
  <c r="R14" i="147" s="1"/>
  <c r="S10" i="147"/>
  <c r="R113" i="147" l="1"/>
  <c r="R19" i="147"/>
  <c r="R42" i="147" s="1"/>
  <c r="R44" i="147" l="1"/>
  <c r="R23" i="147"/>
  <c r="R27" i="147" l="1"/>
  <c r="R48" i="147"/>
  <c r="DR4" i="187"/>
  <c r="DM4" i="187"/>
  <c r="R62" i="147" l="1"/>
  <c r="R31" i="147"/>
  <c r="Q146" i="147"/>
  <c r="S146" i="147" s="1"/>
  <c r="Q155" i="147"/>
  <c r="S155" i="147" s="1"/>
  <c r="Q154" i="147"/>
  <c r="S154" i="147" s="1"/>
  <c r="Q143" i="147"/>
  <c r="S143" i="147" s="1"/>
  <c r="Q87" i="147"/>
  <c r="S87" i="147" s="1"/>
  <c r="Q83" i="147"/>
  <c r="S83" i="147" s="1"/>
  <c r="Q73" i="147"/>
  <c r="S73" i="147" s="1"/>
  <c r="Q52" i="147"/>
  <c r="S52" i="147" s="1"/>
  <c r="Q51" i="147"/>
  <c r="S51" i="147" s="1"/>
  <c r="Q46" i="147"/>
  <c r="S46" i="147" s="1"/>
  <c r="Q43" i="147"/>
  <c r="S43" i="147" s="1"/>
  <c r="Q37" i="147"/>
  <c r="S37" i="147" s="1"/>
  <c r="Q35" i="147"/>
  <c r="S35" i="147" s="1"/>
  <c r="S28" i="147"/>
  <c r="Q24" i="147"/>
  <c r="S17" i="147"/>
  <c r="Q16" i="147"/>
  <c r="S16" i="147" s="1"/>
  <c r="Q13" i="147"/>
  <c r="Q18" i="147"/>
  <c r="S18" i="147" s="1"/>
  <c r="Q76" i="147" l="1"/>
  <c r="S76" i="147" s="1"/>
  <c r="S24" i="147"/>
  <c r="Q110" i="147"/>
  <c r="S110" i="147" s="1"/>
  <c r="R36" i="147"/>
  <c r="Q117" i="147"/>
  <c r="S117" i="147" s="1"/>
  <c r="Q74" i="147"/>
  <c r="S74" i="147" s="1"/>
  <c r="S13" i="147"/>
  <c r="Q54" i="147"/>
  <c r="S54" i="147" s="1"/>
  <c r="Q156" i="147"/>
  <c r="S156" i="147" s="1"/>
  <c r="Q84" i="147"/>
  <c r="S84" i="147" s="1"/>
  <c r="Q12" i="147"/>
  <c r="DR4" i="185"/>
  <c r="DM4" i="185"/>
  <c r="Q113" i="147" l="1"/>
  <c r="S113" i="147" s="1"/>
  <c r="Q75" i="147"/>
  <c r="S75" i="147" s="1"/>
  <c r="R39" i="147"/>
  <c r="Q85" i="147"/>
  <c r="S85" i="147" s="1"/>
  <c r="Q63" i="147"/>
  <c r="S63" i="147" s="1"/>
  <c r="Q14" i="147"/>
  <c r="S14" i="147" s="1"/>
  <c r="S12" i="147"/>
  <c r="P156" i="147"/>
  <c r="O154" i="147"/>
  <c r="Q78" i="147" l="1"/>
  <c r="R61" i="147"/>
  <c r="Q19" i="147"/>
  <c r="P110" i="147"/>
  <c r="R64" i="147" l="1"/>
  <c r="S19" i="147"/>
  <c r="Q23" i="147"/>
  <c r="S23" i="147" s="1"/>
  <c r="Q42" i="147"/>
  <c r="S42" i="147" s="1"/>
  <c r="P76" i="147"/>
  <c r="P113" i="147"/>
  <c r="P117" i="147"/>
  <c r="P18" i="147"/>
  <c r="P74" i="147"/>
  <c r="P54" i="147"/>
  <c r="P84" i="147"/>
  <c r="P12" i="147"/>
  <c r="DR4" i="184"/>
  <c r="DM4" i="184"/>
  <c r="R111" i="147" l="1"/>
  <c r="R66" i="147"/>
  <c r="R88" i="147"/>
  <c r="Q44" i="147"/>
  <c r="S44" i="147" s="1"/>
  <c r="Q27" i="147"/>
  <c r="S27" i="147" s="1"/>
  <c r="P63" i="147"/>
  <c r="P85" i="147"/>
  <c r="P75" i="147"/>
  <c r="P78" i="147" s="1"/>
  <c r="P14" i="147"/>
  <c r="EU176" i="182"/>
  <c r="R89" i="147" l="1"/>
  <c r="R112" i="147"/>
  <c r="Q31" i="147"/>
  <c r="S31" i="147" s="1"/>
  <c r="Q48" i="147"/>
  <c r="S48" i="147" s="1"/>
  <c r="P19" i="147"/>
  <c r="O37" i="147"/>
  <c r="N37" i="147"/>
  <c r="M28" i="147"/>
  <c r="O16" i="147"/>
  <c r="N16" i="147"/>
  <c r="O13" i="147"/>
  <c r="O155" i="147"/>
  <c r="R114" i="147" l="1"/>
  <c r="R92" i="147"/>
  <c r="R95" i="147" s="1"/>
  <c r="R103" i="147" s="1"/>
  <c r="Q62" i="147"/>
  <c r="S62" i="147" s="1"/>
  <c r="Q36" i="147"/>
  <c r="S36" i="147" s="1"/>
  <c r="P42" i="147"/>
  <c r="P23" i="147"/>
  <c r="O143" i="147"/>
  <c r="N146" i="147"/>
  <c r="N87" i="147"/>
  <c r="O87" i="147"/>
  <c r="O83" i="147"/>
  <c r="O73" i="147"/>
  <c r="O52" i="147"/>
  <c r="N52" i="147"/>
  <c r="M52" i="147"/>
  <c r="O51" i="147"/>
  <c r="O46" i="147"/>
  <c r="N46" i="147"/>
  <c r="O43" i="147"/>
  <c r="O35" i="147"/>
  <c r="O28" i="147"/>
  <c r="N24" i="147"/>
  <c r="O24" i="147"/>
  <c r="O17" i="147"/>
  <c r="O156" i="147"/>
  <c r="O74" i="147"/>
  <c r="O10" i="147"/>
  <c r="N83" i="147"/>
  <c r="N73" i="147"/>
  <c r="N51" i="147"/>
  <c r="N43" i="147"/>
  <c r="N35" i="147"/>
  <c r="N28" i="147"/>
  <c r="N17" i="147"/>
  <c r="N13" i="147"/>
  <c r="N11" i="147"/>
  <c r="N18" i="147" s="1"/>
  <c r="N10" i="147"/>
  <c r="R123" i="147" l="1"/>
  <c r="R118" i="147"/>
  <c r="Q39" i="147"/>
  <c r="S39" i="147" s="1"/>
  <c r="P27" i="147"/>
  <c r="P44" i="147"/>
  <c r="O76" i="147"/>
  <c r="O84" i="147"/>
  <c r="O110" i="147"/>
  <c r="O18" i="147"/>
  <c r="O75" i="147"/>
  <c r="O54" i="147"/>
  <c r="O117" i="147"/>
  <c r="O12" i="147"/>
  <c r="N12" i="147"/>
  <c r="N14" i="147" s="1"/>
  <c r="DR4" i="183"/>
  <c r="DM4" i="183"/>
  <c r="R122" i="147" l="1"/>
  <c r="Q61" i="147"/>
  <c r="S61" i="147" s="1"/>
  <c r="O78" i="147"/>
  <c r="P48" i="147"/>
  <c r="P31" i="147"/>
  <c r="O85" i="147"/>
  <c r="O63" i="147"/>
  <c r="O14" i="147"/>
  <c r="O113" i="147"/>
  <c r="N19" i="147"/>
  <c r="N23" i="147" s="1"/>
  <c r="R124" i="147" l="1"/>
  <c r="Q64" i="147"/>
  <c r="S64" i="147" s="1"/>
  <c r="P36" i="147"/>
  <c r="P62" i="147"/>
  <c r="O19" i="147"/>
  <c r="N155" i="147"/>
  <c r="N154" i="147"/>
  <c r="M154" i="147"/>
  <c r="R136" i="147" l="1"/>
  <c r="Q111" i="147"/>
  <c r="S111" i="147" s="1"/>
  <c r="Q88" i="147"/>
  <c r="S88" i="147" s="1"/>
  <c r="Q66" i="147"/>
  <c r="P39" i="147"/>
  <c r="O42" i="147"/>
  <c r="O23" i="147"/>
  <c r="R144" i="147" l="1"/>
  <c r="R147" i="147" s="1"/>
  <c r="R160" i="147" s="1"/>
  <c r="Q89" i="147"/>
  <c r="S89" i="147" s="1"/>
  <c r="Q112" i="147"/>
  <c r="S112" i="147" s="1"/>
  <c r="P61" i="147"/>
  <c r="O27" i="147"/>
  <c r="O44" i="147"/>
  <c r="M10" i="147"/>
  <c r="R145" i="147" l="1"/>
  <c r="R158" i="147"/>
  <c r="Q114" i="147"/>
  <c r="S114" i="147" s="1"/>
  <c r="Q92" i="147"/>
  <c r="S92" i="147" s="1"/>
  <c r="P64" i="147"/>
  <c r="O48" i="147"/>
  <c r="O31" i="147"/>
  <c r="DR4" i="182"/>
  <c r="DM4" i="182"/>
  <c r="M46" i="147"/>
  <c r="N110" i="147"/>
  <c r="N54" i="147"/>
  <c r="N117" i="147"/>
  <c r="N76" i="147"/>
  <c r="Q95" i="147" l="1"/>
  <c r="Q103" i="147" s="1"/>
  <c r="S103" i="147" s="1"/>
  <c r="Q118" i="147"/>
  <c r="P111" i="147"/>
  <c r="P88" i="147"/>
  <c r="P66" i="147"/>
  <c r="N63" i="147"/>
  <c r="O36" i="147"/>
  <c r="O62" i="147"/>
  <c r="EU124" i="182"/>
  <c r="N143" i="147"/>
  <c r="N156" i="147"/>
  <c r="N113" i="147"/>
  <c r="N84" i="147"/>
  <c r="S105" i="181"/>
  <c r="S103" i="181"/>
  <c r="S102" i="181"/>
  <c r="S101" i="181"/>
  <c r="S100" i="181"/>
  <c r="S99" i="181"/>
  <c r="S98" i="181"/>
  <c r="S97" i="181"/>
  <c r="S96" i="181"/>
  <c r="S95" i="181"/>
  <c r="S94" i="181"/>
  <c r="S93" i="181"/>
  <c r="S92" i="181"/>
  <c r="S91" i="181"/>
  <c r="S90" i="181"/>
  <c r="S89" i="181"/>
  <c r="S88" i="181"/>
  <c r="S87" i="181"/>
  <c r="S86" i="181"/>
  <c r="S85" i="181"/>
  <c r="S84" i="181"/>
  <c r="S83" i="181"/>
  <c r="S82" i="181"/>
  <c r="S81" i="181"/>
  <c r="S80" i="181"/>
  <c r="S79" i="181"/>
  <c r="S78" i="181"/>
  <c r="S77" i="181"/>
  <c r="S76" i="181"/>
  <c r="S75" i="181"/>
  <c r="S74" i="181"/>
  <c r="S73" i="181"/>
  <c r="S72" i="181"/>
  <c r="S71" i="181"/>
  <c r="S70" i="181"/>
  <c r="S69" i="181"/>
  <c r="S68" i="181"/>
  <c r="S67" i="181"/>
  <c r="S66" i="181"/>
  <c r="S65" i="181"/>
  <c r="S64" i="181"/>
  <c r="S63" i="181"/>
  <c r="S62" i="181"/>
  <c r="S61" i="181"/>
  <c r="S60" i="181"/>
  <c r="S59" i="181"/>
  <c r="S58" i="181"/>
  <c r="S57" i="181"/>
  <c r="S56" i="181"/>
  <c r="S55" i="181"/>
  <c r="S54" i="181"/>
  <c r="S53" i="181"/>
  <c r="S52" i="181"/>
  <c r="S51" i="181"/>
  <c r="S50" i="181"/>
  <c r="S49" i="181"/>
  <c r="S48" i="181"/>
  <c r="S47" i="181"/>
  <c r="S46" i="181"/>
  <c r="S45" i="181"/>
  <c r="S44" i="181"/>
  <c r="S43" i="181"/>
  <c r="S42" i="181"/>
  <c r="S41" i="181"/>
  <c r="S40" i="181"/>
  <c r="S39" i="181"/>
  <c r="S38" i="181"/>
  <c r="S37" i="181"/>
  <c r="S36" i="181"/>
  <c r="S35" i="181"/>
  <c r="S34" i="181"/>
  <c r="S33" i="181"/>
  <c r="S32" i="181"/>
  <c r="S31" i="181"/>
  <c r="S30" i="181"/>
  <c r="S29" i="181"/>
  <c r="S28" i="181"/>
  <c r="S27" i="181"/>
  <c r="S26" i="181"/>
  <c r="S25" i="181"/>
  <c r="S24" i="181"/>
  <c r="S23" i="181"/>
  <c r="S22" i="181"/>
  <c r="S21" i="181"/>
  <c r="S20" i="181"/>
  <c r="S19" i="181"/>
  <c r="S18" i="181"/>
  <c r="S17" i="181"/>
  <c r="S16" i="181"/>
  <c r="S15" i="181"/>
  <c r="S14" i="181"/>
  <c r="S13" i="181"/>
  <c r="S12" i="181"/>
  <c r="S11" i="181"/>
  <c r="S10" i="181"/>
  <c r="S9" i="181"/>
  <c r="S8" i="181"/>
  <c r="S7" i="181"/>
  <c r="Q122" i="147" l="1"/>
  <c r="S122" i="147" s="1"/>
  <c r="S118" i="147"/>
  <c r="Q123" i="147"/>
  <c r="S123" i="147" s="1"/>
  <c r="P89" i="147"/>
  <c r="P112" i="147"/>
  <c r="O39" i="147"/>
  <c r="S6" i="181"/>
  <c r="O105" i="181"/>
  <c r="N85" i="147"/>
  <c r="EU122" i="181"/>
  <c r="EU124" i="181"/>
  <c r="O9" i="181"/>
  <c r="O59" i="181"/>
  <c r="O65" i="181"/>
  <c r="O73" i="181"/>
  <c r="O95" i="181"/>
  <c r="O97" i="181"/>
  <c r="O46" i="181"/>
  <c r="O62" i="181"/>
  <c r="O32" i="181"/>
  <c r="O69" i="181"/>
  <c r="O101" i="181"/>
  <c r="O12" i="181"/>
  <c r="O44" i="181"/>
  <c r="O92" i="181"/>
  <c r="O7" i="181"/>
  <c r="O8" i="181"/>
  <c r="O47" i="181"/>
  <c r="O63" i="181"/>
  <c r="O75" i="181"/>
  <c r="O10" i="181"/>
  <c r="O17" i="181"/>
  <c r="O21" i="181"/>
  <c r="O37" i="181"/>
  <c r="O41" i="181"/>
  <c r="O64" i="181"/>
  <c r="O68" i="181"/>
  <c r="O72" i="181"/>
  <c r="O76" i="181"/>
  <c r="O80" i="181"/>
  <c r="O96" i="181"/>
  <c r="O100" i="181"/>
  <c r="O31" i="181"/>
  <c r="O43" i="181"/>
  <c r="O14" i="181"/>
  <c r="O22" i="181"/>
  <c r="O38" i="181"/>
  <c r="O42" i="181"/>
  <c r="O60" i="181"/>
  <c r="O36" i="181"/>
  <c r="O40" i="181"/>
  <c r="O27" i="181"/>
  <c r="O28" i="181"/>
  <c r="O48" i="181"/>
  <c r="O52" i="181"/>
  <c r="O56" i="181"/>
  <c r="O81" i="181"/>
  <c r="O85" i="181"/>
  <c r="O84" i="181"/>
  <c r="O88" i="181"/>
  <c r="O25" i="181"/>
  <c r="O54" i="181"/>
  <c r="O58" i="181"/>
  <c r="O79" i="181"/>
  <c r="O91" i="181"/>
  <c r="O104" i="181"/>
  <c r="O33" i="181"/>
  <c r="O16" i="181"/>
  <c r="O20" i="181"/>
  <c r="O24" i="181"/>
  <c r="O49" i="181"/>
  <c r="O53" i="181"/>
  <c r="O57" i="181"/>
  <c r="O90" i="181"/>
  <c r="T106" i="181"/>
  <c r="O15" i="181"/>
  <c r="O19" i="181"/>
  <c r="O35" i="181"/>
  <c r="O51" i="181"/>
  <c r="O67" i="181"/>
  <c r="O78" i="181"/>
  <c r="O83" i="181"/>
  <c r="O89" i="181"/>
  <c r="O99" i="181"/>
  <c r="M106" i="181"/>
  <c r="O13" i="181"/>
  <c r="U106" i="181"/>
  <c r="O11" i="181"/>
  <c r="O18" i="181"/>
  <c r="O23" i="181"/>
  <c r="O29" i="181"/>
  <c r="O34" i="181"/>
  <c r="O39" i="181"/>
  <c r="O45" i="181"/>
  <c r="O50" i="181"/>
  <c r="O55" i="181"/>
  <c r="O61" i="181"/>
  <c r="O66" i="181"/>
  <c r="O71" i="181"/>
  <c r="O77" i="181"/>
  <c r="O82" i="181"/>
  <c r="O87" i="181"/>
  <c r="O93" i="181"/>
  <c r="O103" i="181"/>
  <c r="N106" i="181"/>
  <c r="O6" i="181"/>
  <c r="O26" i="181"/>
  <c r="O30" i="181"/>
  <c r="O70" i="181"/>
  <c r="O74" i="181"/>
  <c r="O86" i="181"/>
  <c r="O94" i="181"/>
  <c r="O98" i="181"/>
  <c r="O102" i="181"/>
  <c r="S104" i="181"/>
  <c r="Q124" i="147" l="1"/>
  <c r="S124" i="147" s="1"/>
  <c r="P114" i="147"/>
  <c r="P92" i="147"/>
  <c r="O61" i="147"/>
  <c r="S106" i="181"/>
  <c r="O106" i="181"/>
  <c r="Q136" i="147" l="1"/>
  <c r="S136" i="147" s="1"/>
  <c r="P118" i="147"/>
  <c r="P95" i="147"/>
  <c r="P103" i="147" s="1"/>
  <c r="O64" i="147"/>
  <c r="R14" i="181"/>
  <c r="V14" i="181" s="1"/>
  <c r="R38" i="181"/>
  <c r="V38" i="181" s="1"/>
  <c r="R82" i="181"/>
  <c r="V82" i="181" s="1"/>
  <c r="R86" i="181"/>
  <c r="V86" i="181" s="1"/>
  <c r="R102" i="181"/>
  <c r="V102" i="181" s="1"/>
  <c r="R30" i="181"/>
  <c r="V30" i="181" s="1"/>
  <c r="R74" i="181"/>
  <c r="V74" i="181" s="1"/>
  <c r="R94" i="181"/>
  <c r="V94" i="181" s="1"/>
  <c r="R11" i="181"/>
  <c r="V11" i="181" s="1"/>
  <c r="R19" i="181"/>
  <c r="V19" i="181" s="1"/>
  <c r="R27" i="181"/>
  <c r="V27" i="181" s="1"/>
  <c r="R39" i="181"/>
  <c r="V39" i="181" s="1"/>
  <c r="R43" i="181"/>
  <c r="V43" i="181" s="1"/>
  <c r="R47" i="181"/>
  <c r="V47" i="181" s="1"/>
  <c r="R51" i="181"/>
  <c r="V51" i="181" s="1"/>
  <c r="R67" i="181"/>
  <c r="V67" i="181" s="1"/>
  <c r="R71" i="181"/>
  <c r="V71" i="181" s="1"/>
  <c r="R79" i="181"/>
  <c r="V79" i="181" s="1"/>
  <c r="R87" i="181"/>
  <c r="V87" i="181" s="1"/>
  <c r="R91" i="181"/>
  <c r="V91" i="181" s="1"/>
  <c r="R95" i="181"/>
  <c r="V95" i="181" s="1"/>
  <c r="R103" i="181"/>
  <c r="V103" i="181" s="1"/>
  <c r="R8" i="181"/>
  <c r="V8" i="181" s="1"/>
  <c r="R12" i="181"/>
  <c r="V12" i="181" s="1"/>
  <c r="R16" i="181"/>
  <c r="V16" i="181" s="1"/>
  <c r="R20" i="181"/>
  <c r="V20" i="181" s="1"/>
  <c r="R24" i="181"/>
  <c r="V24" i="181" s="1"/>
  <c r="R32" i="181"/>
  <c r="V32" i="181" s="1"/>
  <c r="R36" i="181"/>
  <c r="V36" i="181" s="1"/>
  <c r="R40" i="181"/>
  <c r="V40" i="181" s="1"/>
  <c r="R44" i="181"/>
  <c r="V44" i="181" s="1"/>
  <c r="R48" i="181"/>
  <c r="V48" i="181" s="1"/>
  <c r="R60" i="181"/>
  <c r="V60" i="181" s="1"/>
  <c r="R68" i="181"/>
  <c r="V68" i="181" s="1"/>
  <c r="R72" i="181"/>
  <c r="V72" i="181" s="1"/>
  <c r="R76" i="181"/>
  <c r="V76" i="181" s="1"/>
  <c r="R88" i="181"/>
  <c r="V88" i="181" s="1"/>
  <c r="R96" i="181"/>
  <c r="V96" i="181" s="1"/>
  <c r="R10" i="181"/>
  <c r="V10" i="181" s="1"/>
  <c r="R22" i="181"/>
  <c r="V22" i="181" s="1"/>
  <c r="R34" i="181"/>
  <c r="V34" i="181" s="1"/>
  <c r="R42" i="181"/>
  <c r="V42" i="181" s="1"/>
  <c r="R62" i="181"/>
  <c r="V62" i="181" s="1"/>
  <c r="R66" i="181"/>
  <c r="V66" i="181" s="1"/>
  <c r="R90" i="181"/>
  <c r="V90" i="181" s="1"/>
  <c r="R98" i="181"/>
  <c r="V98" i="181" s="1"/>
  <c r="R29" i="181"/>
  <c r="V29" i="181" s="1"/>
  <c r="R33" i="181"/>
  <c r="V33" i="181" s="1"/>
  <c r="R37" i="181"/>
  <c r="V37" i="181" s="1"/>
  <c r="R41" i="181"/>
  <c r="V41" i="181" s="1"/>
  <c r="R49" i="181"/>
  <c r="V49" i="181" s="1"/>
  <c r="R53" i="181"/>
  <c r="V53" i="181" s="1"/>
  <c r="R69" i="181"/>
  <c r="V69" i="181" s="1"/>
  <c r="R73" i="181"/>
  <c r="V73" i="181" s="1"/>
  <c r="R77" i="181"/>
  <c r="V77" i="181" s="1"/>
  <c r="R81" i="181"/>
  <c r="V81" i="181" s="1"/>
  <c r="R85" i="181"/>
  <c r="V85" i="181" s="1"/>
  <c r="R89" i="181"/>
  <c r="V89" i="181" s="1"/>
  <c r="R93" i="181"/>
  <c r="V93" i="181" s="1"/>
  <c r="R101" i="181"/>
  <c r="V101" i="181" s="1"/>
  <c r="R6" i="181"/>
  <c r="R26" i="181"/>
  <c r="V26" i="181" s="1"/>
  <c r="R23" i="181"/>
  <c r="V23" i="181" s="1"/>
  <c r="R31" i="181"/>
  <c r="V31" i="181" s="1"/>
  <c r="R35" i="181"/>
  <c r="V35" i="181" s="1"/>
  <c r="R55" i="181"/>
  <c r="V55" i="181" s="1"/>
  <c r="R59" i="181"/>
  <c r="V59" i="181" s="1"/>
  <c r="R63" i="181"/>
  <c r="V63" i="181" s="1"/>
  <c r="R75" i="181"/>
  <c r="V75" i="181" s="1"/>
  <c r="R83" i="181"/>
  <c r="V83" i="181" s="1"/>
  <c r="R46" i="181"/>
  <c r="V46" i="181" s="1"/>
  <c r="R58" i="181"/>
  <c r="V58" i="181" s="1"/>
  <c r="R70" i="181"/>
  <c r="V70" i="181" s="1"/>
  <c r="R52" i="181"/>
  <c r="V52" i="181" s="1"/>
  <c r="R84" i="181"/>
  <c r="V84" i="181" s="1"/>
  <c r="R100" i="181"/>
  <c r="V100" i="181" s="1"/>
  <c r="R104" i="181"/>
  <c r="V104" i="181" s="1"/>
  <c r="R17" i="181"/>
  <c r="V17" i="181" s="1"/>
  <c r="R57" i="181"/>
  <c r="V57" i="181" s="1"/>
  <c r="R61" i="181"/>
  <c r="V61" i="181" s="1"/>
  <c r="R97" i="181"/>
  <c r="V97" i="181" s="1"/>
  <c r="R13" i="181"/>
  <c r="V13" i="181" s="1"/>
  <c r="R21" i="181"/>
  <c r="V21" i="181" s="1"/>
  <c r="R25" i="181"/>
  <c r="V25" i="181" s="1"/>
  <c r="R99" i="181"/>
  <c r="V99" i="181" s="1"/>
  <c r="R56" i="181"/>
  <c r="V56" i="181" s="1"/>
  <c r="R15" i="181"/>
  <c r="V15" i="181" s="1"/>
  <c r="Q144" i="147" l="1"/>
  <c r="S144" i="147" s="1"/>
  <c r="P123" i="147"/>
  <c r="P122" i="147"/>
  <c r="O88" i="147"/>
  <c r="O66" i="147"/>
  <c r="O111" i="147"/>
  <c r="N74" i="147"/>
  <c r="R28" i="181"/>
  <c r="V28" i="181" s="1"/>
  <c r="R80" i="181"/>
  <c r="V80" i="181" s="1"/>
  <c r="R92" i="181"/>
  <c r="V92" i="181" s="1"/>
  <c r="R78" i="181"/>
  <c r="V78" i="181" s="1"/>
  <c r="R105" i="181"/>
  <c r="V105" i="181" s="1"/>
  <c r="R64" i="181"/>
  <c r="V64" i="181" s="1"/>
  <c r="R54" i="181"/>
  <c r="V54" i="181" s="1"/>
  <c r="R45" i="181"/>
  <c r="V45" i="181" s="1"/>
  <c r="R18" i="181"/>
  <c r="V18" i="181" s="1"/>
  <c r="V6" i="181"/>
  <c r="R9" i="181"/>
  <c r="V9" i="181" s="1"/>
  <c r="R65" i="181"/>
  <c r="V65" i="181" s="1"/>
  <c r="R50" i="181"/>
  <c r="V50" i="181" s="1"/>
  <c r="Q147" i="147" l="1"/>
  <c r="Q160" i="147" s="1"/>
  <c r="S160" i="147" s="1"/>
  <c r="Q145" i="147"/>
  <c r="S145" i="147" s="1"/>
  <c r="P124" i="147"/>
  <c r="N75" i="147"/>
  <c r="N78" i="147" s="1"/>
  <c r="O89" i="147"/>
  <c r="O112" i="147"/>
  <c r="N42" i="147"/>
  <c r="R7" i="181"/>
  <c r="Q106" i="181"/>
  <c r="S147" i="147" l="1"/>
  <c r="P136" i="147"/>
  <c r="N44" i="147"/>
  <c r="O114" i="147"/>
  <c r="O92" i="147"/>
  <c r="N27" i="147"/>
  <c r="V7" i="181"/>
  <c r="V106" i="181" s="1"/>
  <c r="R106" i="181"/>
  <c r="Q158" i="147" l="1"/>
  <c r="S158" i="147" s="1"/>
  <c r="P144" i="147"/>
  <c r="N31" i="147"/>
  <c r="N48" i="147"/>
  <c r="O118" i="147"/>
  <c r="O95" i="147"/>
  <c r="O103" i="147" s="1"/>
  <c r="L28" i="147"/>
  <c r="M11" i="147"/>
  <c r="M155" i="147"/>
  <c r="M146" i="147"/>
  <c r="P145" i="147" l="1"/>
  <c r="P147" i="147"/>
  <c r="P160" i="147" s="1"/>
  <c r="N36" i="147"/>
  <c r="N39" i="147" s="1"/>
  <c r="N62" i="147"/>
  <c r="O123" i="147"/>
  <c r="O122" i="147"/>
  <c r="M87" i="147"/>
  <c r="M83" i="147"/>
  <c r="P158" i="147" l="1"/>
  <c r="N61" i="147"/>
  <c r="O124" i="147"/>
  <c r="M73" i="147"/>
  <c r="M51" i="147"/>
  <c r="M43" i="147"/>
  <c r="M37" i="147"/>
  <c r="M35" i="147"/>
  <c r="M24" i="147"/>
  <c r="M17" i="147"/>
  <c r="M16" i="147"/>
  <c r="M13" i="147"/>
  <c r="L10" i="147"/>
  <c r="M143" i="147"/>
  <c r="DR4" i="181"/>
  <c r="DM4" i="181"/>
  <c r="M156" i="147"/>
  <c r="M110" i="147"/>
  <c r="N64" i="147" l="1"/>
  <c r="O136" i="147"/>
  <c r="M76" i="147"/>
  <c r="M74" i="147"/>
  <c r="M75" i="147" s="1"/>
  <c r="M117" i="147"/>
  <c r="M18" i="147"/>
  <c r="M12" i="147"/>
  <c r="M54" i="147"/>
  <c r="M113" i="147"/>
  <c r="M84" i="147"/>
  <c r="K10" i="147"/>
  <c r="L155" i="147"/>
  <c r="L154" i="147"/>
  <c r="L146" i="147"/>
  <c r="L87" i="147"/>
  <c r="L110" i="147" s="1"/>
  <c r="L83" i="147"/>
  <c r="L73" i="147"/>
  <c r="L52" i="147"/>
  <c r="L51" i="147"/>
  <c r="L46" i="147"/>
  <c r="L43" i="147"/>
  <c r="L37" i="147"/>
  <c r="L35" i="147"/>
  <c r="L24" i="147"/>
  <c r="L17" i="147"/>
  <c r="L16" i="147"/>
  <c r="L13" i="147"/>
  <c r="L11" i="147"/>
  <c r="L18" i="147" s="1"/>
  <c r="L143" i="147"/>
  <c r="H143" i="147"/>
  <c r="I154" i="147"/>
  <c r="E10" i="147"/>
  <c r="F10" i="147"/>
  <c r="G10" i="147"/>
  <c r="H10" i="147"/>
  <c r="I10" i="147"/>
  <c r="J10" i="147"/>
  <c r="E11" i="147"/>
  <c r="E18" i="147" s="1"/>
  <c r="F11" i="147"/>
  <c r="F18" i="147" s="1"/>
  <c r="G11" i="147"/>
  <c r="G18" i="147" s="1"/>
  <c r="H11" i="147"/>
  <c r="H18" i="147" s="1"/>
  <c r="I11" i="147"/>
  <c r="I18" i="147" s="1"/>
  <c r="J11" i="147"/>
  <c r="J18" i="147" s="1"/>
  <c r="K11" i="147"/>
  <c r="E13" i="147"/>
  <c r="E74" i="147" s="1"/>
  <c r="F13" i="147"/>
  <c r="F74" i="147" s="1"/>
  <c r="G13" i="147"/>
  <c r="G74" i="147" s="1"/>
  <c r="H13" i="147"/>
  <c r="H74" i="147" s="1"/>
  <c r="I13" i="147"/>
  <c r="I74" i="147" s="1"/>
  <c r="J13" i="147"/>
  <c r="J74" i="147" s="1"/>
  <c r="K13" i="147"/>
  <c r="K74" i="147" s="1"/>
  <c r="E16" i="147"/>
  <c r="F16" i="147"/>
  <c r="G16" i="147"/>
  <c r="H16" i="147"/>
  <c r="I16" i="147"/>
  <c r="J16" i="147"/>
  <c r="K16" i="147"/>
  <c r="E17" i="147"/>
  <c r="F17" i="147"/>
  <c r="G17" i="147"/>
  <c r="H17" i="147"/>
  <c r="I17" i="147"/>
  <c r="J17" i="147"/>
  <c r="K17" i="147"/>
  <c r="F24" i="147"/>
  <c r="F76" i="147" s="1"/>
  <c r="H24" i="147"/>
  <c r="H76" i="147" s="1"/>
  <c r="I24" i="147"/>
  <c r="I76" i="147" s="1"/>
  <c r="J24" i="147"/>
  <c r="J76" i="147" s="1"/>
  <c r="K24" i="147"/>
  <c r="E28" i="147"/>
  <c r="F28" i="147"/>
  <c r="G28" i="147"/>
  <c r="H28" i="147"/>
  <c r="I28" i="147"/>
  <c r="J28" i="147"/>
  <c r="K28" i="147"/>
  <c r="E35" i="147"/>
  <c r="E117" i="147" s="1"/>
  <c r="F35" i="147"/>
  <c r="F117" i="147" s="1"/>
  <c r="G35" i="147"/>
  <c r="G84" i="147" s="1"/>
  <c r="H35" i="147"/>
  <c r="H117" i="147" s="1"/>
  <c r="I35" i="147"/>
  <c r="I84" i="147" s="1"/>
  <c r="J35" i="147"/>
  <c r="J84" i="147" s="1"/>
  <c r="K35" i="147"/>
  <c r="K84" i="147" s="1"/>
  <c r="F37" i="147"/>
  <c r="G37" i="147"/>
  <c r="H37" i="147"/>
  <c r="I37" i="147"/>
  <c r="J37" i="147"/>
  <c r="K37" i="147"/>
  <c r="E43" i="147"/>
  <c r="F43" i="147"/>
  <c r="G43" i="147"/>
  <c r="H43" i="147"/>
  <c r="I43" i="147"/>
  <c r="J43" i="147"/>
  <c r="K43" i="147"/>
  <c r="F46" i="147"/>
  <c r="G46" i="147"/>
  <c r="H46" i="147"/>
  <c r="I46" i="147"/>
  <c r="J46" i="147"/>
  <c r="K46" i="147"/>
  <c r="E51" i="147"/>
  <c r="F51" i="147"/>
  <c r="G51" i="147"/>
  <c r="H51" i="147"/>
  <c r="I51" i="147"/>
  <c r="J51" i="147"/>
  <c r="K51" i="147"/>
  <c r="E52" i="147"/>
  <c r="F52" i="147"/>
  <c r="G52" i="147"/>
  <c r="H52" i="147"/>
  <c r="I52" i="147"/>
  <c r="J52" i="147"/>
  <c r="K52" i="147"/>
  <c r="E73" i="147"/>
  <c r="F73" i="147"/>
  <c r="G73" i="147"/>
  <c r="H73" i="147"/>
  <c r="I73" i="147"/>
  <c r="J73" i="147"/>
  <c r="K73" i="147"/>
  <c r="E83" i="147"/>
  <c r="F83" i="147"/>
  <c r="G83" i="147"/>
  <c r="H83" i="147"/>
  <c r="I83" i="147"/>
  <c r="J83" i="147"/>
  <c r="K83" i="147"/>
  <c r="E87" i="147"/>
  <c r="F87" i="147"/>
  <c r="G87" i="147"/>
  <c r="G110" i="147" s="1"/>
  <c r="H87" i="147"/>
  <c r="H110" i="147" s="1"/>
  <c r="H113" i="147" s="1"/>
  <c r="I87" i="147"/>
  <c r="I110" i="147" s="1"/>
  <c r="J87" i="147"/>
  <c r="J110" i="147" s="1"/>
  <c r="J113" i="147" s="1"/>
  <c r="K87" i="147"/>
  <c r="E134" i="147"/>
  <c r="F134" i="147"/>
  <c r="G134" i="147"/>
  <c r="H134" i="147"/>
  <c r="E135" i="147"/>
  <c r="F135" i="147"/>
  <c r="G135" i="147"/>
  <c r="H135" i="147"/>
  <c r="F143" i="147"/>
  <c r="G143" i="147"/>
  <c r="I143" i="147"/>
  <c r="J143" i="147"/>
  <c r="K143" i="147"/>
  <c r="E146" i="147"/>
  <c r="F146" i="147"/>
  <c r="G146" i="147"/>
  <c r="H146" i="147"/>
  <c r="I146" i="147"/>
  <c r="J146" i="147"/>
  <c r="K146" i="147"/>
  <c r="J154" i="147"/>
  <c r="K154" i="147"/>
  <c r="E155" i="147"/>
  <c r="F155" i="147"/>
  <c r="G155" i="147"/>
  <c r="H155" i="147"/>
  <c r="I155" i="147"/>
  <c r="J155" i="147"/>
  <c r="K155" i="147"/>
  <c r="E154" i="147" l="1"/>
  <c r="E156" i="147" s="1"/>
  <c r="F154" i="147"/>
  <c r="F156" i="147" s="1"/>
  <c r="H154" i="147"/>
  <c r="H156" i="147" s="1"/>
  <c r="N111" i="147"/>
  <c r="N88" i="147"/>
  <c r="N66" i="147"/>
  <c r="O144" i="147"/>
  <c r="M63" i="147"/>
  <c r="M85" i="147"/>
  <c r="M78" i="147"/>
  <c r="J54" i="147"/>
  <c r="J63" i="147" s="1"/>
  <c r="F54" i="147"/>
  <c r="F63" i="147" s="1"/>
  <c r="G54" i="147"/>
  <c r="G63" i="147" s="1"/>
  <c r="K54" i="147"/>
  <c r="K63" i="147" s="1"/>
  <c r="L54" i="147"/>
  <c r="L76" i="147"/>
  <c r="L113" i="147"/>
  <c r="L117" i="147"/>
  <c r="M14" i="147"/>
  <c r="K76" i="147"/>
  <c r="I54" i="147"/>
  <c r="I63" i="147" s="1"/>
  <c r="E54" i="147"/>
  <c r="E63" i="147" s="1"/>
  <c r="K110" i="147"/>
  <c r="K113" i="147" s="1"/>
  <c r="H54" i="147"/>
  <c r="H63" i="147" s="1"/>
  <c r="K12" i="147"/>
  <c r="K14" i="147" s="1"/>
  <c r="G12" i="147"/>
  <c r="G14" i="147" s="1"/>
  <c r="G19" i="147" s="1"/>
  <c r="G23" i="147" s="1"/>
  <c r="F12" i="147"/>
  <c r="F14" i="147" s="1"/>
  <c r="F19" i="147" s="1"/>
  <c r="J12" i="147"/>
  <c r="J14" i="147" s="1"/>
  <c r="J19" i="147" s="1"/>
  <c r="J23" i="147" s="1"/>
  <c r="J27" i="147" s="1"/>
  <c r="J31" i="147" s="1"/>
  <c r="J36" i="147" s="1"/>
  <c r="J39" i="147" s="1"/>
  <c r="J61" i="147" s="1"/>
  <c r="K18" i="147"/>
  <c r="F84" i="147"/>
  <c r="F85" i="147" s="1"/>
  <c r="F75" i="147"/>
  <c r="F78" i="147" s="1"/>
  <c r="E12" i="147"/>
  <c r="E14" i="147" s="1"/>
  <c r="E19" i="147" s="1"/>
  <c r="E23" i="147" s="1"/>
  <c r="L74" i="147"/>
  <c r="E75" i="147"/>
  <c r="G117" i="147"/>
  <c r="H12" i="147"/>
  <c r="H14" i="147" s="1"/>
  <c r="H19" i="147" s="1"/>
  <c r="H42" i="147" s="1"/>
  <c r="H44" i="147" s="1"/>
  <c r="H48" i="147" s="1"/>
  <c r="H62" i="147" s="1"/>
  <c r="J156" i="147"/>
  <c r="L156" i="147"/>
  <c r="H84" i="147"/>
  <c r="H85" i="147" s="1"/>
  <c r="L12" i="147"/>
  <c r="L14" i="147" s="1"/>
  <c r="L19" i="147" s="1"/>
  <c r="K117" i="147"/>
  <c r="I75" i="147"/>
  <c r="I78" i="147" s="1"/>
  <c r="J85" i="147"/>
  <c r="K75" i="147"/>
  <c r="J117" i="147"/>
  <c r="L84" i="147"/>
  <c r="I12" i="147"/>
  <c r="I14" i="147" s="1"/>
  <c r="I19" i="147" s="1"/>
  <c r="I42" i="147" s="1"/>
  <c r="I44" i="147" s="1"/>
  <c r="I48" i="147" s="1"/>
  <c r="I62" i="147" s="1"/>
  <c r="G85" i="147"/>
  <c r="I85" i="147"/>
  <c r="H75" i="147"/>
  <c r="H78" i="147" s="1"/>
  <c r="I117" i="147"/>
  <c r="K85" i="147"/>
  <c r="G75" i="147"/>
  <c r="I113" i="147"/>
  <c r="I156" i="147"/>
  <c r="J75" i="147"/>
  <c r="J78" i="147" s="1"/>
  <c r="G113" i="147"/>
  <c r="K156" i="147"/>
  <c r="E110" i="147"/>
  <c r="E84" i="147"/>
  <c r="E85" i="147" s="1"/>
  <c r="F110" i="147"/>
  <c r="N89" i="147" l="1"/>
  <c r="N112" i="147"/>
  <c r="O145" i="147"/>
  <c r="O147" i="147"/>
  <c r="K78" i="147"/>
  <c r="L63" i="147"/>
  <c r="L85" i="147"/>
  <c r="L75" i="147"/>
  <c r="M19" i="147"/>
  <c r="E37" i="147"/>
  <c r="G42" i="147"/>
  <c r="G44" i="147" s="1"/>
  <c r="G48" i="147" s="1"/>
  <c r="G62" i="147" s="1"/>
  <c r="K19" i="147"/>
  <c r="K23" i="147" s="1"/>
  <c r="K27" i="147" s="1"/>
  <c r="K31" i="147" s="1"/>
  <c r="K36" i="147" s="1"/>
  <c r="K39" i="147" s="1"/>
  <c r="K61" i="147" s="1"/>
  <c r="H23" i="147"/>
  <c r="H27" i="147" s="1"/>
  <c r="H31" i="147" s="1"/>
  <c r="H36" i="147" s="1"/>
  <c r="H39" i="147" s="1"/>
  <c r="H61" i="147" s="1"/>
  <c r="H64" i="147" s="1"/>
  <c r="H66" i="147" s="1"/>
  <c r="J42" i="147"/>
  <c r="J44" i="147" s="1"/>
  <c r="J48" i="147" s="1"/>
  <c r="J62" i="147" s="1"/>
  <c r="J64" i="147" s="1"/>
  <c r="E42" i="147"/>
  <c r="E44" i="147" s="1"/>
  <c r="I23" i="147"/>
  <c r="I27" i="147" s="1"/>
  <c r="I31" i="147" s="1"/>
  <c r="I36" i="147" s="1"/>
  <c r="I39" i="147" s="1"/>
  <c r="I61" i="147" s="1"/>
  <c r="I64" i="147" s="1"/>
  <c r="I66" i="147" s="1"/>
  <c r="E113" i="147"/>
  <c r="L42" i="147"/>
  <c r="L23" i="147"/>
  <c r="E24" i="147"/>
  <c r="E76" i="147" s="1"/>
  <c r="E78" i="147" s="1"/>
  <c r="G24" i="147"/>
  <c r="G76" i="147" s="1"/>
  <c r="G78" i="147" s="1"/>
  <c r="F113" i="147"/>
  <c r="G154" i="147"/>
  <c r="G156" i="147" s="1"/>
  <c r="E46" i="147"/>
  <c r="F42" i="147"/>
  <c r="F44" i="147" s="1"/>
  <c r="F48" i="147" s="1"/>
  <c r="F62" i="147" s="1"/>
  <c r="F23" i="147"/>
  <c r="F27" i="147" s="1"/>
  <c r="F31" i="147" s="1"/>
  <c r="F36" i="147" s="1"/>
  <c r="F39" i="147" s="1"/>
  <c r="F61" i="147" s="1"/>
  <c r="O160" i="147" l="1"/>
  <c r="N92" i="147"/>
  <c r="N114" i="147"/>
  <c r="M23" i="147"/>
  <c r="E27" i="147"/>
  <c r="E31" i="147" s="1"/>
  <c r="E36" i="147" s="1"/>
  <c r="E39" i="147" s="1"/>
  <c r="E61" i="147" s="1"/>
  <c r="M42" i="147"/>
  <c r="L78" i="147"/>
  <c r="G27" i="147"/>
  <c r="G31" i="147" s="1"/>
  <c r="G36" i="147" s="1"/>
  <c r="G39" i="147" s="1"/>
  <c r="G61" i="147" s="1"/>
  <c r="G64" i="147" s="1"/>
  <c r="G66" i="147" s="1"/>
  <c r="K42" i="147"/>
  <c r="K44" i="147" s="1"/>
  <c r="K48" i="147" s="1"/>
  <c r="K62" i="147" s="1"/>
  <c r="K64" i="147" s="1"/>
  <c r="K66" i="147" s="1"/>
  <c r="H111" i="147"/>
  <c r="H112" i="147" s="1"/>
  <c r="H114" i="147" s="1"/>
  <c r="H118" i="147" s="1"/>
  <c r="H122" i="147" s="1"/>
  <c r="H88" i="147"/>
  <c r="H89" i="147" s="1"/>
  <c r="H92" i="147" s="1"/>
  <c r="H95" i="147" s="1"/>
  <c r="H103" i="147" s="1"/>
  <c r="H123" i="147" s="1"/>
  <c r="E48" i="147"/>
  <c r="E62" i="147" s="1"/>
  <c r="J66" i="147"/>
  <c r="J88" i="147"/>
  <c r="J89" i="147" s="1"/>
  <c r="J92" i="147" s="1"/>
  <c r="J95" i="147" s="1"/>
  <c r="J103" i="147" s="1"/>
  <c r="J123" i="147" s="1"/>
  <c r="J111" i="147"/>
  <c r="J112" i="147" s="1"/>
  <c r="J114" i="147" s="1"/>
  <c r="J118" i="147" s="1"/>
  <c r="J122" i="147" s="1"/>
  <c r="I111" i="147"/>
  <c r="I112" i="147" s="1"/>
  <c r="I114" i="147" s="1"/>
  <c r="I118" i="147" s="1"/>
  <c r="I122" i="147" s="1"/>
  <c r="I88" i="147"/>
  <c r="I89" i="147" s="1"/>
  <c r="I92" i="147" s="1"/>
  <c r="F64" i="147"/>
  <c r="L27" i="147"/>
  <c r="L44" i="147"/>
  <c r="N95" i="147" l="1"/>
  <c r="N103" i="147" s="1"/>
  <c r="N123" i="147" s="1"/>
  <c r="N118" i="147"/>
  <c r="O158" i="147"/>
  <c r="M27" i="147"/>
  <c r="M44" i="147"/>
  <c r="E64" i="147"/>
  <c r="E88" i="147" s="1"/>
  <c r="E89" i="147" s="1"/>
  <c r="G111" i="147"/>
  <c r="G112" i="147" s="1"/>
  <c r="G114" i="147" s="1"/>
  <c r="G118" i="147" s="1"/>
  <c r="G122" i="147" s="1"/>
  <c r="G88" i="147"/>
  <c r="G89" i="147" s="1"/>
  <c r="G92" i="147" s="1"/>
  <c r="G95" i="147" s="1"/>
  <c r="G103" i="147" s="1"/>
  <c r="G123" i="147" s="1"/>
  <c r="K88" i="147"/>
  <c r="K89" i="147" s="1"/>
  <c r="K92" i="147" s="1"/>
  <c r="K95" i="147" s="1"/>
  <c r="K103" i="147" s="1"/>
  <c r="K123" i="147" s="1"/>
  <c r="K111" i="147"/>
  <c r="K112" i="147" s="1"/>
  <c r="K114" i="147" s="1"/>
  <c r="K118" i="147" s="1"/>
  <c r="K122" i="147" s="1"/>
  <c r="J124" i="147"/>
  <c r="J136" i="147" s="1"/>
  <c r="J144" i="147" s="1"/>
  <c r="J147" i="147" s="1"/>
  <c r="H124" i="147"/>
  <c r="H136" i="147" s="1"/>
  <c r="H144" i="147" s="1"/>
  <c r="H147" i="147" s="1"/>
  <c r="I95" i="147"/>
  <c r="I103" i="147" s="1"/>
  <c r="I123" i="147" s="1"/>
  <c r="I124" i="147" s="1"/>
  <c r="I136" i="147" s="1"/>
  <c r="I144" i="147" s="1"/>
  <c r="L48" i="147"/>
  <c r="E143" i="147"/>
  <c r="F66" i="147"/>
  <c r="F111" i="147"/>
  <c r="F112" i="147" s="1"/>
  <c r="F114" i="147" s="1"/>
  <c r="F118" i="147" s="1"/>
  <c r="F122" i="147" s="1"/>
  <c r="F88" i="147"/>
  <c r="F89" i="147" s="1"/>
  <c r="L31" i="147"/>
  <c r="N122" i="147" l="1"/>
  <c r="E111" i="147"/>
  <c r="E112" i="147" s="1"/>
  <c r="E114" i="147" s="1"/>
  <c r="E118" i="147" s="1"/>
  <c r="E122" i="147" s="1"/>
  <c r="E66" i="147"/>
  <c r="M31" i="147"/>
  <c r="M48" i="147"/>
  <c r="G124" i="147"/>
  <c r="G136" i="147" s="1"/>
  <c r="G144" i="147" s="1"/>
  <c r="G147" i="147" s="1"/>
  <c r="K124" i="147"/>
  <c r="K136" i="147" s="1"/>
  <c r="K144" i="147" s="1"/>
  <c r="K145" i="147" s="1"/>
  <c r="J145" i="147"/>
  <c r="H145" i="147"/>
  <c r="I147" i="147"/>
  <c r="I160" i="147" s="1"/>
  <c r="I158" i="147" s="1"/>
  <c r="I145" i="147"/>
  <c r="J160" i="147"/>
  <c r="J158" i="147" s="1"/>
  <c r="E92" i="147"/>
  <c r="E95" i="147" s="1"/>
  <c r="E103" i="147" s="1"/>
  <c r="E123" i="147" s="1"/>
  <c r="L36" i="147"/>
  <c r="F92" i="147"/>
  <c r="F95" i="147" s="1"/>
  <c r="F103" i="147" s="1"/>
  <c r="F123" i="147" s="1"/>
  <c r="F124" i="147" s="1"/>
  <c r="F136" i="147" s="1"/>
  <c r="F144" i="147" s="1"/>
  <c r="H160" i="147"/>
  <c r="H158" i="147" s="1"/>
  <c r="L62" i="147"/>
  <c r="N124" i="147" l="1"/>
  <c r="E124" i="147"/>
  <c r="E136" i="147" s="1"/>
  <c r="E144" i="147" s="1"/>
  <c r="E145" i="147" s="1"/>
  <c r="G145" i="147"/>
  <c r="K147" i="147"/>
  <c r="K160" i="147" s="1"/>
  <c r="K158" i="147" s="1"/>
  <c r="M36" i="147"/>
  <c r="M62" i="147"/>
  <c r="F147" i="147"/>
  <c r="F145" i="147"/>
  <c r="L39" i="147"/>
  <c r="G160" i="147"/>
  <c r="G158" i="147" s="1"/>
  <c r="N136" i="147" l="1"/>
  <c r="E147" i="147"/>
  <c r="E160" i="147" s="1"/>
  <c r="E158" i="147" s="1"/>
  <c r="M39" i="147"/>
  <c r="L61" i="147"/>
  <c r="F160" i="147"/>
  <c r="F158" i="147" s="1"/>
  <c r="N144" i="147" l="1"/>
  <c r="M61" i="147"/>
  <c r="L64" i="147"/>
  <c r="N145" i="147" l="1"/>
  <c r="N147" i="147"/>
  <c r="M64" i="147"/>
  <c r="L111" i="147"/>
  <c r="L66" i="147"/>
  <c r="L88" i="147"/>
  <c r="N160" i="147" l="1"/>
  <c r="M111" i="147"/>
  <c r="M88" i="147"/>
  <c r="M66" i="147"/>
  <c r="L112" i="147"/>
  <c r="L89" i="147"/>
  <c r="N158" i="147" l="1"/>
  <c r="M89" i="147"/>
  <c r="M112" i="147"/>
  <c r="L92" i="147"/>
  <c r="L114" i="147"/>
  <c r="M114" i="147" l="1"/>
  <c r="M92" i="147"/>
  <c r="L118" i="147"/>
  <c r="L95" i="147"/>
  <c r="L103" i="147" s="1"/>
  <c r="M95" i="147" l="1"/>
  <c r="M103" i="147" s="1"/>
  <c r="M118" i="147"/>
  <c r="L123" i="147"/>
  <c r="L122" i="147"/>
  <c r="M122" i="147" l="1"/>
  <c r="M123" i="147"/>
  <c r="L124" i="147"/>
  <c r="M124" i="147" l="1"/>
  <c r="M136" i="147" s="1"/>
  <c r="L136" i="147"/>
  <c r="L144" i="147" l="1"/>
  <c r="M144" i="147" l="1"/>
  <c r="L145" i="147"/>
  <c r="L147" i="147"/>
  <c r="M145" i="147" l="1"/>
  <c r="M147" i="147"/>
  <c r="L160" i="147"/>
  <c r="M160" i="147" l="1"/>
  <c r="L158" i="147"/>
  <c r="M158" i="1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Rogers</author>
  </authors>
  <commentList>
    <comment ref="CR13" authorId="0" shapeId="0" xr:uid="{6508B225-FCD9-4E81-8F7C-EA28ECB0380B}">
      <text>
        <r>
          <rPr>
            <b/>
            <sz val="9"/>
            <color indexed="81"/>
            <rFont val="Tahoma"/>
            <family val="2"/>
          </rPr>
          <t>Lisa Rogers:</t>
        </r>
        <r>
          <rPr>
            <sz val="9"/>
            <color indexed="81"/>
            <rFont val="Tahoma"/>
            <family val="2"/>
          </rPr>
          <t xml:space="preserve">
Per email from Alexis Schauss dated 4-26-16 6:19pm regarding FY17_NonSupplant_FY14actuals_080_remedy.xlsm Bertie Co remedy to supplanting in LW Supplemental Funding Deficiency or Local Appropriations less than the MIN.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Rogers</author>
  </authors>
  <commentList>
    <comment ref="CR13" authorId="0" shapeId="0" xr:uid="{48D7184A-3BD1-4ED3-89BA-AE6F49143E9D}">
      <text>
        <r>
          <rPr>
            <b/>
            <sz val="9"/>
            <color indexed="81"/>
            <rFont val="Tahoma"/>
            <family val="2"/>
          </rPr>
          <t>Lisa Rogers:</t>
        </r>
        <r>
          <rPr>
            <sz val="9"/>
            <color indexed="81"/>
            <rFont val="Tahoma"/>
            <family val="2"/>
          </rPr>
          <t xml:space="preserve">
Per email from Alexis Schauss dated 4-26-16 6:19pm regarding FY17_NonSupplant_FY14actuals_080_remedy.xlsm Bertie Co remedy to supplanting in LW Supplemental Funding Deficiency or Local Appropriations less than the MIN.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Rogers</author>
  </authors>
  <commentList>
    <comment ref="CR13" authorId="0" shapeId="0" xr:uid="{9ED9FDFB-5B4D-468A-B145-841CE2FD4510}">
      <text>
        <r>
          <rPr>
            <b/>
            <sz val="9"/>
            <color indexed="81"/>
            <rFont val="Tahoma"/>
            <family val="2"/>
          </rPr>
          <t>Lisa Rogers:</t>
        </r>
        <r>
          <rPr>
            <sz val="9"/>
            <color indexed="81"/>
            <rFont val="Tahoma"/>
            <family val="2"/>
          </rPr>
          <t xml:space="preserve">
Per email from Alexis Schauss dated 4-26-16 6:19pm regarding FY17_NonSupplant_FY14actuals_080_remedy.xlsm Bertie Co remedy to supplanting in LW Supplemental Funding Deficiency or Local Appropriations less than the MIN.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Lisa Rogers</author>
  </authors>
  <commentList>
    <comment ref="CR13" authorId="0" shapeId="0" xr:uid="{CE2D6279-F4AC-4224-BCE0-3156EA51704B}">
      <text>
        <r>
          <rPr>
            <b/>
            <sz val="9"/>
            <color indexed="81"/>
            <rFont val="Tahoma"/>
            <family val="2"/>
          </rPr>
          <t>Lisa Rogers:</t>
        </r>
        <r>
          <rPr>
            <sz val="9"/>
            <color indexed="81"/>
            <rFont val="Tahoma"/>
            <family val="2"/>
          </rPr>
          <t xml:space="preserve">
Per email from Alexis Schauss dated 4-26-16 6:19pm regarding FY17_NonSupplant_FY14actuals_080_remedy.xlsm Bertie Co remedy to supplanting in LW Supplemental Funding Deficiency or Local Appropriations less than the MIN.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Lisa Rogers</author>
  </authors>
  <commentList>
    <comment ref="CR13" authorId="0" shapeId="0" xr:uid="{00000000-0006-0000-0100-000001000000}">
      <text>
        <r>
          <rPr>
            <b/>
            <sz val="9"/>
            <color indexed="81"/>
            <rFont val="Tahoma"/>
            <family val="2"/>
          </rPr>
          <t>Lisa Rogers:</t>
        </r>
        <r>
          <rPr>
            <sz val="9"/>
            <color indexed="81"/>
            <rFont val="Tahoma"/>
            <family val="2"/>
          </rPr>
          <t xml:space="preserve">
Per email from Alexis Schauss dated 4-26-16 6:19pm regarding FY17_NonSupplant_FY14actuals_080_remedy.xlsm Bertie Co remedy to supplanting in LW Supplemental Funding Deficiency or Local Appropriations less than the MIN.</t>
        </r>
      </text>
    </comment>
  </commentList>
</comments>
</file>

<file path=xl/sharedStrings.xml><?xml version="1.0" encoding="utf-8"?>
<sst xmlns="http://schemas.openxmlformats.org/spreadsheetml/2006/main" count="22542" uniqueCount="1444">
  <si>
    <t>Difference</t>
  </si>
  <si>
    <t>ADM</t>
  </si>
  <si>
    <t/>
  </si>
  <si>
    <t>LEA NO</t>
  </si>
  <si>
    <t>Type</t>
  </si>
  <si>
    <t>LEA NAME</t>
  </si>
  <si>
    <t>CS</t>
  </si>
  <si>
    <t>01B</t>
  </si>
  <si>
    <t>River Mill Charter</t>
  </si>
  <si>
    <t>01C</t>
  </si>
  <si>
    <t>Clover Garden CS</t>
  </si>
  <si>
    <t>06A</t>
  </si>
  <si>
    <t>Grandfather Academy</t>
  </si>
  <si>
    <t>06B</t>
  </si>
  <si>
    <t>Crossnore Academy</t>
  </si>
  <si>
    <t>07A</t>
  </si>
  <si>
    <t>Washington Montessori</t>
  </si>
  <si>
    <t>10A</t>
  </si>
  <si>
    <t>Charter Day School</t>
  </si>
  <si>
    <t>111</t>
  </si>
  <si>
    <t>Asheville City</t>
  </si>
  <si>
    <t>11A</t>
  </si>
  <si>
    <t>Evergreen Community</t>
  </si>
  <si>
    <t>11B</t>
  </si>
  <si>
    <t>Art Space CS</t>
  </si>
  <si>
    <t>11K</t>
  </si>
  <si>
    <t>F Delany New Sch for Children</t>
  </si>
  <si>
    <t>12A</t>
  </si>
  <si>
    <t>New Dimensions</t>
  </si>
  <si>
    <t>16B</t>
  </si>
  <si>
    <t>Tiller School</t>
  </si>
  <si>
    <t>181</t>
  </si>
  <si>
    <t>Hickory City</t>
  </si>
  <si>
    <t>182</t>
  </si>
  <si>
    <t>Newton-Conover City</t>
  </si>
  <si>
    <t>19A</t>
  </si>
  <si>
    <t>Chatham Charter</t>
  </si>
  <si>
    <t>19B</t>
  </si>
  <si>
    <t>Woods Charter</t>
  </si>
  <si>
    <t>20A</t>
  </si>
  <si>
    <t>The Learning Center</t>
  </si>
  <si>
    <t>241</t>
  </si>
  <si>
    <t>Whiteville City</t>
  </si>
  <si>
    <t>40% of the County Percentage of Revenue Base per ADM</t>
  </si>
  <si>
    <t>10% of the County Percentage of Property Tax Base per Mile</t>
  </si>
  <si>
    <t>50% of the County Percentage of Per Capita Income</t>
  </si>
  <si>
    <t xml:space="preserve">(C) = (a) x (b)  Calculated County Appropriation per ADM   </t>
  </si>
  <si>
    <t xml:space="preserve"> (e) = (d)/(C) Calculated County Appropriation per ADM  </t>
  </si>
  <si>
    <t xml:space="preserve">  County would receive 100% funding, if the county could receive 100% funding based on the 1st way or 2nd way.</t>
  </si>
  <si>
    <t xml:space="preserve">  Otherwise, the county would receive funding% based on Local Effort % (e).</t>
  </si>
  <si>
    <t xml:space="preserve">  one time adjustment and will not be implemented if the county has reduced its tax rate.</t>
  </si>
  <si>
    <t>26B</t>
  </si>
  <si>
    <t>Alpha Academy</t>
  </si>
  <si>
    <t>291</t>
  </si>
  <si>
    <t>Lexington City</t>
  </si>
  <si>
    <t>292</t>
  </si>
  <si>
    <t>Thomasville City</t>
  </si>
  <si>
    <t>32A</t>
  </si>
  <si>
    <t>Maureen Joy Charter</t>
  </si>
  <si>
    <t>32B</t>
  </si>
  <si>
    <t>Healthy Start Academy</t>
  </si>
  <si>
    <t>32C</t>
  </si>
  <si>
    <t>Carter Community Charter</t>
  </si>
  <si>
    <t>32D</t>
  </si>
  <si>
    <t>Kestrel Heights CS</t>
  </si>
  <si>
    <t>32H</t>
  </si>
  <si>
    <t>Research Triangle Charter Academy</t>
  </si>
  <si>
    <t>34B</t>
  </si>
  <si>
    <t>Quality Education Academy</t>
  </si>
  <si>
    <t>34D</t>
  </si>
  <si>
    <t>C G Woodson</t>
  </si>
  <si>
    <t>34F</t>
  </si>
  <si>
    <t>Forsyth Academy</t>
  </si>
  <si>
    <t>35A</t>
  </si>
  <si>
    <t>36B</t>
  </si>
  <si>
    <t>Piedmont Community CS</t>
  </si>
  <si>
    <t>Gates County</t>
  </si>
  <si>
    <t>41B</t>
  </si>
  <si>
    <t>Greensboro Academy</t>
  </si>
  <si>
    <t>41C</t>
  </si>
  <si>
    <t>41D</t>
  </si>
  <si>
    <t>Phoenix Academy Inc</t>
  </si>
  <si>
    <t>421</t>
  </si>
  <si>
    <t>Roanoke Rapids City</t>
  </si>
  <si>
    <t>422</t>
  </si>
  <si>
    <t>Weldon City</t>
  </si>
  <si>
    <t>45A</t>
  </si>
  <si>
    <t>The Mountain Community School</t>
  </si>
  <si>
    <t>491</t>
  </si>
  <si>
    <t>Mooresville City</t>
  </si>
  <si>
    <t>49B</t>
  </si>
  <si>
    <t>American Renaissance MS</t>
  </si>
  <si>
    <t>49D</t>
  </si>
  <si>
    <t>Success Institute</t>
  </si>
  <si>
    <t>50A</t>
  </si>
  <si>
    <t>Summit Charter</t>
  </si>
  <si>
    <t>Lenoir County Public</t>
  </si>
  <si>
    <t>54A</t>
  </si>
  <si>
    <t>Children's Village</t>
  </si>
  <si>
    <t>55A</t>
  </si>
  <si>
    <t>Lincoln Charter</t>
  </si>
  <si>
    <t>60B</t>
  </si>
  <si>
    <t>Sugar Creek Charter</t>
  </si>
  <si>
    <t>60D</t>
  </si>
  <si>
    <t>Lake Norman Charter</t>
  </si>
  <si>
    <t>60F</t>
  </si>
  <si>
    <t>Metrolina Regional</t>
  </si>
  <si>
    <t>63A</t>
  </si>
  <si>
    <t>63B</t>
  </si>
  <si>
    <t>Sandhills Theatre Arts</t>
  </si>
  <si>
    <t>64A</t>
  </si>
  <si>
    <t>65A</t>
  </si>
  <si>
    <t>66A</t>
  </si>
  <si>
    <t>Gaston College Preparatory</t>
  </si>
  <si>
    <t>681</t>
  </si>
  <si>
    <t>Chapel Hill-Carrboro City</t>
  </si>
  <si>
    <t>68A</t>
  </si>
  <si>
    <t>69A</t>
  </si>
  <si>
    <t>Arapahoe CS</t>
  </si>
  <si>
    <t>73A</t>
  </si>
  <si>
    <t>Bethel Hill Charter</t>
  </si>
  <si>
    <t>761</t>
  </si>
  <si>
    <t>Asheboro City</t>
  </si>
  <si>
    <t>78A</t>
  </si>
  <si>
    <t>CIS Academy</t>
  </si>
  <si>
    <t>79A</t>
  </si>
  <si>
    <t>Bethany Community MS</t>
  </si>
  <si>
    <t>81A</t>
  </si>
  <si>
    <t>Thomas Jefferson Classical Academy</t>
  </si>
  <si>
    <t>821</t>
  </si>
  <si>
    <t>Clinton City</t>
  </si>
  <si>
    <t>861</t>
  </si>
  <si>
    <t>Elkin City</t>
  </si>
  <si>
    <t>862</t>
  </si>
  <si>
    <t>Mount Airy City</t>
  </si>
  <si>
    <t>Millennium Charter Academy</t>
  </si>
  <si>
    <t>88A</t>
  </si>
  <si>
    <t>Brevard Academy</t>
  </si>
  <si>
    <t>90A</t>
  </si>
  <si>
    <t>Union Academy</t>
  </si>
  <si>
    <t>91A</t>
  </si>
  <si>
    <t>Vance Charter School</t>
  </si>
  <si>
    <t>92B</t>
  </si>
  <si>
    <t>Exploris</t>
  </si>
  <si>
    <t>92D</t>
  </si>
  <si>
    <t>Magellan Charter</t>
  </si>
  <si>
    <t>92E</t>
  </si>
  <si>
    <t>Sterling Montessori</t>
  </si>
  <si>
    <t>92F</t>
  </si>
  <si>
    <t>Franklin Academy</t>
  </si>
  <si>
    <t>92G</t>
  </si>
  <si>
    <t>East Wake Academy</t>
  </si>
  <si>
    <t>92K</t>
  </si>
  <si>
    <t>Raleigh Charter High</t>
  </si>
  <si>
    <t>92L</t>
  </si>
  <si>
    <t>92M</t>
  </si>
  <si>
    <t>PreEminent Charter</t>
  </si>
  <si>
    <t>92N</t>
  </si>
  <si>
    <t>Quest Academy</t>
  </si>
  <si>
    <t>92P</t>
  </si>
  <si>
    <t>92Q</t>
  </si>
  <si>
    <t>Hope Elementary</t>
  </si>
  <si>
    <t>93A</t>
  </si>
  <si>
    <t>Haliwa-Saponi Tribal</t>
  </si>
  <si>
    <t>96C</t>
  </si>
  <si>
    <t>Dillard Academy</t>
  </si>
  <si>
    <t>97D</t>
  </si>
  <si>
    <t>Bridges Charter School</t>
  </si>
  <si>
    <t>98A</t>
  </si>
  <si>
    <t>Sallie B Howard</t>
  </si>
  <si>
    <t>ADM (Adjusted)</t>
  </si>
  <si>
    <t>% of County</t>
  </si>
  <si>
    <t>Allotment to County, City, Charter</t>
  </si>
  <si>
    <t>Per Capita Income (Wksht F) (50%)</t>
  </si>
  <si>
    <t>Tax Base per Sq. Miles  (Wkst D) (10%)</t>
  </si>
  <si>
    <t>Anticipated Revenue Per ADM (40%)</t>
  </si>
  <si>
    <t>Counties Eligible to Receive Allotments (if &lt;100%)</t>
  </si>
  <si>
    <t>Yes</t>
  </si>
  <si>
    <t>Durham Public</t>
  </si>
  <si>
    <t>Nash-Rocky Mount</t>
  </si>
  <si>
    <t>Chapel Hill-Carrboro</t>
  </si>
  <si>
    <t>Rowan-Salisbury</t>
  </si>
  <si>
    <t>Charter Schools</t>
  </si>
  <si>
    <t>(2)</t>
  </si>
  <si>
    <t>100% Funding (if County tax rate &gt; State Avg tax rate)</t>
  </si>
  <si>
    <t>Final Local Effort Funding %</t>
  </si>
  <si>
    <t>STEP 1  -   Comparability:</t>
  </si>
  <si>
    <t>County Revenue:</t>
  </si>
  <si>
    <t xml:space="preserve"> Calculate County Adjusted Property Tax Base:</t>
  </si>
  <si>
    <t xml:space="preserve">  Property Value to be Adjusted</t>
  </si>
  <si>
    <t xml:space="preserve">  Adjusted Real Property Value</t>
  </si>
  <si>
    <t xml:space="preserve">  County Adjusted Property Tax Base</t>
  </si>
  <si>
    <t xml:space="preserve"> Convert County Adjusted Property Tax Base to Anticipated Revenue:</t>
  </si>
  <si>
    <t xml:space="preserve">          (State Average Tax Rate for all Counties after adjusting each County's Actual Tax Rate by </t>
  </si>
  <si>
    <t xml:space="preserve">           the County's Weighted Sales Assessment Ratio) (per $100 in Property Value)</t>
  </si>
  <si>
    <t xml:space="preserve"> Calculate Anticipated Total County Revenue Availability per Student:</t>
  </si>
  <si>
    <t>Density Adjustment:</t>
  </si>
  <si>
    <t xml:space="preserve">  County Percentage of State Average Property Tax Base per Square Mile</t>
  </si>
  <si>
    <t>Per Capita Income:</t>
  </si>
  <si>
    <t xml:space="preserve">   County Percentage of State 3 Year Average Per Capita Income</t>
  </si>
  <si>
    <t>STEP 2  -   Eligibility</t>
  </si>
  <si>
    <t>Eligible for Funding:</t>
  </si>
  <si>
    <t>County Wealth as a Percentage of State Average Wealth</t>
  </si>
  <si>
    <t>STEP 3   -   Effort : Funding % based on County's Local Effort</t>
  </si>
  <si>
    <t>1st way to meet effort requirement:</t>
  </si>
  <si>
    <t>2nd way to meet effort requirement:</t>
  </si>
  <si>
    <t xml:space="preserve">  Actual County Appropriation to Schools</t>
  </si>
  <si>
    <t xml:space="preserve">  County's ADM</t>
  </si>
  <si>
    <t xml:space="preserve">  Local Effort % = Actual County Appropriation as a Percentage of </t>
  </si>
  <si>
    <t xml:space="preserve"> (b) County Wealth as a Percentage of State Average</t>
  </si>
  <si>
    <t xml:space="preserve">Per ADM </t>
  </si>
  <si>
    <t>(a) State Average Local Appropriation per ADM</t>
  </si>
  <si>
    <t>(b) County Wealth as a Percentage of State Average</t>
  </si>
  <si>
    <t>(b) Weighted Sales Assessment Ratio</t>
  </si>
  <si>
    <t>(a) County Adjusted Property Tax Base</t>
  </si>
  <si>
    <t>(b) Square Miles in County</t>
  </si>
  <si>
    <t>(C )=(a)/(b)  County Adjusted Property Tax Base per Square Mile</t>
  </si>
  <si>
    <t>(b) Total County's Average Daily Membership (ADM)</t>
  </si>
  <si>
    <t>(a) Anticipated Total County Revenue Availability</t>
  </si>
  <si>
    <t xml:space="preserve">(a)/100 x (b)  Anticipated County Property Tax Revenue Availability </t>
  </si>
  <si>
    <t>(b) State Average "Effective" Tax Rate</t>
  </si>
  <si>
    <t>(a) County 3 Year Average Per Capita Income</t>
  </si>
  <si>
    <t>(b) State 3 Year Average Per Capita Income</t>
  </si>
  <si>
    <t xml:space="preserve"> (a) State Average Local Appropriation per ADM</t>
  </si>
  <si>
    <t>(d) State Average Local Appropriation per ADM</t>
  </si>
  <si>
    <t>Initial</t>
  </si>
  <si>
    <t xml:space="preserve">  If a county's calculated effort falls below 100% because the effective tax rate drops below the state average</t>
  </si>
  <si>
    <t xml:space="preserve">  tax rate, the county cannot lose more than 10% of what the funding would have been at 100%.  This is a</t>
  </si>
  <si>
    <t xml:space="preserve">  Another provision allows counties to increase local appropriations to the public schools and have this </t>
  </si>
  <si>
    <t xml:space="preserve">  increase included in the local appropriation calculations, for effort, in the formula.</t>
  </si>
  <si>
    <t xml:space="preserve">  Real Property </t>
  </si>
  <si>
    <t xml:space="preserve"> (C)/(d) =</t>
  </si>
  <si>
    <t xml:space="preserve"> (a)/(b) =</t>
  </si>
  <si>
    <t>If the County Wealth Percentage &lt;=100%, then a County is eligible.</t>
  </si>
  <si>
    <t>STEP 4   -   Allotment Amount</t>
  </si>
  <si>
    <t>ADM (used in Worksheet J)</t>
  </si>
  <si>
    <t>Printed from http://www.dor.state.nc.us/publications/5yr_tax_rates.pdf</t>
  </si>
  <si>
    <t>01D</t>
  </si>
  <si>
    <t>32K</t>
  </si>
  <si>
    <t>Central Park School for Children</t>
  </si>
  <si>
    <t>84B</t>
  </si>
  <si>
    <t>Gray Stone Day School</t>
  </si>
  <si>
    <t>92R</t>
  </si>
  <si>
    <t>Casa Esperanza</t>
  </si>
  <si>
    <t>60J</t>
  </si>
  <si>
    <t>Socrates Academy</t>
  </si>
  <si>
    <t>95A</t>
  </si>
  <si>
    <t>Two Rivers Community</t>
  </si>
  <si>
    <t xml:space="preserve">     Effective State Average Tax Rate</t>
  </si>
  <si>
    <t>Final Funding %</t>
  </si>
  <si>
    <t>Worksheet ADM</t>
  </si>
  <si>
    <t>ADM &amp; Adjustments</t>
  </si>
  <si>
    <t>Arts Based Elementary</t>
  </si>
  <si>
    <t>Year 2006, 07, &amp; 08</t>
  </si>
  <si>
    <t>Year 2005, 06, 07</t>
  </si>
  <si>
    <t>Queens Grant Community</t>
  </si>
  <si>
    <t>Mountain Discoverty School</t>
  </si>
  <si>
    <t>Adjustments</t>
  </si>
  <si>
    <t>Worksheet A</t>
  </si>
  <si>
    <t>Adjusted Property Tax Base</t>
  </si>
  <si>
    <t>24N</t>
  </si>
  <si>
    <t>Columbus Charter</t>
  </si>
  <si>
    <t>32L</t>
  </si>
  <si>
    <t>Voyager Academy</t>
  </si>
  <si>
    <t>41F</t>
  </si>
  <si>
    <t>Triad Math &amp; Science</t>
  </si>
  <si>
    <t>49E</t>
  </si>
  <si>
    <t>Pine Lake Preparatory</t>
  </si>
  <si>
    <t>51A</t>
  </si>
  <si>
    <t>Neuse Charter</t>
  </si>
  <si>
    <t>Charlotte Secondary</t>
  </si>
  <si>
    <t>60L</t>
  </si>
  <si>
    <t>KIPP: Charlotte</t>
  </si>
  <si>
    <t>65B</t>
  </si>
  <si>
    <t>86T</t>
  </si>
  <si>
    <t>92S</t>
  </si>
  <si>
    <t>Endeavor Charter</t>
  </si>
  <si>
    <t>% of State Avg Effective Tax Rate</t>
  </si>
  <si>
    <t>County's wealth, Allotment</t>
  </si>
  <si>
    <t xml:space="preserve"> (C)=(a)/(b) Anticipated Total County Revenue Availability per ADM</t>
  </si>
  <si>
    <t>(d) Anticipated State Average Revenue Availability per ADM</t>
  </si>
  <si>
    <t xml:space="preserve">   County Percentage of State Average County Revenue per ADM</t>
  </si>
  <si>
    <t>(d) State Average Adjusted Property Tax Base per Square Mile</t>
  </si>
  <si>
    <t xml:space="preserve"> (f) Total County's Average Daily Membership (ADM) </t>
  </si>
  <si>
    <t>Allotments to County, City, Charter</t>
  </si>
  <si>
    <t>Low Wealth Allotment, PRC 031, CAT 039</t>
  </si>
  <si>
    <t>Total Allotment</t>
  </si>
  <si>
    <t>Worksheet B</t>
  </si>
  <si>
    <t>Anticipated County Revenue</t>
  </si>
  <si>
    <t>Worksheet C</t>
  </si>
  <si>
    <t>Worksheet D</t>
  </si>
  <si>
    <t>Worksheet E</t>
  </si>
  <si>
    <t>Worksheet F</t>
  </si>
  <si>
    <t>Per Capita Income</t>
  </si>
  <si>
    <t>Worksheet I</t>
  </si>
  <si>
    <t>Worksheet J</t>
  </si>
  <si>
    <t>After</t>
  </si>
  <si>
    <t xml:space="preserve">  Final Funding % for this County is </t>
  </si>
  <si>
    <t xml:space="preserve">  Calculation of Total (100%) Funding:</t>
  </si>
  <si>
    <t xml:space="preserve">  Calculation of Local Effort% Proration:</t>
  </si>
  <si>
    <t xml:space="preserve">  Unadjusted Allotment </t>
  </si>
  <si>
    <t xml:space="preserve">  Final Funding %</t>
  </si>
  <si>
    <t>10% Maximum Loss :</t>
  </si>
  <si>
    <t xml:space="preserve">  County is eligible for this provision</t>
  </si>
  <si>
    <t xml:space="preserve">  Maximum 10% Loss</t>
  </si>
  <si>
    <t xml:space="preserve">           Adjusted Allotment by 10% Max Loss</t>
  </si>
  <si>
    <t xml:space="preserve">             Adjusted Allotment by Local Effort %</t>
  </si>
  <si>
    <t xml:space="preserve">               (= Unadjusted Allotment - 10% Max Loss)</t>
  </si>
  <si>
    <t xml:space="preserve">  Calculation of  Pro Rata Allotment based on Total Available State Budget:</t>
  </si>
  <si>
    <t xml:space="preserve">        % of Total</t>
  </si>
  <si>
    <t xml:space="preserve">              (if more than State Average, then Difference = 0)</t>
  </si>
  <si>
    <t xml:space="preserve">  County's total ADM (include city, charters)</t>
  </si>
  <si>
    <t xml:space="preserve">     County % of Total</t>
  </si>
  <si>
    <t>(3)</t>
  </si>
  <si>
    <t>Adjustment</t>
  </si>
  <si>
    <t>010</t>
  </si>
  <si>
    <t>Alamance County</t>
  </si>
  <si>
    <t>020</t>
  </si>
  <si>
    <t>Alexander County</t>
  </si>
  <si>
    <t>030</t>
  </si>
  <si>
    <t>Alleghany County</t>
  </si>
  <si>
    <t>040</t>
  </si>
  <si>
    <t>Anson County</t>
  </si>
  <si>
    <t>050</t>
  </si>
  <si>
    <t>Ashe County</t>
  </si>
  <si>
    <t>060</t>
  </si>
  <si>
    <t>Avery County</t>
  </si>
  <si>
    <t>070</t>
  </si>
  <si>
    <t>Beaufort County</t>
  </si>
  <si>
    <t>080</t>
  </si>
  <si>
    <t>Bertie County</t>
  </si>
  <si>
    <t>090</t>
  </si>
  <si>
    <t>Bladen County</t>
  </si>
  <si>
    <t>100</t>
  </si>
  <si>
    <t>Brunswick County</t>
  </si>
  <si>
    <t>110</t>
  </si>
  <si>
    <t>Buncombe County</t>
  </si>
  <si>
    <t>120</t>
  </si>
  <si>
    <t>Burke County</t>
  </si>
  <si>
    <t>130</t>
  </si>
  <si>
    <t>Cabarrus County</t>
  </si>
  <si>
    <t>140</t>
  </si>
  <si>
    <t>Caldwell County</t>
  </si>
  <si>
    <t>150</t>
  </si>
  <si>
    <t>Camden County</t>
  </si>
  <si>
    <t>160</t>
  </si>
  <si>
    <t xml:space="preserve">Carteret County  </t>
  </si>
  <si>
    <t>170</t>
  </si>
  <si>
    <t>Caswell County</t>
  </si>
  <si>
    <t>180</t>
  </si>
  <si>
    <t>Catawba County</t>
  </si>
  <si>
    <t>190</t>
  </si>
  <si>
    <t>Chatham County</t>
  </si>
  <si>
    <t>200</t>
  </si>
  <si>
    <t>Cherokee County</t>
  </si>
  <si>
    <t>210</t>
  </si>
  <si>
    <t>Chowan County</t>
  </si>
  <si>
    <t>220</t>
  </si>
  <si>
    <t>Clay County</t>
  </si>
  <si>
    <t>230</t>
  </si>
  <si>
    <t>Cleveland County</t>
  </si>
  <si>
    <t>240</t>
  </si>
  <si>
    <t xml:space="preserve">Columbus County  </t>
  </si>
  <si>
    <t>250</t>
  </si>
  <si>
    <t>Craven County</t>
  </si>
  <si>
    <t>260</t>
  </si>
  <si>
    <t xml:space="preserve">Cumberland County  </t>
  </si>
  <si>
    <t>270</t>
  </si>
  <si>
    <t>Currituck County</t>
  </si>
  <si>
    <t>280</t>
  </si>
  <si>
    <t>Dare County</t>
  </si>
  <si>
    <t>290</t>
  </si>
  <si>
    <t>Davidson County</t>
  </si>
  <si>
    <t>300</t>
  </si>
  <si>
    <t>Davie County</t>
  </si>
  <si>
    <t>310</t>
  </si>
  <si>
    <t>Duplin County</t>
  </si>
  <si>
    <t>320</t>
  </si>
  <si>
    <t>Durham County</t>
  </si>
  <si>
    <t>330</t>
  </si>
  <si>
    <t>Edgecombe County</t>
  </si>
  <si>
    <t>340</t>
  </si>
  <si>
    <t>Forsyth County</t>
  </si>
  <si>
    <t>350</t>
  </si>
  <si>
    <t>Franklin County</t>
  </si>
  <si>
    <t>360</t>
  </si>
  <si>
    <t xml:space="preserve">Gaston County     </t>
  </si>
  <si>
    <t>370</t>
  </si>
  <si>
    <t>Gates  County</t>
  </si>
  <si>
    <t>380</t>
  </si>
  <si>
    <t>Graham County</t>
  </si>
  <si>
    <t>390</t>
  </si>
  <si>
    <t>Granville County</t>
  </si>
  <si>
    <t>400</t>
  </si>
  <si>
    <t>Constructed Expenditures Per ADM</t>
  </si>
  <si>
    <t>(1) Allotment (unadjusted)</t>
  </si>
  <si>
    <t>(2) Allotment (adjusted for local effort)</t>
  </si>
  <si>
    <t>Thus, adjusted allotment is equal to prorated allotment.</t>
  </si>
  <si>
    <t>Prorated Allotment reserve for city and charters</t>
  </si>
  <si>
    <t>Sq Miles in County</t>
  </si>
  <si>
    <t>Pop. Per Sq Mile</t>
  </si>
  <si>
    <t>Supplemental Taxes &amp; Other</t>
  </si>
  <si>
    <t>Local Appropriation Per ADM</t>
  </si>
  <si>
    <t>Maximum 10% Loss</t>
  </si>
  <si>
    <t>Greene County</t>
  </si>
  <si>
    <t>410</t>
  </si>
  <si>
    <t>Guilford County</t>
  </si>
  <si>
    <t>420</t>
  </si>
  <si>
    <t>Halifax County</t>
  </si>
  <si>
    <t>430</t>
  </si>
  <si>
    <t>Harnett County</t>
  </si>
  <si>
    <t>440</t>
  </si>
  <si>
    <t>Haywood County</t>
  </si>
  <si>
    <t>450</t>
  </si>
  <si>
    <t>Henderson County</t>
  </si>
  <si>
    <t>460</t>
  </si>
  <si>
    <t>Hertford County</t>
  </si>
  <si>
    <t>470</t>
  </si>
  <si>
    <t>Hoke County</t>
  </si>
  <si>
    <t>480</t>
  </si>
  <si>
    <t>Hyde County</t>
  </si>
  <si>
    <t>490</t>
  </si>
  <si>
    <t>Iredell County</t>
  </si>
  <si>
    <t>500</t>
  </si>
  <si>
    <t>Jackson County</t>
  </si>
  <si>
    <t>510</t>
  </si>
  <si>
    <t>Johnston County</t>
  </si>
  <si>
    <t>520</t>
  </si>
  <si>
    <t>Jones County</t>
  </si>
  <si>
    <t>530</t>
  </si>
  <si>
    <t>Lee County</t>
  </si>
  <si>
    <t>540</t>
  </si>
  <si>
    <t>Lenoir County</t>
  </si>
  <si>
    <t>550</t>
  </si>
  <si>
    <t>Lincoln County</t>
  </si>
  <si>
    <t>560</t>
  </si>
  <si>
    <t>Macon County</t>
  </si>
  <si>
    <t>570</t>
  </si>
  <si>
    <t>Madison County</t>
  </si>
  <si>
    <t>580</t>
  </si>
  <si>
    <t>Martin County</t>
  </si>
  <si>
    <t>590</t>
  </si>
  <si>
    <t>McDowell County</t>
  </si>
  <si>
    <t>600</t>
  </si>
  <si>
    <t xml:space="preserve">Mecklenburg County  </t>
  </si>
  <si>
    <t>610</t>
  </si>
  <si>
    <t>Mitchell County</t>
  </si>
  <si>
    <t>620</t>
  </si>
  <si>
    <t>Montgomery County</t>
  </si>
  <si>
    <t>630</t>
  </si>
  <si>
    <t>Moore County</t>
  </si>
  <si>
    <t>640</t>
  </si>
  <si>
    <t>Nash County</t>
  </si>
  <si>
    <t>650</t>
  </si>
  <si>
    <t>New Hanover County</t>
  </si>
  <si>
    <t>660</t>
  </si>
  <si>
    <t>Northampton County</t>
  </si>
  <si>
    <t>670</t>
  </si>
  <si>
    <t>Onslow County</t>
  </si>
  <si>
    <t>680</t>
  </si>
  <si>
    <t>Orange County</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</si>
  <si>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</si>
  <si>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</si>
  <si>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</si>
  <si>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</si>
  <si>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</si>
  <si>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</si>
  <si>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</si>
  <si>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</si>
  <si>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</si>
  <si>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</si>
  <si>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</si>
  <si>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</si>
  <si>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</si>
  <si>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</si>
  <si>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</si>
  <si>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</si>
  <si>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770</t>
  </si>
  <si>
    <t>Richmond County</t>
  </si>
  <si>
    <t>780</t>
  </si>
  <si>
    <t>Year of Latest Eval.</t>
  </si>
  <si>
    <t>Robeson County</t>
  </si>
  <si>
    <t>790</t>
  </si>
  <si>
    <t>Rockingham County</t>
  </si>
  <si>
    <t>800</t>
  </si>
  <si>
    <t>Rowan County</t>
  </si>
  <si>
    <t>810</t>
  </si>
  <si>
    <t>Rutherford County</t>
  </si>
  <si>
    <t>820</t>
  </si>
  <si>
    <t>Sampson County</t>
  </si>
  <si>
    <t>830</t>
  </si>
  <si>
    <t>Scotland County</t>
  </si>
  <si>
    <t>840</t>
  </si>
  <si>
    <t>Stanly County</t>
  </si>
  <si>
    <t>850</t>
  </si>
  <si>
    <t>Stokes County</t>
  </si>
  <si>
    <t>860</t>
  </si>
  <si>
    <t>Surry County</t>
  </si>
  <si>
    <t>870</t>
  </si>
  <si>
    <t>Swain County</t>
  </si>
  <si>
    <t>880</t>
  </si>
  <si>
    <t>Transylvania County</t>
  </si>
  <si>
    <t>890</t>
  </si>
  <si>
    <t>Tyrrell County</t>
  </si>
  <si>
    <t>900</t>
  </si>
  <si>
    <t>Union County</t>
  </si>
  <si>
    <t>910</t>
  </si>
  <si>
    <t>Vance County</t>
  </si>
  <si>
    <t>920</t>
  </si>
  <si>
    <t>Anticipated Prop Tax Revenue (Generated at State Avg from wksht E)</t>
  </si>
  <si>
    <t>(a)+(b)+(c ) = Anticipated Total County Revenue</t>
  </si>
  <si>
    <t>ADM after adjustments (All worksheets except J)</t>
  </si>
  <si>
    <t>ADM Adjustments (None)</t>
  </si>
  <si>
    <t>FY11-12</t>
  </si>
  <si>
    <t>Sales &amp; Use Tax Distribution         (Note 1)</t>
  </si>
  <si>
    <t>County's % of State Average</t>
  </si>
  <si>
    <t>Note 3:</t>
  </si>
  <si>
    <t>36C</t>
  </si>
  <si>
    <t>Mountain Island</t>
  </si>
  <si>
    <t>81B</t>
  </si>
  <si>
    <t>Lake Lure Classical Academy</t>
  </si>
  <si>
    <t>91B</t>
  </si>
  <si>
    <t>Henderson Collegiate</t>
  </si>
  <si>
    <t>Difference from State Average per ADM</t>
  </si>
  <si>
    <t>Budget Surplus/(Shortage)</t>
  </si>
  <si>
    <t>Adjusted Revenue Base Per Sq Mile</t>
  </si>
  <si>
    <t>ADM Per Sq Mile</t>
  </si>
  <si>
    <t>Note 1:</t>
  </si>
  <si>
    <t>Note 2:</t>
  </si>
  <si>
    <t>LEA #</t>
  </si>
  <si>
    <t>Counties' Wealth (Wksht C) (&lt;100% eligible to receive funding)</t>
  </si>
  <si>
    <t>100% Funding (if (b)&gt;(c)); Otherwise (b)/(c)%</t>
  </si>
  <si>
    <t>Effective   Tax Rate     (Wksht E)</t>
  </si>
  <si>
    <t>ADM (LEA and CS)</t>
  </si>
  <si>
    <t>Total Allotment (Wksht C)</t>
  </si>
  <si>
    <t>Total Allotment (check total)</t>
  </si>
  <si>
    <t>Cross Creek</t>
  </si>
  <si>
    <t>73B</t>
  </si>
  <si>
    <t>Roxboro Community</t>
  </si>
  <si>
    <t>Torchlight Academy</t>
  </si>
  <si>
    <t>Allotment to LEAs</t>
  </si>
  <si>
    <t>Allotment to Charters</t>
  </si>
  <si>
    <t>Wake County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</si>
  <si>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</si>
  <si>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</si>
  <si>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</si>
  <si>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</si>
  <si>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</si>
  <si>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</si>
  <si>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</si>
  <si>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</si>
  <si>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</si>
  <si>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</si>
  <si>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</si>
  <si>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</si>
  <si>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</si>
  <si>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</si>
  <si>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</si>
  <si>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</si>
  <si>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 xml:space="preserve"> </t>
  </si>
  <si>
    <t>Total</t>
  </si>
  <si>
    <t>LEA Name</t>
  </si>
  <si>
    <t>Less: Agricultural Use Value</t>
  </si>
  <si>
    <t>Tax Base to be Adjusted</t>
  </si>
  <si>
    <t>LEA No.</t>
  </si>
  <si>
    <t xml:space="preserve">      Adjusted Allotment for this county</t>
  </si>
  <si>
    <t>(2) Agricultural Use Value</t>
  </si>
  <si>
    <t>(3) Utility Value</t>
  </si>
  <si>
    <t>(4) Personal Property Value</t>
  </si>
  <si>
    <t>Carteret County</t>
  </si>
  <si>
    <t>Columbus County</t>
  </si>
  <si>
    <t>Cumberland County</t>
  </si>
  <si>
    <t>Gaston County</t>
  </si>
  <si>
    <t>Mecklenburg County</t>
  </si>
  <si>
    <t>County</t>
  </si>
  <si>
    <t>130 Cabarrus Co</t>
  </si>
  <si>
    <t>800 Rowan Co</t>
  </si>
  <si>
    <t>132 Kannapolis City</t>
  </si>
  <si>
    <t>34G</t>
  </si>
  <si>
    <t>60G</t>
  </si>
  <si>
    <t>87A</t>
  </si>
  <si>
    <t>Per Student</t>
  </si>
  <si>
    <t>Percentage of State Average</t>
  </si>
  <si>
    <t>Alamance Co.</t>
  </si>
  <si>
    <t>Alexander Co.</t>
  </si>
  <si>
    <t>Alleghany Co.</t>
  </si>
  <si>
    <t>Anson Co.</t>
  </si>
  <si>
    <t>Ashe Co.</t>
  </si>
  <si>
    <t>Avery Co.</t>
  </si>
  <si>
    <t>Beaufort Co.</t>
  </si>
  <si>
    <t>Bertie Co.</t>
  </si>
  <si>
    <t>Bladen Co.</t>
  </si>
  <si>
    <t>Brunswick Co.</t>
  </si>
  <si>
    <t>Buncombe Co.</t>
  </si>
  <si>
    <t>Burke Co.</t>
  </si>
  <si>
    <t>Cabarrus Co.</t>
  </si>
  <si>
    <t>Caldwell Co.</t>
  </si>
  <si>
    <t>Camden Co.</t>
  </si>
  <si>
    <t>Carteret Co.</t>
  </si>
  <si>
    <t>Caswell Co.</t>
  </si>
  <si>
    <t>Catawba Co.</t>
  </si>
  <si>
    <t>Chatham Co.</t>
  </si>
  <si>
    <t>Cherokee Co.</t>
  </si>
  <si>
    <t>Chowan Co.</t>
  </si>
  <si>
    <t>Clay Co.</t>
  </si>
  <si>
    <t>Cleveland Co.</t>
  </si>
  <si>
    <t>Columbus Co.</t>
  </si>
  <si>
    <t>Craven Co.</t>
  </si>
  <si>
    <t>Cumberland Co.</t>
  </si>
  <si>
    <t>Currituck Co.</t>
  </si>
  <si>
    <t>Dare Co.</t>
  </si>
  <si>
    <t>Davidson Co.</t>
  </si>
  <si>
    <t>Davie Co.</t>
  </si>
  <si>
    <t>Duplin Co.</t>
  </si>
  <si>
    <t>Edgecombe Co.</t>
  </si>
  <si>
    <t>Forsyth Co.</t>
  </si>
  <si>
    <t>Franklin Co.</t>
  </si>
  <si>
    <t>Gaston Co.</t>
  </si>
  <si>
    <t>Graham Co.</t>
  </si>
  <si>
    <t>Granville Co.</t>
  </si>
  <si>
    <t>Greene Co.</t>
  </si>
  <si>
    <t>Guilford Co.</t>
  </si>
  <si>
    <t>Halifax Co.</t>
  </si>
  <si>
    <t>Haywood Co.</t>
  </si>
  <si>
    <t>Henderson Co.</t>
  </si>
  <si>
    <t>Hertford Co.</t>
  </si>
  <si>
    <t>Hoke Co.</t>
  </si>
  <si>
    <t>Hyde Co.</t>
  </si>
  <si>
    <t>Iredell Co.</t>
  </si>
  <si>
    <t>Jackson Co.</t>
  </si>
  <si>
    <t>Johnston Co.</t>
  </si>
  <si>
    <t>Jones Co.</t>
  </si>
  <si>
    <t>Lee Co.</t>
  </si>
  <si>
    <t>Lenoir Co.</t>
  </si>
  <si>
    <t>Lincoln Co.</t>
  </si>
  <si>
    <t>Macon Co.</t>
  </si>
  <si>
    <t>Madison Co.</t>
  </si>
  <si>
    <t>Martin Co.</t>
  </si>
  <si>
    <t>McDowell Co.</t>
  </si>
  <si>
    <t>Mecklenburg Co.</t>
  </si>
  <si>
    <t>Mitchell Co.</t>
  </si>
  <si>
    <t>Montgomery Co.</t>
  </si>
  <si>
    <t>Moore Co.</t>
  </si>
  <si>
    <t>Nash Co.</t>
  </si>
  <si>
    <t>New Hanover Co.</t>
  </si>
  <si>
    <t>Northampton Co.</t>
  </si>
  <si>
    <t>Onslow Co.</t>
  </si>
  <si>
    <t>Orange Co.</t>
  </si>
  <si>
    <t>Pamlico Co.</t>
  </si>
  <si>
    <t>Pasquotank Co.</t>
  </si>
  <si>
    <t>Pender Co.</t>
  </si>
  <si>
    <t>Perquimans Co.</t>
  </si>
  <si>
    <t>Person Co.</t>
  </si>
  <si>
    <t>Pitt Co.</t>
  </si>
  <si>
    <t>Polk Co.</t>
  </si>
  <si>
    <t>Randolph Co.</t>
  </si>
  <si>
    <t>Richmond Co.</t>
  </si>
  <si>
    <t>Robeson Co.</t>
  </si>
  <si>
    <t>Rockingham Co.</t>
  </si>
  <si>
    <t>Rowan Co.</t>
  </si>
  <si>
    <t>Rutherford Co.</t>
  </si>
  <si>
    <t>Sampson Co.</t>
  </si>
  <si>
    <t>Scotland Co.</t>
  </si>
  <si>
    <t>Stanly Co.</t>
  </si>
  <si>
    <t>Stokes Co.</t>
  </si>
  <si>
    <t>Surry Co.</t>
  </si>
  <si>
    <t>Swain Co.</t>
  </si>
  <si>
    <t>Transylvania Co.</t>
  </si>
  <si>
    <t>Tyrrell Co.</t>
  </si>
  <si>
    <t>Union Co.</t>
  </si>
  <si>
    <t>Vance Co.</t>
  </si>
  <si>
    <t>Wake Co.</t>
  </si>
  <si>
    <t>Warren Co.</t>
  </si>
  <si>
    <t>Washington Co.</t>
  </si>
  <si>
    <t>Watauga Co.</t>
  </si>
  <si>
    <t>Wayne Co.</t>
  </si>
  <si>
    <t>Wilkes Co.</t>
  </si>
  <si>
    <t>Wilson Co.</t>
  </si>
  <si>
    <t>Yadkin Co.</t>
  </si>
  <si>
    <t>Yancey Co.</t>
  </si>
  <si>
    <t>(2) Total Available Budget for all fundable counties</t>
  </si>
  <si>
    <t>(1) Total Adjusted Allotment for all fundable counties</t>
  </si>
  <si>
    <t>North Carolina</t>
  </si>
  <si>
    <t>Durham Co.</t>
  </si>
  <si>
    <t>Gates  Co.</t>
  </si>
  <si>
    <t>Harnett Co.</t>
  </si>
  <si>
    <t>Total:</t>
  </si>
  <si>
    <t xml:space="preserve">   LEA Name</t>
  </si>
  <si>
    <t>Average</t>
  </si>
  <si>
    <t>Percent of Variance</t>
  </si>
  <si>
    <t>County's Percentage of State Average Per Capita Income</t>
  </si>
  <si>
    <t>Unadjusted Allotment</t>
  </si>
  <si>
    <t>Adjusted Allotment</t>
  </si>
  <si>
    <t>(1)</t>
  </si>
  <si>
    <t xml:space="preserve"> Name</t>
  </si>
  <si>
    <t>132</t>
  </si>
  <si>
    <t>Kannapolis City</t>
  </si>
  <si>
    <t>ADM (County, City, Charter)</t>
  </si>
  <si>
    <t>ADM (County Only)</t>
  </si>
  <si>
    <t>ADM Adjustments (Note 1)</t>
  </si>
  <si>
    <t>Funding Summary</t>
  </si>
  <si>
    <t>Total Adjusted Allotment</t>
  </si>
  <si>
    <t>Total Budget</t>
  </si>
  <si>
    <t>Note 1</t>
  </si>
  <si>
    <t>(4)</t>
  </si>
  <si>
    <t>=(1)+(2)+(3)+(4)</t>
  </si>
  <si>
    <t>(a)</t>
  </si>
  <si>
    <t>(b)</t>
  </si>
  <si>
    <t>(Note 1)</t>
  </si>
  <si>
    <t>(Note 2)</t>
  </si>
  <si>
    <t>(Note 3)</t>
  </si>
  <si>
    <t>State Average Effective Tax Rate</t>
  </si>
  <si>
    <t xml:space="preserve">Note 1: Real Estate Assessment Sales Ratios </t>
  </si>
  <si>
    <t>Manual Adjustment</t>
  </si>
  <si>
    <t>Memo</t>
  </si>
  <si>
    <t>13A</t>
  </si>
  <si>
    <t>Carolina International School</t>
  </si>
  <si>
    <t>Guilford Preparatory Academy</t>
  </si>
  <si>
    <t>60I</t>
  </si>
  <si>
    <t>Academy of Moore County</t>
  </si>
  <si>
    <t>Rocky Mount Preparatory</t>
  </si>
  <si>
    <t>Allotment</t>
  </si>
  <si>
    <t>Low Wealth Supplemental Funding</t>
  </si>
  <si>
    <t>FY10-11</t>
  </si>
  <si>
    <t>Note 3: Calculation of Weighted Sales Assessment Ratio (WSA)</t>
  </si>
  <si>
    <t xml:space="preserve"># of ADM </t>
  </si>
  <si>
    <t xml:space="preserve">located in </t>
  </si>
  <si>
    <t>each county</t>
  </si>
  <si>
    <t>Data obtained from "Valuations of real and personal property and valuations of public service companies by counties,</t>
  </si>
  <si>
    <t>Note 2</t>
  </si>
  <si>
    <t>Data also included on "Real Estate Assessment Sales Ratio Study Percentages"; year of latest reevaluation indicated by boldface type.</t>
  </si>
  <si>
    <t>Note 3</t>
  </si>
  <si>
    <t>Calculated value from worksheet E: Weighted Sales Assessment Ratio</t>
  </si>
  <si>
    <t>Effective County Tax</t>
  </si>
  <si>
    <t>obtained from monthly reports at www.dor.state.nc.us/publications/</t>
  </si>
  <si>
    <t>Rate divided by 100</t>
  </si>
  <si>
    <t>(1)+(2)+(3)+(4)= Adjusted  Property Tax Base</t>
  </si>
  <si>
    <t>(1) Adjusted Real Property Value (exclude Agricultural)</t>
  </si>
  <si>
    <t>Adjusted Property Tax Base (Wksht A)</t>
  </si>
  <si>
    <t>Anticipated Total County Revenue (Wksht B)</t>
  </si>
  <si>
    <t>Anticipated County Revenue Per ADM</t>
  </si>
  <si>
    <t>40%-10%-50% Average</t>
  </si>
  <si>
    <t>Eligibility</t>
  </si>
  <si>
    <t xml:space="preserve">Rowan Co.  </t>
  </si>
  <si>
    <t>LEA</t>
  </si>
  <si>
    <t>(from Wksht G)</t>
  </si>
  <si>
    <t>=(a)+(b)+(c )</t>
  </si>
  <si>
    <t xml:space="preserve">        * (Local Sales and Use Taxes, Fines &amp; Forfeitures)</t>
  </si>
  <si>
    <t>State Average</t>
  </si>
  <si>
    <t xml:space="preserve"> Local Appropriation</t>
  </si>
  <si>
    <t>Weighted Sales Assessment Ratio</t>
  </si>
  <si>
    <t>State Average of</t>
  </si>
  <si>
    <t>(Wksht E)</t>
  </si>
  <si>
    <t>FY12-13</t>
  </si>
  <si>
    <t>Data obtained from "NC Judicial Branch of Governmentt Fines and</t>
  </si>
  <si>
    <t>kesha.howell@aoc.nccourts.org</t>
  </si>
  <si>
    <t>(see worksheet B.3)</t>
  </si>
  <si>
    <t>(c)</t>
  </si>
  <si>
    <t>Data obtained from "April 2000 Census County/State Densities/Areas" at</t>
  </si>
  <si>
    <t>The amount on the total row represents the state average for Adjusted Revenue Base per Square Mile</t>
  </si>
  <si>
    <t>Tax Base per Square Mile</t>
  </si>
  <si>
    <t>32M</t>
  </si>
  <si>
    <t>Year 2007, 08 &amp; 09</t>
  </si>
  <si>
    <t>Allotted ADM</t>
  </si>
  <si>
    <t>FY13-14</t>
  </si>
  <si>
    <t>reimbursement.html. (see worksheets B.1 and B.1a)</t>
  </si>
  <si>
    <t>27A</t>
  </si>
  <si>
    <t>Water's Edge Village School</t>
  </si>
  <si>
    <t>32N</t>
  </si>
  <si>
    <t>Research Triangle High School</t>
  </si>
  <si>
    <t>33A</t>
  </si>
  <si>
    <t>North East Carolina Preparatory School</t>
  </si>
  <si>
    <t>41G</t>
  </si>
  <si>
    <t>Cornerstone Academy</t>
  </si>
  <si>
    <t>41H</t>
  </si>
  <si>
    <t>College Preparatory &amp; Leadership Academy</t>
  </si>
  <si>
    <t>58B</t>
  </si>
  <si>
    <t>Bear Grass</t>
  </si>
  <si>
    <t>60M</t>
  </si>
  <si>
    <t>Corvian Community School</t>
  </si>
  <si>
    <t>92T</t>
  </si>
  <si>
    <t>Triangle Math &amp; Science Academy</t>
  </si>
  <si>
    <t>Year 2008, 09 &amp; 10</t>
  </si>
  <si>
    <t>Hawbridge School</t>
  </si>
  <si>
    <t>Global Scholars Academy</t>
  </si>
  <si>
    <t>Community School of Davidson</t>
  </si>
  <si>
    <t>60K</t>
  </si>
  <si>
    <t>Cape Fear Center for Inquiry</t>
  </si>
  <si>
    <t>Wilmington Preparatory Academy</t>
  </si>
  <si>
    <t>Orange Charter</t>
  </si>
  <si>
    <t>Southern Wake Academy</t>
  </si>
  <si>
    <t>NOTE: As of FY13-14, this maximum 10% loss calculation is no longer used.</t>
  </si>
  <si>
    <t>NO MORE Maximum 10% Loss</t>
  </si>
  <si>
    <t xml:space="preserve">As of July 1, 2013, this </t>
  </si>
  <si>
    <t>applicable.</t>
  </si>
  <si>
    <t>provision is no longer</t>
  </si>
  <si>
    <t>When Low Wealth is fully funded, there is no proration.</t>
  </si>
  <si>
    <r>
      <t xml:space="preserve">         Less:  </t>
    </r>
    <r>
      <rPr>
        <sz val="10"/>
        <rFont val="Calibri"/>
        <family val="2"/>
      </rPr>
      <t>Agricultural Use Value</t>
    </r>
  </si>
  <si>
    <r>
      <t xml:space="preserve">        Divided by : </t>
    </r>
    <r>
      <rPr>
        <sz val="10"/>
        <rFont val="Calibri"/>
        <family val="2"/>
      </rPr>
      <t>Weighted Sales Assessment Ratio</t>
    </r>
  </si>
  <si>
    <r>
      <t xml:space="preserve">        Plus :  </t>
    </r>
    <r>
      <rPr>
        <sz val="11"/>
        <rFont val="Calibri"/>
        <family val="2"/>
      </rPr>
      <t>Public Service Company Value</t>
    </r>
  </si>
  <si>
    <r>
      <t xml:space="preserve">        Plus : </t>
    </r>
    <r>
      <rPr>
        <sz val="10"/>
        <rFont val="Calibri"/>
        <family val="2"/>
      </rPr>
      <t xml:space="preserve"> </t>
    </r>
    <r>
      <rPr>
        <sz val="11"/>
        <rFont val="Calibri"/>
        <family val="2"/>
      </rPr>
      <t>Personal Property Value</t>
    </r>
  </si>
  <si>
    <r>
      <t xml:space="preserve">        Plus :  </t>
    </r>
    <r>
      <rPr>
        <sz val="11"/>
        <rFont val="Calibri"/>
        <family val="2"/>
      </rPr>
      <t>Agricultural Use Value</t>
    </r>
  </si>
  <si>
    <r>
      <t xml:space="preserve">       Plus :  </t>
    </r>
    <r>
      <rPr>
        <sz val="11"/>
        <rFont val="Calibri"/>
        <family val="2"/>
      </rPr>
      <t xml:space="preserve">Additional Revenue * :                    </t>
    </r>
  </si>
  <si>
    <r>
      <t>(a) County's Tax Rate (Prior Year)</t>
    </r>
    <r>
      <rPr>
        <i/>
        <sz val="10"/>
        <rFont val="Calibri"/>
        <family val="2"/>
      </rPr>
      <t xml:space="preserve"> (Per $100 in Property Valuation) </t>
    </r>
  </si>
  <si>
    <r>
      <t xml:space="preserve"> (C) = (a)x(b)  Effective County Tax Rate</t>
    </r>
    <r>
      <rPr>
        <i/>
        <sz val="10"/>
        <rFont val="Calibri"/>
        <family val="2"/>
      </rPr>
      <t xml:space="preserve">   </t>
    </r>
  </si>
  <si>
    <r>
      <t xml:space="preserve">(d) Actual County Appropriation per ADM   </t>
    </r>
    <r>
      <rPr>
        <i/>
        <sz val="10"/>
        <rFont val="Calibri"/>
        <family val="2"/>
      </rPr>
      <t xml:space="preserve"> </t>
    </r>
  </si>
  <si>
    <r>
      <t>(C)=(a)x(b) Calculated County Appropriation per ADM</t>
    </r>
    <r>
      <rPr>
        <i/>
        <sz val="10"/>
        <rFont val="Calibri"/>
        <family val="2"/>
      </rPr>
      <t xml:space="preserve">  </t>
    </r>
  </si>
  <si>
    <r>
      <t xml:space="preserve"> (e)=(d)-(C) Difference From State Average</t>
    </r>
    <r>
      <rPr>
        <i/>
        <sz val="10"/>
        <rFont val="Calibri"/>
        <family val="2"/>
      </rPr>
      <t xml:space="preserve">  </t>
    </r>
  </si>
  <si>
    <r>
      <t>(g) = (e) x (f) Unadjusted Allotment (if funded at 100%)</t>
    </r>
    <r>
      <rPr>
        <i/>
        <sz val="10"/>
        <rFont val="Calibri"/>
        <family val="2"/>
      </rPr>
      <t xml:space="preserve"> </t>
    </r>
  </si>
  <si>
    <r>
      <t xml:space="preserve">Prorated Allotment for this county </t>
    </r>
    <r>
      <rPr>
        <sz val="11"/>
        <rFont val="Calibri"/>
        <family val="2"/>
      </rPr>
      <t>(</t>
    </r>
    <r>
      <rPr>
        <u/>
        <sz val="11"/>
        <rFont val="Calibri"/>
        <family val="2"/>
      </rPr>
      <t>include</t>
    </r>
    <r>
      <rPr>
        <sz val="11"/>
        <rFont val="Calibri"/>
        <family val="2"/>
      </rPr>
      <t xml:space="preserve"> city, charters)</t>
    </r>
  </si>
  <si>
    <t xml:space="preserve"> Allotment Amount for County (not including city, charters)</t>
  </si>
  <si>
    <t xml:space="preserve">  County's ADM (not including city, charters)</t>
  </si>
  <si>
    <t>FY14-15</t>
  </si>
  <si>
    <t xml:space="preserve"> FY14-15 Allotted ADM</t>
  </si>
  <si>
    <t>http://www.dornc.com/publications/property.html</t>
  </si>
  <si>
    <t>http://www.osbm.state.nc.us/ncosbm/facts_and_figures/socioeconomic_data/population_estimates/demog/countygrowth_2011.html</t>
  </si>
  <si>
    <t xml:space="preserve">            (1) Data of Real Estate Assessment Sales Ratios was downloaded from</t>
  </si>
  <si>
    <t xml:space="preserve">                 entitled "Sales Ratios for Multiple Years (Excel)" under the heading "Sales Ratio."</t>
  </si>
  <si>
    <t>09A</t>
  </si>
  <si>
    <t>Paul R. Brown Leadership Academy</t>
  </si>
  <si>
    <t>13B</t>
  </si>
  <si>
    <t>Cabarrus Charter Academy</t>
  </si>
  <si>
    <t>19C</t>
  </si>
  <si>
    <t>Willow Oak Montessori</t>
  </si>
  <si>
    <t>23A</t>
  </si>
  <si>
    <t>Pinnacle Classical Academy</t>
  </si>
  <si>
    <t>24B</t>
  </si>
  <si>
    <t>Flemington Academy</t>
  </si>
  <si>
    <t>32P</t>
  </si>
  <si>
    <t>The Institute for the Development of Young Leaders</t>
  </si>
  <si>
    <t>34H</t>
  </si>
  <si>
    <t>The North Carolina Leadership Academy</t>
  </si>
  <si>
    <t>39A</t>
  </si>
  <si>
    <t>Falls Lake Academy</t>
  </si>
  <si>
    <t>39B</t>
  </si>
  <si>
    <t>Oxford Preparatory High School</t>
  </si>
  <si>
    <t>41J</t>
  </si>
  <si>
    <t>Summerfield Charter Academy</t>
  </si>
  <si>
    <t>49F</t>
  </si>
  <si>
    <t>Langtree Charter Academy</t>
  </si>
  <si>
    <t>60N</t>
  </si>
  <si>
    <t>Aristotle Preparatory Academy</t>
  </si>
  <si>
    <t>60P</t>
  </si>
  <si>
    <t>Charlotte Choice Charter</t>
  </si>
  <si>
    <t>60Q</t>
  </si>
  <si>
    <t>Invest Collegiate</t>
  </si>
  <si>
    <t>65C</t>
  </si>
  <si>
    <t>Douglass Academy</t>
  </si>
  <si>
    <t>65D</t>
  </si>
  <si>
    <t>Island Montessori Charter</t>
  </si>
  <si>
    <t>67B</t>
  </si>
  <si>
    <t>Z.E.C.A. School of Arts and Technology</t>
  </si>
  <si>
    <t>Uwharrie Charter Academy</t>
  </si>
  <si>
    <t>78B</t>
  </si>
  <si>
    <t>Southeastern Academy</t>
  </si>
  <si>
    <t>92U</t>
  </si>
  <si>
    <t>Longleaf School of the Arts</t>
  </si>
  <si>
    <t>NOTE:</t>
  </si>
  <si>
    <t>Worksheet G: Local Appropriation per ADM, Local Effort Funding %</t>
  </si>
  <si>
    <t>Year 2009, 10 &amp; 11</t>
  </si>
  <si>
    <t>If the Effective County Tax Rate &gt; the Effective State Average Tax</t>
  </si>
  <si>
    <t>Rate, then a County is  Funded at 100%.</t>
  </si>
  <si>
    <t xml:space="preserve">If the Actual County Appropriation per ADM &gt; the Calculated County </t>
  </si>
  <si>
    <t>Appropriation per ADM (i.e.., Local Effort % (e) &gt; 100%),  then a County</t>
  </si>
  <si>
    <t>is fundable at 100%. Otherwise a County is Funded at Local Effort % (e)</t>
  </si>
  <si>
    <t>Alamance-Burlington</t>
  </si>
  <si>
    <t>Edenton-Chowan</t>
  </si>
  <si>
    <t>Iredell-Statesville</t>
  </si>
  <si>
    <t>Charlotte-Mecklenburg</t>
  </si>
  <si>
    <t>Elizabeth City-Pasquotank</t>
  </si>
  <si>
    <t>FY15-16</t>
  </si>
  <si>
    <t>Year 2010, 11 &amp; 12</t>
  </si>
  <si>
    <t>08A</t>
  </si>
  <si>
    <t>Heritage Collegiate Leadership Academy</t>
  </si>
  <si>
    <t>10B</t>
  </si>
  <si>
    <t>South Brunswick Charter School</t>
  </si>
  <si>
    <t>11C</t>
  </si>
  <si>
    <t>Invest Collegiate (Buncombe)</t>
  </si>
  <si>
    <t>11D</t>
  </si>
  <si>
    <t>The Franklin School of Innovation</t>
  </si>
  <si>
    <t>13C</t>
  </si>
  <si>
    <t>A.C.E. Academy</t>
  </si>
  <si>
    <t>26C</t>
  </si>
  <si>
    <t>The Capitol Encore Academy</t>
  </si>
  <si>
    <t>32Q</t>
  </si>
  <si>
    <t>Reaching All Minds Academy</t>
  </si>
  <si>
    <t>42A</t>
  </si>
  <si>
    <t>KIPP Halifax College Preparatory</t>
  </si>
  <si>
    <t>43C</t>
  </si>
  <si>
    <t>Anderson Creek Club Charter School</t>
  </si>
  <si>
    <t>60S</t>
  </si>
  <si>
    <t>Bradford Preparatory School</t>
  </si>
  <si>
    <t>60U</t>
  </si>
  <si>
    <t>Commonwealth High School</t>
  </si>
  <si>
    <t>60V</t>
  </si>
  <si>
    <t>Charlotte Learning Academy</t>
  </si>
  <si>
    <t>60Y</t>
  </si>
  <si>
    <t>61J</t>
  </si>
  <si>
    <t>Thunderbird Preparatory School</t>
  </si>
  <si>
    <t>61K</t>
  </si>
  <si>
    <t>United Community School</t>
  </si>
  <si>
    <t>68C</t>
  </si>
  <si>
    <t>The Expedition School</t>
  </si>
  <si>
    <t>92V</t>
  </si>
  <si>
    <t>Wake Forest Charter Academy</t>
  </si>
  <si>
    <t>92W</t>
  </si>
  <si>
    <t>Cardinal Charter</t>
  </si>
  <si>
    <t>92Y</t>
  </si>
  <si>
    <t>Envision Science Academy</t>
  </si>
  <si>
    <t>96F</t>
  </si>
  <si>
    <t>Wayne Preparatory</t>
  </si>
  <si>
    <t>98B</t>
  </si>
  <si>
    <t>Wilson Preparatory Academy</t>
  </si>
  <si>
    <t>FY16-17</t>
  </si>
  <si>
    <t>Year 2011, 12 &amp; 13</t>
  </si>
  <si>
    <t>Local Effort (Wksht G)</t>
  </si>
  <si>
    <t>32R</t>
  </si>
  <si>
    <t>Excelsior Classical Academy</t>
  </si>
  <si>
    <t>32S</t>
  </si>
  <si>
    <t>KIPP Durham College Preparatory</t>
  </si>
  <si>
    <t>00A</t>
  </si>
  <si>
    <t>NC Connections Academy</t>
  </si>
  <si>
    <t>00B</t>
  </si>
  <si>
    <t>NC Virtual Academy</t>
  </si>
  <si>
    <t>35B</t>
  </si>
  <si>
    <t>Youngsville</t>
  </si>
  <si>
    <t>41K</t>
  </si>
  <si>
    <t>Piedmont Classical High School</t>
  </si>
  <si>
    <t>44A</t>
  </si>
  <si>
    <t>Shinning Rock</t>
  </si>
  <si>
    <t>61L</t>
  </si>
  <si>
    <t>Stewart Creek High School</t>
  </si>
  <si>
    <t>61M</t>
  </si>
  <si>
    <t>Charlotte Lab School</t>
  </si>
  <si>
    <t>61N</t>
  </si>
  <si>
    <t>Queen City STEM School</t>
  </si>
  <si>
    <t>61P</t>
  </si>
  <si>
    <t>VERITAS Community School</t>
  </si>
  <si>
    <t>70A</t>
  </si>
  <si>
    <t>Northeast Academy of Aerospace &amp; AdvTech</t>
  </si>
  <si>
    <t>74C</t>
  </si>
  <si>
    <t>Winterville Charter Academy</t>
  </si>
  <si>
    <t>76A</t>
  </si>
  <si>
    <t>93J</t>
  </si>
  <si>
    <t>Pave</t>
  </si>
  <si>
    <t>Note 2: Year of latest revaluation and Property Tax Rates</t>
  </si>
  <si>
    <t xml:space="preserve">            For regulation, see General Assembly of North Carolina, Senate Bill 402, </t>
  </si>
  <si>
    <t xml:space="preserve">                   Use of Supplemental Funding in Low Wealth Counties, Section 8.3(b)(17).</t>
  </si>
  <si>
    <t>Note 4. Effective County Tax Rate</t>
  </si>
  <si>
    <t>LEA COUNTY</t>
  </si>
  <si>
    <t>Received from Sharon Phelan, Dept of Revenue, sharon.phelan@dornc.com, phone 919-814-1144, dated 6/1/16</t>
  </si>
  <si>
    <t>PROPERTY TAX RATES AND REVALUATION SCHEDULES FOR NORTH CAROLINA COUNTIES</t>
  </si>
  <si>
    <t xml:space="preserve">                   Use of Supplemental Funding in Low Wealth Counties, Section 8.3(b)(9).</t>
  </si>
  <si>
    <t xml:space="preserve">Received on 8/24/16 from </t>
  </si>
  <si>
    <t xml:space="preserve">for fiscal year 2015-16" </t>
  </si>
  <si>
    <t>Data obtained from "2015 Property  Tax Rates and Revaluation Schedules for North Carolin Counties</t>
  </si>
  <si>
    <t>The sum of amounts for April 2014 - March 2015. The raw data was</t>
  </si>
  <si>
    <t>Forfeitures Disbursed in State Fiscal Year 2014-2015" which was</t>
  </si>
  <si>
    <t>received from Kesha Howell, Admin Office of the Courts on 1/12/17.</t>
  </si>
  <si>
    <t>(before Hold Harmless SL2013-360, Section 8.3(h))</t>
  </si>
  <si>
    <t xml:space="preserve">            (1) If year of latest revaluation is 2015, WSA is equal to Year 2015's sales ratio</t>
  </si>
  <si>
    <t xml:space="preserve">            (2) If year of latest revaluation is 2014, WSA is equal to ((Year 2014's sales ratio x 2)</t>
  </si>
  <si>
    <t xml:space="preserve">                 + ( Year 2015's sales ratio x 4)) / 6</t>
  </si>
  <si>
    <t xml:space="preserve">            (3) If year of latest revaluation is 2013 or prior, WSA is equal to ((Year 2013's sales ratio x 1)</t>
  </si>
  <si>
    <t xml:space="preserve">                 + ( Year 2014's sales ratio x 2) + (Year 2015's sales ratio x 3) / 6</t>
  </si>
  <si>
    <t>2013</t>
  </si>
  <si>
    <t>2014</t>
  </si>
  <si>
    <t>13D</t>
  </si>
  <si>
    <t>Kannapolis Charter Academy</t>
  </si>
  <si>
    <t>41L</t>
  </si>
  <si>
    <t>Gate City Charter Academy</t>
  </si>
  <si>
    <t>45B</t>
  </si>
  <si>
    <t>FernLeaf Community Charter School</t>
  </si>
  <si>
    <t>49G</t>
  </si>
  <si>
    <t>Iredell Charter Academy</t>
  </si>
  <si>
    <t>61Q</t>
  </si>
  <si>
    <t>Mallard Creek STEM Academy</t>
  </si>
  <si>
    <t>61R</t>
  </si>
  <si>
    <t>Matthews-Mint Hill Charter Academy</t>
  </si>
  <si>
    <t>65G</t>
  </si>
  <si>
    <t>Girls Leadership Academy of Wilmington</t>
  </si>
  <si>
    <t>74B</t>
  </si>
  <si>
    <t>Ignite Innovation Academy - Pitt</t>
  </si>
  <si>
    <t>Union Day School</t>
  </si>
  <si>
    <t>90B</t>
  </si>
  <si>
    <t>Union Preparatory Academy at Indian Trai</t>
  </si>
  <si>
    <t>90C</t>
  </si>
  <si>
    <t>93L</t>
  </si>
  <si>
    <t>Central Wake Charter High School</t>
  </si>
  <si>
    <t>(After Hold Harmless SL2013-360, Section 8.3(h))</t>
  </si>
  <si>
    <t>FY 17-18</t>
  </si>
  <si>
    <t>Year 2012, 13 &amp; 14</t>
  </si>
  <si>
    <r>
      <t xml:space="preserve">  Note:  Revised legislation effective 7/1/97:   </t>
    </r>
    <r>
      <rPr>
        <b/>
        <u/>
        <sz val="12"/>
        <rFont val="Calibri"/>
        <family val="2"/>
        <scheme val="minor"/>
      </rPr>
      <t>Eliminated in FY 13-14</t>
    </r>
  </si>
  <si>
    <t>FY 18-19</t>
  </si>
  <si>
    <t>Year 2013, 14 &amp; 15</t>
  </si>
  <si>
    <t>http://www.osbm.state.nc.us/ncosbm/facts_and_figures/socioeconomic_data/population_estimates.shtm</t>
  </si>
  <si>
    <t>Data obtained from "2014 Revised County Population Estimates" at</t>
  </si>
  <si>
    <t>Gates Co.</t>
  </si>
  <si>
    <t>Wayne Co. Stabilization</t>
  </si>
  <si>
    <t>Amendment H B 528, Section 2:19 Section 7.3(h) of S.L. 2017-57 reads as rewritten:  Counties Containing a Base of the Armed Forces. - Notwithstanding any other special provision of this section, for the 2017-2019 fiscal biennium, county cantaining a base of the Armed Forces of the United States that has an average daily membership of more than 23,000 students shall receive whichever is the higher amount in each fiscal year as follows:  either the amount of the supplemental funding the county received as lowe-wealth county in 2012-2013 fiscal year or the amount of supplemental funding the county is eligible to receive as a low-wealth county pursuant to the formula for distribution of supplemental funding under the other provisions of this section.</t>
  </si>
  <si>
    <t>2016-2017 Real Property</t>
  </si>
  <si>
    <t>2015-16Fines and Forfeitures    (Note 2)</t>
  </si>
  <si>
    <t>FY 2018-19 Allotted ADM (adjusted)</t>
  </si>
  <si>
    <t>2015 Revised Certified Population</t>
  </si>
  <si>
    <t xml:space="preserve">                  http://www.dornc.com/publications/property.html on 3-8-18 by clicking on the link</t>
  </si>
  <si>
    <t xml:space="preserve">            Data obtained from "2016-2017 Property Tax Rates and Revaluation Schedules for North Carolina Counties"</t>
  </si>
  <si>
    <t xml:space="preserve">                 which was downloaded from http://www.dor.state.nc.us/publications/countyrates.html on 3-8-18</t>
  </si>
  <si>
    <t>Variance From 2015</t>
  </si>
  <si>
    <t>2015-16 County Appropriations To Schools</t>
  </si>
  <si>
    <t>Constructed Expenditures Per ADM :(a) x $1828.82</t>
  </si>
  <si>
    <t>Difference from State Avg: $1828.82 less (c)</t>
  </si>
  <si>
    <t>ADM
Adjust-ments</t>
  </si>
  <si>
    <t xml:space="preserve">Recon-cile
(2)-(1)
</t>
  </si>
  <si>
    <t>09B</t>
  </si>
  <si>
    <t>Emereau  Bladen</t>
  </si>
  <si>
    <t>50Z</t>
  </si>
  <si>
    <t>Catamount</t>
  </si>
  <si>
    <t>61S</t>
  </si>
  <si>
    <t>Unity Classical Charter</t>
  </si>
  <si>
    <t>61T</t>
  </si>
  <si>
    <t>Movement Charter School</t>
  </si>
  <si>
    <t>61U</t>
  </si>
  <si>
    <t>UpROAR Leadership Academy</t>
  </si>
  <si>
    <t>65F</t>
  </si>
  <si>
    <t>Coastal Preparatory</t>
  </si>
  <si>
    <t>74Z</t>
  </si>
  <si>
    <t>93M</t>
  </si>
  <si>
    <t>Peak Charter Academy</t>
  </si>
  <si>
    <t>93N</t>
  </si>
  <si>
    <t>Pine Springs Prep Academy</t>
  </si>
  <si>
    <t>FY18-19</t>
  </si>
  <si>
    <t>Revised per capita distribution of local funds for 2018-19 taken from document</t>
  </si>
  <si>
    <t>dated April 10, 2018 and signed by Alexis Schauss.</t>
  </si>
  <si>
    <t>(Note 4)</t>
  </si>
  <si>
    <t xml:space="preserve">Property Tax Rates Year of latest reevaluation </t>
  </si>
  <si>
    <t>Property Tax Rates 2016-17</t>
  </si>
  <si>
    <t>(Note 5)</t>
  </si>
  <si>
    <t xml:space="preserve">Effective County Tax Rates       </t>
  </si>
  <si>
    <t>Allotment to Wayne County (HH)</t>
  </si>
  <si>
    <t>ADJUST SUPPLEMENTAL FUNDING IN LOW-WEALTH COUNTIES SECTION 7.3.  Section 7.3(h) of S.L. 2017-57, as amended by Section 2.19 of S.L. 2017-197, reads as rewritten: "SECTION 7.3.(h)  Counties Containing a Base of the Armed Forces. – Notwithstanding any other provision of this section, for the 2017-2019 fiscal biennium,2017-2018 fiscal year, a county containing a base of the Armed Forces of the United States that has an average daily membership of more than 23,000 students shall receive whichever is the higher amount in each the 2017-2018 fiscal year as follows: either the amount of supplemental funding the county received as a low-wealth county in the 2012-2013 fiscal year or the amount of supplemental funding the county is eligible to receive as a low-wealth county pursuant to the formula for distribution of supplemental funding under the other provisions of this section. Notwithstanding any other provision of this section, for the 2018-2019 fiscal year, counties containing a base of the Armed Forces of the United States that have an average daily membership of more than 17,000 students shall receive whichever is the higher amount in the 2018-2019 fiscal year as follows: either the amount of supplemental funding the county received as a low-wealth county in the 2012-2013 fiscal year or the amount of supplemental funding the county is eligible to receive as a low-wealth county pursuant to the formula for distribution of supplemental funding under the other provisions of this section."</t>
  </si>
  <si>
    <t>FY 2018-19 Initial</t>
  </si>
  <si>
    <t>FY 19-20</t>
  </si>
  <si>
    <t>2017-2018 Real Property</t>
  </si>
  <si>
    <t>2016-17Fines and Forfeitures    (Note 2)</t>
  </si>
  <si>
    <t>FY 2019-20 Allotted ADM (adjusted)</t>
  </si>
  <si>
    <t>2016 Revised Certified Population</t>
  </si>
  <si>
    <t>https://files.nc.gov/ncosbm/demog/countygrowth_2016.html</t>
  </si>
  <si>
    <t>Property Tax Rates 2017-18</t>
  </si>
  <si>
    <t>Variance From 2016</t>
  </si>
  <si>
    <t>Constructed Expenditures Per ADM :(a) x $1900.38</t>
  </si>
  <si>
    <t>Difference from State Avg: $1900.38 less (c)</t>
  </si>
  <si>
    <t>River Mill</t>
  </si>
  <si>
    <t>Clover Garden School</t>
  </si>
  <si>
    <t>The Hawbridge</t>
  </si>
  <si>
    <t>Marjorie Williams Academy</t>
  </si>
  <si>
    <t>Washington Montessor</t>
  </si>
  <si>
    <t>Three Rivers Academy</t>
  </si>
  <si>
    <t>Paul R. Brown Leader</t>
  </si>
  <si>
    <t>Emereau: Bladen</t>
  </si>
  <si>
    <t>Charter Day Sch.</t>
  </si>
  <si>
    <t>South Brunswick</t>
  </si>
  <si>
    <t>Art Space Charter</t>
  </si>
  <si>
    <t>The Franklin School</t>
  </si>
  <si>
    <t>Francine Delany New</t>
  </si>
  <si>
    <t>New Dimensions Sch.</t>
  </si>
  <si>
    <t>Carolina Intl. Schl</t>
  </si>
  <si>
    <t>Cabarrus Charter</t>
  </si>
  <si>
    <t>Concord Lake STEAM Academy (formerly Kannapolis Charter Academy)</t>
  </si>
  <si>
    <t>The Woods</t>
  </si>
  <si>
    <t>Willow Oak Montessor</t>
  </si>
  <si>
    <t>Pinnacle Classical</t>
  </si>
  <si>
    <t>Thomas Academy</t>
  </si>
  <si>
    <t>The Capitol Encore</t>
  </si>
  <si>
    <t>Water's Edge Village</t>
  </si>
  <si>
    <t>29A</t>
  </si>
  <si>
    <t>Davidson Charter Academy: CFA</t>
  </si>
  <si>
    <t>NC Connections</t>
  </si>
  <si>
    <t>Healthy Start</t>
  </si>
  <si>
    <t>Carter Comm. School</t>
  </si>
  <si>
    <t>Kestrel Heights Sch.</t>
  </si>
  <si>
    <t>Research Triangle</t>
  </si>
  <si>
    <t>Central Park School</t>
  </si>
  <si>
    <t>Global Scholars Acad</t>
  </si>
  <si>
    <t>Research Triangle HS</t>
  </si>
  <si>
    <t>Institute for Develo</t>
  </si>
  <si>
    <t>Reaching All Minds</t>
  </si>
  <si>
    <t>NE Carolina Prep Sch</t>
  </si>
  <si>
    <t>Quality Education</t>
  </si>
  <si>
    <t>Carter G. Woodson</t>
  </si>
  <si>
    <t>Forsyth Academies</t>
  </si>
  <si>
    <t>Arts-Based Elem.</t>
  </si>
  <si>
    <t>NC Leadership Academ</t>
  </si>
  <si>
    <t>34Z</t>
  </si>
  <si>
    <t>Appalachian State University Academy at Middle Fork</t>
  </si>
  <si>
    <t>Crosscreek Charter</t>
  </si>
  <si>
    <t>Youngsville Academy</t>
  </si>
  <si>
    <t>Piedmont Comm.</t>
  </si>
  <si>
    <t>Oxford Preparatory</t>
  </si>
  <si>
    <t>Guilford Prep Acad.</t>
  </si>
  <si>
    <t>Phoenix Academy</t>
  </si>
  <si>
    <t>The CP &amp; LA of HP</t>
  </si>
  <si>
    <t>Summerfield Charter</t>
  </si>
  <si>
    <t>Gateway Charter Academy</t>
  </si>
  <si>
    <t>41M</t>
  </si>
  <si>
    <t>Next Generation Academy</t>
  </si>
  <si>
    <t>41N</t>
  </si>
  <si>
    <t>The Experiential School of Greensboro</t>
  </si>
  <si>
    <t>KIPP Halifax College</t>
  </si>
  <si>
    <t>Anderson Creek Club</t>
  </si>
  <si>
    <t>Shining Rock Classical Academy: CFA</t>
  </si>
  <si>
    <t>Mountain Community</t>
  </si>
  <si>
    <t>American Renaissance</t>
  </si>
  <si>
    <t>Success Inst.</t>
  </si>
  <si>
    <t>Pine Lake Pre.</t>
  </si>
  <si>
    <t>Langtree Charter</t>
  </si>
  <si>
    <t>Catamount School</t>
  </si>
  <si>
    <t>51B</t>
  </si>
  <si>
    <t>Johnston Charter Academy</t>
  </si>
  <si>
    <t>53B</t>
  </si>
  <si>
    <t>Ascend Leadership Academy: Lee County</t>
  </si>
  <si>
    <t>Metrolina Reg. Acad.</t>
  </si>
  <si>
    <t>Queen's Grant Comm.</t>
  </si>
  <si>
    <t>Comm'ty Sch Davidson</t>
  </si>
  <si>
    <t>KIPP Charlotte</t>
  </si>
  <si>
    <t>Corvian CommunitySch</t>
  </si>
  <si>
    <t>Aristotle Preparator</t>
  </si>
  <si>
    <t>Charlotte Choice</t>
  </si>
  <si>
    <t>Bradford Preparatory</t>
  </si>
  <si>
    <t>Commonwealth High</t>
  </si>
  <si>
    <t>Charlotte Learning</t>
  </si>
  <si>
    <t>Pioneer Springs</t>
  </si>
  <si>
    <t>Lakeside Charter Academy</t>
  </si>
  <si>
    <t>United Community</t>
  </si>
  <si>
    <t>Stewart Creek High</t>
  </si>
  <si>
    <t>Matthews Charter Academy</t>
  </si>
  <si>
    <t>Unity Classical Charter School</t>
  </si>
  <si>
    <t>UPROAR Leadership Academy</t>
  </si>
  <si>
    <t>61W</t>
  </si>
  <si>
    <t>East Voyager Academy</t>
  </si>
  <si>
    <t>61X</t>
  </si>
  <si>
    <t>Mountain Island Day Community Charter School</t>
  </si>
  <si>
    <t>Academy of Moore Co.</t>
  </si>
  <si>
    <t>STARS</t>
  </si>
  <si>
    <t>63C</t>
  </si>
  <si>
    <t>Moore Montessori Community School</t>
  </si>
  <si>
    <t>Rocky Mount Charter</t>
  </si>
  <si>
    <t>Cape Fear Center</t>
  </si>
  <si>
    <t>Wilmington P Academy</t>
  </si>
  <si>
    <t>Island Montessori</t>
  </si>
  <si>
    <t>Coastal Preparatory Academy</t>
  </si>
  <si>
    <t>65Z</t>
  </si>
  <si>
    <t>D.C. Virgo Preparatory Academy</t>
  </si>
  <si>
    <t>Gaston College Prep.</t>
  </si>
  <si>
    <t>ZECA School of Arts</t>
  </si>
  <si>
    <t>Orange Co. Charter</t>
  </si>
  <si>
    <t>Expedition School</t>
  </si>
  <si>
    <t>Arapahoe Charter</t>
  </si>
  <si>
    <t>Northeast Academy of Aerospace and Advanced Technologies</t>
  </si>
  <si>
    <t>ECU Lab School</t>
  </si>
  <si>
    <t>Ashboro City</t>
  </si>
  <si>
    <t>295</t>
  </si>
  <si>
    <t>Innovative High school</t>
  </si>
  <si>
    <t>Bethany Comm. Middle</t>
  </si>
  <si>
    <t>79Z</t>
  </si>
  <si>
    <t>Moss Street Partnership School</t>
  </si>
  <si>
    <t>80B</t>
  </si>
  <si>
    <t>Essie Mae Kiser Foxx Charter School</t>
  </si>
  <si>
    <t>Thomas Jefferson</t>
  </si>
  <si>
    <t>LLCA - CFA</t>
  </si>
  <si>
    <t>Gray Stone Day Sch</t>
  </si>
  <si>
    <t>Millennium Charter</t>
  </si>
  <si>
    <t>Mountain Discovery</t>
  </si>
  <si>
    <t>Union Preparatory Academy at Indian Trail</t>
  </si>
  <si>
    <t>Exploris Middle</t>
  </si>
  <si>
    <t>Raleigh High</t>
  </si>
  <si>
    <t>PreEminent</t>
  </si>
  <si>
    <t>Southern Wake Acad.</t>
  </si>
  <si>
    <t>TriangleMath&amp;Science</t>
  </si>
  <si>
    <t>Longleaf School Arts</t>
  </si>
  <si>
    <t>Wake Forest Charter</t>
  </si>
  <si>
    <t>Envision Science</t>
  </si>
  <si>
    <t>PAVE Southeast Raleigh Charter School</t>
  </si>
  <si>
    <t>Pine Springs Preparatory Academy</t>
  </si>
  <si>
    <t>93P</t>
  </si>
  <si>
    <t>Rolesville Charter Academy</t>
  </si>
  <si>
    <t>93R</t>
  </si>
  <si>
    <t>Raleigh Oak Charter Schoo</t>
  </si>
  <si>
    <t>Bridges Academy</t>
  </si>
  <si>
    <t>Sallie B. Howard</t>
  </si>
  <si>
    <t>Wilson Preparatory</t>
  </si>
  <si>
    <t>HH</t>
  </si>
  <si>
    <t>Revised per capita distribution of local funds for 2018-19 taken from certification from Alexis Schauss (Correction) dated 5/22/19.</t>
  </si>
  <si>
    <t>FY 2019-20 Initial</t>
  </si>
  <si>
    <t xml:space="preserve">for fiscal year 2017-18" </t>
  </si>
  <si>
    <t>Data obtained from "2017-18 County Property  Tax Rates and Revaluation Schedules" for North Carolina Counties</t>
  </si>
  <si>
    <t xml:space="preserve">Printed from https://files.nc.gov/ncdor/documents/tax-rate-charts/2016-17_countytaxrates.pdf </t>
  </si>
  <si>
    <t xml:space="preserve">Received from </t>
  </si>
  <si>
    <t>The sum of amounts for April 2016 - March 2017. The raw data was</t>
  </si>
  <si>
    <t>Forfeitures Disbursed in State Fiscal Year 2016-2017" which was</t>
  </si>
  <si>
    <t>Data obtained from "2016 Revised County Population Estimates" at</t>
  </si>
  <si>
    <t xml:space="preserve">            Data obtained from "2017-2018 Property Tax Rates and Revaluation Schedules for North Carolina Counties"</t>
  </si>
  <si>
    <t>FY19-20</t>
  </si>
  <si>
    <t xml:space="preserve"> FY19-20 Allotted ADM</t>
  </si>
  <si>
    <t>Revised per capita distribution of local funds for 2020-21 Planning same as FY19-20 Initial taken from certification from Alexis Schauss (Correction) dated 5/22/19.</t>
  </si>
  <si>
    <t xml:space="preserve">for fiscal year 2018-19" </t>
  </si>
  <si>
    <t>Data obtained from "2018-19 County Property  Tax Rates and Revaluation Schedules" for North Carolina Counties</t>
  </si>
  <si>
    <t xml:space="preserve">Printed from https://files.nc.gov/ncdor/documents/tax-rate-charts/2018-19_countytaxrates.pdf </t>
  </si>
  <si>
    <t>The sum of amounts for April 2017 - March 2018. The raw data was</t>
  </si>
  <si>
    <t>Data obtained from "NC Judicial Branch of Government Fines and</t>
  </si>
  <si>
    <t>Forfeitures Disbursed in State Fiscal Year 2017-2018" which was</t>
  </si>
  <si>
    <t>received from Kesha Howell, Admin Office of the Courts on for FY16-17 and FY17-18</t>
  </si>
  <si>
    <t>Document in Data File.</t>
  </si>
  <si>
    <t>Data obtained from "2017 Revised County Population Estimates" at</t>
  </si>
  <si>
    <t>http://www.osbm.nc.gov/demog/county-estimates</t>
  </si>
  <si>
    <t xml:space="preserve">                  http://www.dornc.com/publications/property.html by clicking on the link</t>
  </si>
  <si>
    <t xml:space="preserve">            Data obtained from "2018-2019 Property Tax Rates and Revaluation Schedules for North Carolina Counties"</t>
  </si>
  <si>
    <t xml:space="preserve">            (1) If year of latest revaluation is 2018, WSA is equal to Year 2018's sales ratio</t>
  </si>
  <si>
    <t xml:space="preserve">            (2) If year of latest revaluation is 2017, WSA is equal to ((Year 2017's sales ratio x 2)</t>
  </si>
  <si>
    <t xml:space="preserve">                 + ( Year 2018's sales ratio x 4)) / 6</t>
  </si>
  <si>
    <t xml:space="preserve">            (3) If year of latest revaluation is 2016 or prior, WSA is equal to ((Year 2016's sales ratio x 1)</t>
  </si>
  <si>
    <t xml:space="preserve">                 + ( Year 2017's sales ratio x 2) + (Year 2018's sales ratio x 3) / 6</t>
  </si>
  <si>
    <t>Source Doc F.1 M Counties are in different order. Copy all 3 columns from source doc.</t>
  </si>
  <si>
    <t>Do not move years from one column to the previous.  Copy all three columns and paste from source doc.</t>
  </si>
  <si>
    <t>State Averages</t>
  </si>
  <si>
    <t>32T</t>
  </si>
  <si>
    <t>Discovery Charter</t>
  </si>
  <si>
    <t>34K</t>
  </si>
  <si>
    <t xml:space="preserve">B.L.U.E.-G.R.E.E.N.Academy </t>
  </si>
  <si>
    <t>36F</t>
  </si>
  <si>
    <t>Ridgeview Charter School</t>
  </si>
  <si>
    <t>36G</t>
  </si>
  <si>
    <t xml:space="preserve">TeamCFA-Comm Public </t>
  </si>
  <si>
    <t>42B</t>
  </si>
  <si>
    <t>Hobgood Charter School</t>
  </si>
  <si>
    <t>55B</t>
  </si>
  <si>
    <t>West Lake Prep Academy</t>
  </si>
  <si>
    <t>61V</t>
  </si>
  <si>
    <t>Bonnie Cone Classical Academy</t>
  </si>
  <si>
    <t>61Y</t>
  </si>
  <si>
    <t>Steele Creek Prep Academy</t>
  </si>
  <si>
    <t>62J</t>
  </si>
  <si>
    <t>Southwest Charlotte STEM</t>
  </si>
  <si>
    <t>62A</t>
  </si>
  <si>
    <t>Tillery Charter Academy</t>
  </si>
  <si>
    <t>90D</t>
  </si>
  <si>
    <t>Monroe Charter Academy</t>
  </si>
  <si>
    <t>90F</t>
  </si>
  <si>
    <t>Apprentice Academy HS of NC</t>
  </si>
  <si>
    <t>93Q</t>
  </si>
  <si>
    <t>Carolina Charter Academy: CFA</t>
  </si>
  <si>
    <t>94A</t>
  </si>
  <si>
    <t xml:space="preserve">Pocosin Innovative Charter </t>
  </si>
  <si>
    <t>FY19-20 New Charter Schools</t>
  </si>
  <si>
    <t>FY 20-21</t>
  </si>
  <si>
    <t>2018-2019 Real Property</t>
  </si>
  <si>
    <t>2017-18Fines and Forfeitures    (Note 2)</t>
  </si>
  <si>
    <t>FY 2020-21 Allotted ADM (adjusted)</t>
  </si>
  <si>
    <t>2017 Revised Certified Population</t>
  </si>
  <si>
    <t>2016-17 County Appropriations To Schools</t>
  </si>
  <si>
    <t>2017-18 County Appropriations To Schools</t>
  </si>
  <si>
    <t>Year 2014, 15 &amp; 16</t>
  </si>
  <si>
    <t>Year 2015, 16 &amp; 17</t>
  </si>
  <si>
    <t>NO HH</t>
  </si>
  <si>
    <t>FY 21-22</t>
  </si>
  <si>
    <t>FY 2020-21 Initial</t>
  </si>
  <si>
    <t>F</t>
  </si>
  <si>
    <t>XXXXX</t>
  </si>
  <si>
    <t>FY 2021-22 Planning</t>
  </si>
  <si>
    <t>P Traced to 7/1/2020 email from LaShon Creech at FY21 Initial</t>
  </si>
  <si>
    <t>FY20-21</t>
  </si>
  <si>
    <t xml:space="preserve"> FY20-21 Allotted ADM</t>
  </si>
  <si>
    <t>2019-2020 Real Property</t>
  </si>
  <si>
    <t>FY 2021-22 Allotted ADM (adjusted)</t>
  </si>
  <si>
    <t>2018-19 County Appropriations To Schools</t>
  </si>
  <si>
    <t>2018 Revised Certified Population</t>
  </si>
  <si>
    <t>2018-19Fines and Forfeitures    (Note 2)</t>
  </si>
  <si>
    <t>Year 2016, 17 &amp; 18</t>
  </si>
  <si>
    <t>FY 2020-2021 Initial</t>
  </si>
  <si>
    <t>FY 2021-2022 Planning</t>
  </si>
  <si>
    <t>01F</t>
  </si>
  <si>
    <t>Alamance Community School</t>
  </si>
  <si>
    <t>41Q</t>
  </si>
  <si>
    <t>Revolution Academy</t>
  </si>
  <si>
    <t>43D</t>
  </si>
  <si>
    <t>Achievement Charter Academy</t>
  </si>
  <si>
    <t>53C</t>
  </si>
  <si>
    <t>MINA Charter School of Lee County</t>
  </si>
  <si>
    <t>60Z</t>
  </si>
  <si>
    <t>Niner University Elementary</t>
  </si>
  <si>
    <t>62K</t>
  </si>
  <si>
    <t>Movement School Eastland</t>
  </si>
  <si>
    <t>65H</t>
  </si>
  <si>
    <t>Wilmington School of the Arts</t>
  </si>
  <si>
    <t>93T</t>
  </si>
  <si>
    <t>Cardinal Charter Academy at Wendell Falls</t>
  </si>
  <si>
    <t>Property Tax Rates 2019-20</t>
  </si>
  <si>
    <t>Variance From 2018</t>
  </si>
  <si>
    <t>FY22-23</t>
  </si>
  <si>
    <t xml:space="preserve"> FY22-23 Allotted ADM</t>
  </si>
  <si>
    <t>FY23 Planning used Kannapolis ADM 5581 minus 1297 adjustment from FY22 Initial.  Will not change adjustment G119 and G120 at Initial, will change at FY23-24 Planning</t>
  </si>
  <si>
    <t>FY22 Initial Row 121 must match Kannapolis ADM of 5581 on FY22-23 ADM tab.</t>
  </si>
  <si>
    <t>FY 2022-23 Initial</t>
  </si>
  <si>
    <t>for fiscal year 2020-21" Email from Sharon Phelan, NC Dept of Revenue (no updates for Avery and Hyde County).</t>
  </si>
  <si>
    <t>Year of latest revaluation and Property Tax Rates</t>
  </si>
  <si>
    <t xml:space="preserve"> Data obtained from "2020-2021 Property Tax Rates and Revaluation Schedules for North Carolina Counties"</t>
  </si>
  <si>
    <t>Data also included on "Real Estate Assessment Sales Ratio Study Percentages"; year of latest reevaluation indicated by boldface type, Tab E in this document (used for supplanting).</t>
  </si>
  <si>
    <t>Traced to email from Sharon Phelan 4/30/2021</t>
  </si>
  <si>
    <t>2020-2021 Real Property</t>
  </si>
  <si>
    <t>The sum of amounts for April 2019 - March 2020. The raw data was</t>
  </si>
  <si>
    <t xml:space="preserve">Forfeitures Disbursed in State Fiscal Year 2019-2020" </t>
  </si>
  <si>
    <t>2019-20_Budget-Financial-Statistical-Operational-Report.pdf (nccourts.gov)</t>
  </si>
  <si>
    <t>2019-20 Fines and Forfeitures    (Note 2)</t>
  </si>
  <si>
    <t>Data obtained from "April 2010 Census County/State Densities/Areas" at</t>
  </si>
  <si>
    <t>https://linc.osbm.nc.gov/explore/embed/dataset/geography/table/?disjunctive.area_name&amp;disjunctive.year&amp;disjunctive.variable&amp;refine.year=2020&amp;refine.area_type=County</t>
  </si>
  <si>
    <t>Data obtained from "2018 Revised County Population Estimates" at</t>
  </si>
  <si>
    <t xml:space="preserve">Q:\Bud\School Allotments\Allotment_LowWealth\FY2021-22\Data </t>
  </si>
  <si>
    <t>https://www.ncdor.gov/salesratiomultipleyears2021xlsx</t>
  </si>
  <si>
    <t xml:space="preserve">            Data obtained from "2020-2021 Property Tax Rates and Revaluation Schedules for North Carolina Counties"</t>
  </si>
  <si>
    <t xml:space="preserve">            (1) If year of latest revaluation is 2019, WSA is equal to Year 2019's sales ratio</t>
  </si>
  <si>
    <t xml:space="preserve">            (2) If year of latest revaluation is 2018, WSA is equal to ((Year 2018's sales ratio x 2)</t>
  </si>
  <si>
    <t xml:space="preserve">                 + ( Year 2019's sales ratio x 4)) / 6</t>
  </si>
  <si>
    <t xml:space="preserve">            (3) If year of latest revaluation is 2017 or prior, WSA is equal to ((Year 2017's sales ratio x 1)</t>
  </si>
  <si>
    <t xml:space="preserve">                 + ( Year 2018's sales ratio x 2) + (Year 2019's sales ratio x 3) / 6</t>
  </si>
  <si>
    <t xml:space="preserve">                   Use of Supplemental Funding in Low Wealth Counties, Section 7.3.</t>
  </si>
  <si>
    <t>Variance From 2019</t>
  </si>
  <si>
    <t>FY 2021-23 Allotted ADM (adjusted)</t>
  </si>
  <si>
    <t>FY 2022-23 Allotted ADM (adjusted)</t>
  </si>
  <si>
    <t>Classical charter Schools of Leland</t>
  </si>
  <si>
    <t>Classical Charter Schools of Southport</t>
  </si>
  <si>
    <t>11F</t>
  </si>
  <si>
    <t>Asheville PEAK Academy</t>
  </si>
  <si>
    <t>Classical Charter Schools of Whiteville</t>
  </si>
  <si>
    <t xml:space="preserve">Community Public Charter </t>
  </si>
  <si>
    <t>Gate City Charter</t>
  </si>
  <si>
    <t>41R</t>
  </si>
  <si>
    <t>Summit Creek Academy</t>
  </si>
  <si>
    <t>Eastside STREAM Academy</t>
  </si>
  <si>
    <t>Jackson Day School</t>
  </si>
  <si>
    <t>62L</t>
  </si>
  <si>
    <t>Telra Institute</t>
  </si>
  <si>
    <t>Classical Charter Schools of Wilmington</t>
  </si>
  <si>
    <t>Eno River Academy</t>
  </si>
  <si>
    <t>78C</t>
  </si>
  <si>
    <t>Old Main Stream</t>
  </si>
  <si>
    <t>80C</t>
  </si>
  <si>
    <t>Faith Academy</t>
  </si>
  <si>
    <t>manual adjust -1</t>
  </si>
  <si>
    <t>RISE Southeast Raleigh Charter School</t>
  </si>
  <si>
    <t>93V</t>
  </si>
  <si>
    <t>Doral Academy of North Carolina</t>
  </si>
  <si>
    <t>updated only at  Initial</t>
  </si>
  <si>
    <t>Year 2017, 18, 19</t>
  </si>
  <si>
    <t>FY23-24</t>
  </si>
  <si>
    <t>Planning</t>
  </si>
  <si>
    <t>Worksheet ADMadj</t>
  </si>
  <si>
    <t>FY 2023-2024 Planning</t>
  </si>
  <si>
    <t xml:space="preserve"> FY23-24 Allotted ADM</t>
  </si>
  <si>
    <t>FY24 Initial Row 121 must match Kannapolis ADM of 5426 on FY23-24 ADM tab.</t>
  </si>
  <si>
    <t>Cell F119 = Kannapolis Allotted ADM total FY23-24, FY23-24 ADM tab.</t>
  </si>
  <si>
    <t xml:space="preserve">FY24 Planning used Kannapolis ADM 5426 minus 1391 adjustment from FY23 Initial. </t>
  </si>
  <si>
    <t>2021-2022 Real Property</t>
  </si>
  <si>
    <t>2020-21 Fines and Forfeitures    (Note 2)</t>
  </si>
  <si>
    <t>FY 2023-24 Allotted ADM (adjusted)</t>
  </si>
  <si>
    <t>2020 Revised Estimated Population</t>
  </si>
  <si>
    <t>2020-21 County Appropriations To Schools</t>
  </si>
  <si>
    <t>Property Tax Rates 2021-22</t>
  </si>
  <si>
    <t>Classical Charter School of Leland</t>
  </si>
  <si>
    <t>Classical Charter School of Southport</t>
  </si>
  <si>
    <t>14B</t>
  </si>
  <si>
    <t>Oak Hill Charter School</t>
  </si>
  <si>
    <t>NC Cyber Academy</t>
  </si>
  <si>
    <t>Durham Charter School</t>
  </si>
  <si>
    <t>35C</t>
  </si>
  <si>
    <t>Wake Preparatory Academy</t>
  </si>
  <si>
    <t>41Z</t>
  </si>
  <si>
    <t>Aggie Academy</t>
  </si>
  <si>
    <t>51C</t>
  </si>
  <si>
    <t>American Leadership Academy-Johnston</t>
  </si>
  <si>
    <t>53D</t>
  </si>
  <si>
    <t>Central Carolina Academy</t>
  </si>
  <si>
    <t>The Math &amp; Science Academy of Charlotte</t>
  </si>
  <si>
    <t>62P</t>
  </si>
  <si>
    <t>Movement School Southwest</t>
  </si>
  <si>
    <t>American Leadership Academy-Coastal</t>
  </si>
  <si>
    <t>73Z</t>
  </si>
  <si>
    <t>Carolina Community Academy</t>
  </si>
  <si>
    <t xml:space="preserve">Rowan-Salisbury </t>
  </si>
  <si>
    <t>Lake Lure Classical</t>
  </si>
  <si>
    <t>86Z</t>
  </si>
  <si>
    <t>App State U Academy at Elkin</t>
  </si>
  <si>
    <t>93Y</t>
  </si>
  <si>
    <t>The Math and Science Academy Apex</t>
  </si>
  <si>
    <t>(FY23-24)-(FY22-23)</t>
  </si>
  <si>
    <t>FY 2022-2023 Planning</t>
  </si>
  <si>
    <t>Variance From 2021</t>
  </si>
  <si>
    <t>"Difference from State Avg: $" &amp; I111&amp; " less (c)"</t>
  </si>
  <si>
    <t>Year 2019, 20, 21</t>
  </si>
  <si>
    <t>KW</t>
  </si>
  <si>
    <t>fiscal year as follows: either the amount of supplemental funding the county received as a </t>
  </si>
  <si>
    <t>ADJUST SUPPLEMENTAL FUNDING IN LOW-WEALTH COUNTIES SECTION 7.3.  Section 7.3(h) of S.L. 2021-105, reads as written: "SECTION 7.3.(h)   Counties Containing a Base of the Armed Forces. –  SECTION 7.3.(h) Counties Containing a Base of the Armed Forces. – Notwithstanding any other provision of this section, for the 2021-2023 fiscal biennium, counties containing a base of the Armed Forces of the United States that have an average daily membership of more than 17,000 students shall receive whichever is the higher amount in each fiscal year as follows: either the amount of supplemental funding the county received as a low-wealth county in the 2012-2013 fiscal year or the amount of supplemental funding the county is eligible to receive as a low-wealth county pursuant to the formula for distribution of supplemental funding under the other provisions of this section.</t>
  </si>
  <si>
    <t>Data Sets Used for Low Wealth Planning</t>
  </si>
  <si>
    <t>Data Sets</t>
  </si>
  <si>
    <t>Description/Data Years</t>
  </si>
  <si>
    <t>Source Agency</t>
  </si>
  <si>
    <t>FY23-24 Allotted ADM</t>
  </si>
  <si>
    <t>FY23-24 Allotted/Planning</t>
  </si>
  <si>
    <t>DPI School Business</t>
  </si>
  <si>
    <t>FY23-24 A</t>
  </si>
  <si>
    <t>21-22 Real Property Value</t>
  </si>
  <si>
    <t>Dept of Revenue</t>
  </si>
  <si>
    <t>FY23-24 B</t>
  </si>
  <si>
    <t>Anticipated County Tax Revenue</t>
  </si>
  <si>
    <t>Sales Tax April 2020 - March 2021</t>
  </si>
  <si>
    <t>Fines &amp; Forfeitures</t>
  </si>
  <si>
    <t>FY2020-2021</t>
  </si>
  <si>
    <t>NC Administrative Court Annual Report 20-21</t>
  </si>
  <si>
    <t>FY23-24 C</t>
  </si>
  <si>
    <t>County Eligibility County Allotment</t>
  </si>
  <si>
    <t>Pulls data from other tabs to calculate allotment totals</t>
  </si>
  <si>
    <t>N/A</t>
  </si>
  <si>
    <t>FY23-24 D</t>
  </si>
  <si>
    <t>Total Population April 2022</t>
  </si>
  <si>
    <t>OSBM</t>
  </si>
  <si>
    <t>Square Miles Census April 2020</t>
  </si>
  <si>
    <t>US Census</t>
  </si>
  <si>
    <t>FY23-24 E</t>
  </si>
  <si>
    <t>State Avg Effective Tax Rate</t>
  </si>
  <si>
    <t>Real Estate Sales Ratio FY19, FY20, FY21</t>
  </si>
  <si>
    <t>FY23-24 F</t>
  </si>
  <si>
    <t>County Avg. Income - FY19, FY20, FY21 from BEA data per Leg.</t>
  </si>
  <si>
    <t>DPI School Business &amp; USBEA</t>
  </si>
  <si>
    <t>Local Appropriation per ADM</t>
  </si>
  <si>
    <t>FY20-21 Local Appropriates</t>
  </si>
  <si>
    <t>NC Dept of Treasurer</t>
  </si>
  <si>
    <t>FY20-21 Local Education Supplements</t>
  </si>
  <si>
    <t>NC DPI</t>
  </si>
  <si>
    <t>Allotments to County, City and Charter</t>
  </si>
  <si>
    <r>
      <t xml:space="preserve">Prorated Allotment for this county only:
   </t>
    </r>
    <r>
      <rPr>
        <b/>
        <u/>
        <sz val="11"/>
        <rFont val="Calibri"/>
        <family val="2"/>
      </rPr>
      <t>(excludes city and charters)</t>
    </r>
  </si>
  <si>
    <t>FY 23-24 G</t>
  </si>
  <si>
    <t>FY23-24J</t>
  </si>
  <si>
    <t>Worksheet Tabs</t>
  </si>
  <si>
    <t>ADM
Adjustments</t>
  </si>
  <si>
    <t>Allotments to City Schools</t>
  </si>
  <si>
    <t>Allotment to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</si>
</sst>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_)"/>
    <numFmt numFmtId="165" formatCode="0.0000_)"/>
    <numFmt numFmtId="166" formatCode="0.0000%"/>
    <numFmt numFmtId="167" formatCode="#,##0.0000_);[Red]\(#,##0.0000\)"/>
    <numFmt numFmtId="168" formatCode="#,##0.000"/>
    <numFmt numFmtId="169" formatCode="0.0%"/>
    <numFmt numFmtId="170" formatCode="&quot;$&quot;#,##0"/>
    <numFmt numFmtId="171" formatCode="#,##0.000_);[Red]\(#,##0.000\)"/>
    <numFmt numFmtId="172" formatCode="&quot;$&quot;#,##0.00"/>
    <numFmt numFmtId="173" formatCode="#,##0.0000"/>
    <numFmt numFmtId="174" formatCode="&quot;$&quot;#,##0.000"/>
    <numFmt numFmtId="175" formatCode="#,##0.00000000"/>
    <numFmt numFmtId="176" formatCode="_(* #,##0_);_(* \(#,##0\);_(* &quot;-&quot;??_);_(@_)"/>
  </numFmts>
  <fonts count="164">
    <font>
      <sz val="9"/>
      <name val="COU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Bookman Old Style"/>
      <family val="1"/>
    </font>
    <font>
      <sz val="12"/>
      <name val="Helv"/>
    </font>
    <font>
      <sz val="10"/>
      <color indexed="8"/>
      <name val="MS Sans Serif"/>
      <family val="2"/>
    </font>
    <font>
      <sz val="11"/>
      <name val="Times New Roman"/>
      <family val="1"/>
    </font>
    <font>
      <sz val="10"/>
      <name val="Bookman"/>
    </font>
    <font>
      <sz val="12"/>
      <name val="SWISS"/>
    </font>
    <font>
      <sz val="10"/>
      <name val="Arial"/>
      <family val="2"/>
    </font>
    <font>
      <sz val="10"/>
      <name val="SWISS"/>
    </font>
    <font>
      <sz val="12"/>
      <name val="Arial"/>
      <family val="2"/>
    </font>
    <font>
      <sz val="10"/>
      <color indexed="8"/>
      <name val="Arial"/>
      <family val="2"/>
    </font>
    <font>
      <sz val="9"/>
      <name val="Arial"/>
      <family val="2"/>
    </font>
    <font>
      <b/>
      <sz val="9"/>
      <name val="Arial"/>
      <family val="2"/>
    </font>
    <font>
      <sz val="10"/>
      <name val="COUR"/>
    </font>
    <font>
      <sz val="11"/>
      <name val="SWISS"/>
    </font>
    <font>
      <u/>
      <sz val="6.3"/>
      <color indexed="12"/>
      <name val="COUR"/>
    </font>
    <font>
      <sz val="10"/>
      <name val="Times New Roman"/>
      <family val="1"/>
    </font>
    <font>
      <sz val="9"/>
      <name val="COUR"/>
    </font>
    <font>
      <sz val="11"/>
      <name val="Arial"/>
      <family val="2"/>
    </font>
    <font>
      <b/>
      <sz val="14"/>
      <name val="Arial"/>
      <family val="2"/>
    </font>
    <font>
      <b/>
      <sz val="11"/>
      <name val="Arial"/>
      <family val="2"/>
    </font>
    <font>
      <b/>
      <u/>
      <sz val="14"/>
      <name val="Arial"/>
      <family val="2"/>
    </font>
    <font>
      <b/>
      <u/>
      <sz val="11"/>
      <name val="Arial"/>
      <family val="2"/>
    </font>
    <font>
      <u/>
      <sz val="11"/>
      <name val="Arial"/>
      <family val="2"/>
    </font>
    <font>
      <b/>
      <u/>
      <sz val="16"/>
      <name val="Arial"/>
      <family val="2"/>
    </font>
    <font>
      <u/>
      <sz val="10"/>
      <name val="Arial"/>
      <family val="2"/>
    </font>
    <font>
      <sz val="11"/>
      <color indexed="12"/>
      <name val="Arial"/>
      <family val="2"/>
    </font>
    <font>
      <sz val="12"/>
      <name val="Arial"/>
      <family val="2"/>
    </font>
    <font>
      <sz val="11"/>
      <color indexed="10"/>
      <name val="Arial"/>
      <family val="2"/>
    </font>
    <font>
      <sz val="8"/>
      <name val="Arial"/>
      <family val="2"/>
    </font>
    <font>
      <sz val="6"/>
      <name val="Arial"/>
      <family val="2"/>
    </font>
    <font>
      <b/>
      <sz val="11"/>
      <color indexed="10"/>
      <name val="Arial"/>
      <family val="2"/>
    </font>
    <font>
      <sz val="14"/>
      <name val="Arial"/>
      <family val="2"/>
    </font>
    <font>
      <i/>
      <sz val="6"/>
      <name val="Arial"/>
      <family val="2"/>
    </font>
    <font>
      <b/>
      <sz val="11"/>
      <name val="SWISS"/>
    </font>
    <font>
      <u/>
      <sz val="10"/>
      <color indexed="12"/>
      <name val="Arial"/>
      <family val="2"/>
    </font>
    <font>
      <sz val="10"/>
      <name val="Calibri"/>
      <family val="2"/>
    </font>
    <font>
      <sz val="11"/>
      <name val="Calibri"/>
      <family val="2"/>
    </font>
    <font>
      <i/>
      <sz val="10"/>
      <name val="Calibri"/>
      <family val="2"/>
    </font>
    <font>
      <u/>
      <sz val="11"/>
      <name val="Calibri"/>
      <family val="2"/>
    </font>
    <font>
      <b/>
      <sz val="10"/>
      <name val="Calibri"/>
      <family val="2"/>
    </font>
    <font>
      <b/>
      <sz val="9"/>
      <color indexed="81"/>
      <name val="Tahoma"/>
      <family val="2"/>
    </font>
    <font>
      <sz val="9"/>
      <color indexed="81"/>
      <name val="Tahoma"/>
      <family val="2"/>
    </font>
    <font>
      <sz val="10"/>
      <name val="Calibri"/>
      <family val="2"/>
      <scheme val="minor"/>
    </font>
    <font>
      <sz val="10"/>
      <color indexed="12"/>
      <name val="Calibri"/>
      <family val="2"/>
      <scheme val="minor"/>
    </font>
    <font>
      <u/>
      <sz val="10"/>
      <color indexed="12"/>
      <name val="Calibri"/>
      <family val="2"/>
      <scheme val="minor"/>
    </font>
    <font>
      <b/>
      <sz val="10"/>
      <name val="Calibri"/>
      <family val="2"/>
      <scheme val="minor"/>
    </font>
    <font>
      <sz val="10"/>
      <color rgb="FFFF0000"/>
      <name val="Calibri"/>
      <family val="2"/>
      <scheme val="minor"/>
    </font>
    <font>
      <b/>
      <sz val="10"/>
      <color indexed="8"/>
      <name val="Calibri"/>
      <family val="2"/>
      <scheme val="minor"/>
    </font>
    <font>
      <sz val="9"/>
      <name val="Calibri"/>
      <family val="2"/>
      <scheme val="minor"/>
    </font>
    <font>
      <sz val="10"/>
      <color indexed="8"/>
      <name val="Calibri"/>
      <family val="2"/>
      <scheme val="minor"/>
    </font>
    <font>
      <sz val="9"/>
      <color indexed="12"/>
      <name val="Calibri"/>
      <family val="2"/>
      <scheme val="minor"/>
    </font>
    <font>
      <b/>
      <sz val="8"/>
      <color indexed="12"/>
      <name val="Calibri"/>
      <family val="2"/>
      <scheme val="minor"/>
    </font>
    <font>
      <sz val="11"/>
      <name val="Calibri"/>
      <family val="2"/>
      <scheme val="minor"/>
    </font>
    <font>
      <sz val="11"/>
      <color indexed="8"/>
      <name val="Calibri"/>
      <family val="2"/>
      <scheme val="minor"/>
    </font>
    <font>
      <b/>
      <sz val="11"/>
      <name val="Calibri"/>
      <family val="2"/>
      <scheme val="minor"/>
    </font>
    <font>
      <u/>
      <sz val="9"/>
      <color indexed="12"/>
      <name val="Calibri"/>
      <family val="2"/>
      <scheme val="minor"/>
    </font>
    <font>
      <u/>
      <sz val="8"/>
      <color indexed="12"/>
      <name val="Calibri"/>
      <family val="2"/>
      <scheme val="minor"/>
    </font>
    <font>
      <sz val="8"/>
      <name val="Calibri"/>
      <family val="2"/>
      <scheme val="minor"/>
    </font>
    <font>
      <b/>
      <u/>
      <sz val="14"/>
      <name val="Calibri"/>
      <family val="2"/>
      <scheme val="minor"/>
    </font>
    <font>
      <i/>
      <sz val="10"/>
      <name val="Calibri"/>
      <family val="2"/>
      <scheme val="minor"/>
    </font>
    <font>
      <b/>
      <sz val="10"/>
      <color indexed="12"/>
      <name val="Calibri"/>
      <family val="2"/>
      <scheme val="minor"/>
    </font>
    <font>
      <b/>
      <sz val="10"/>
      <color indexed="18"/>
      <name val="Calibri"/>
      <family val="2"/>
      <scheme val="minor"/>
    </font>
    <font>
      <b/>
      <sz val="14"/>
      <name val="Calibri"/>
      <family val="2"/>
      <scheme val="minor"/>
    </font>
    <font>
      <b/>
      <u/>
      <sz val="11"/>
      <name val="Calibri"/>
      <family val="2"/>
      <scheme val="minor"/>
    </font>
    <font>
      <sz val="12"/>
      <name val="Calibri"/>
      <family val="2"/>
      <scheme val="minor"/>
    </font>
    <font>
      <sz val="6"/>
      <name val="Calibri"/>
      <family val="2"/>
      <scheme val="minor"/>
    </font>
    <font>
      <u/>
      <sz val="10"/>
      <name val="Calibri"/>
      <family val="2"/>
      <scheme val="minor"/>
    </font>
    <font>
      <sz val="10"/>
      <color indexed="10"/>
      <name val="Calibri"/>
      <family val="2"/>
      <scheme val="minor"/>
    </font>
    <font>
      <sz val="11"/>
      <color indexed="12"/>
      <name val="Calibri"/>
      <family val="2"/>
      <scheme val="minor"/>
    </font>
    <font>
      <sz val="14"/>
      <name val="Calibri"/>
      <family val="2"/>
      <scheme val="minor"/>
    </font>
    <font>
      <b/>
      <sz val="8"/>
      <name val="Calibri"/>
      <family val="2"/>
      <scheme val="minor"/>
    </font>
    <font>
      <b/>
      <sz val="11"/>
      <color indexed="8"/>
      <name val="Calibri"/>
      <family val="2"/>
      <scheme val="minor"/>
    </font>
    <font>
      <b/>
      <sz val="11"/>
      <color indexed="12"/>
      <name val="Calibri"/>
      <family val="2"/>
      <scheme val="minor"/>
    </font>
    <font>
      <b/>
      <sz val="13"/>
      <name val="Calibri"/>
      <family val="2"/>
      <scheme val="minor"/>
    </font>
    <font>
      <b/>
      <u/>
      <sz val="12"/>
      <name val="Calibri"/>
      <family val="2"/>
      <scheme val="minor"/>
    </font>
    <font>
      <b/>
      <i/>
      <sz val="11"/>
      <name val="Calibri"/>
      <family val="2"/>
      <scheme val="minor"/>
    </font>
    <font>
      <sz val="11"/>
      <color indexed="10"/>
      <name val="Calibri"/>
      <family val="2"/>
      <scheme val="minor"/>
    </font>
    <font>
      <b/>
      <sz val="12"/>
      <name val="Calibri"/>
      <family val="2"/>
      <scheme val="minor"/>
    </font>
    <font>
      <b/>
      <i/>
      <sz val="9"/>
      <name val="Calibri"/>
      <family val="2"/>
      <scheme val="minor"/>
    </font>
    <font>
      <u/>
      <sz val="11"/>
      <name val="Calibri"/>
      <family val="2"/>
      <scheme val="minor"/>
    </font>
    <font>
      <b/>
      <i/>
      <sz val="10"/>
      <name val="Calibri"/>
      <family val="2"/>
      <scheme val="minor"/>
    </font>
    <font>
      <b/>
      <sz val="10"/>
      <color rgb="FFFF0000"/>
      <name val="Calibri"/>
      <family val="2"/>
      <scheme val="minor"/>
    </font>
    <font>
      <b/>
      <sz val="11"/>
      <name val="Calibri"/>
      <family val="2"/>
    </font>
    <font>
      <b/>
      <u/>
      <sz val="11"/>
      <name val="Calibri"/>
      <family val="2"/>
    </font>
    <font>
      <sz val="10"/>
      <color rgb="FF000000"/>
      <name val="Calibri"/>
      <family val="2"/>
    </font>
    <font>
      <b/>
      <sz val="12"/>
      <name val="Times"/>
    </font>
    <font>
      <sz val="12"/>
      <name val="Times"/>
      <family val="1"/>
    </font>
    <font>
      <sz val="10"/>
      <color rgb="FFFF0000"/>
      <name val="Arial"/>
      <family val="2"/>
    </font>
    <font>
      <b/>
      <sz val="11"/>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8"/>
      <color theme="1"/>
      <name val="Calibri"/>
      <family val="2"/>
      <scheme val="minor"/>
    </font>
    <font>
      <b/>
      <sz val="10"/>
      <color theme="1"/>
      <name val="Calibri"/>
      <family val="2"/>
    </font>
    <font>
      <sz val="10"/>
      <color theme="1"/>
      <name val="COUR"/>
    </font>
    <font>
      <u/>
      <sz val="10"/>
      <color theme="1"/>
      <name val="Calibri"/>
      <family val="2"/>
      <scheme val="minor"/>
    </font>
    <font>
      <b/>
      <sz val="14"/>
      <color theme="1"/>
      <name val="Calibri"/>
      <family val="2"/>
      <scheme val="minor"/>
    </font>
    <font>
      <u/>
      <sz val="9"/>
      <color theme="1"/>
      <name val="Calibri"/>
      <family val="2"/>
      <scheme val="minor"/>
    </font>
    <font>
      <sz val="9"/>
      <color theme="1"/>
      <name val="COUR"/>
    </font>
    <font>
      <u/>
      <sz val="8"/>
      <color theme="1"/>
      <name val="Calibri"/>
      <family val="2"/>
      <scheme val="minor"/>
    </font>
    <font>
      <sz val="8"/>
      <color theme="1"/>
      <name val="Calibri"/>
      <family val="2"/>
      <scheme val="minor"/>
    </font>
    <font>
      <sz val="10"/>
      <color theme="1"/>
      <name val="Arial"/>
      <family val="2"/>
    </font>
    <font>
      <sz val="10"/>
      <color theme="1"/>
      <name val="Bookman Old Style"/>
      <family val="1"/>
    </font>
    <font>
      <sz val="11"/>
      <color theme="1"/>
      <name val="Times New Roman"/>
      <family val="1"/>
    </font>
    <font>
      <sz val="11"/>
      <color theme="1"/>
      <name val="COUR"/>
    </font>
    <font>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Arial MT"/>
    </font>
    <font>
      <sz val="8"/>
      <color indexed="8"/>
      <name val="Arial"/>
      <family val="2"/>
    </font>
    <font>
      <u/>
      <sz val="11"/>
      <color theme="10"/>
      <name val="Calibri"/>
      <family val="2"/>
    </font>
    <font>
      <sz val="11"/>
      <color theme="1"/>
      <name val="Century Schoolbook"/>
      <family val="2"/>
    </font>
    <font>
      <sz val="10"/>
      <name val="MS Sans Serif"/>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2"/>
      <name val="Garamond"/>
      <family val="1"/>
    </font>
    <font>
      <sz val="11"/>
      <color indexed="8"/>
      <name val="Century Schoolbook"/>
      <family val="2"/>
    </font>
    <font>
      <b/>
      <sz val="22"/>
      <color indexed="8"/>
      <name val="Calibri"/>
      <family val="2"/>
    </font>
    <font>
      <u/>
      <sz val="11"/>
      <color theme="10"/>
      <name val="Calibri"/>
      <family val="2"/>
      <scheme val="minor"/>
    </font>
    <font>
      <sz val="12"/>
      <color theme="1"/>
      <name val="Calibri"/>
      <family val="2"/>
      <scheme val="minor"/>
    </font>
    <font>
      <b/>
      <sz val="22"/>
      <color theme="1"/>
      <name val="Calibri"/>
      <family val="2"/>
      <scheme val="minor"/>
    </font>
    <font>
      <u/>
      <sz val="10"/>
      <color theme="10"/>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9"/>
      <color indexed="12"/>
      <name val="SWISS"/>
    </font>
    <font>
      <sz val="11"/>
      <color indexed="52"/>
      <name val="Calibri"/>
      <family val="2"/>
    </font>
    <font>
      <b/>
      <sz val="18"/>
      <color indexed="56"/>
      <name val="Cambria"/>
      <family val="2"/>
    </font>
  </fonts>
  <fills count="8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9"/>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8">
    <border>
      <left/>
      <right/>
      <top/>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uble">
        <color indexed="64"/>
      </top>
      <bottom/>
      <diagonal/>
    </border>
    <border>
      <left/>
      <right/>
      <top/>
      <bottom style="medium">
        <color indexed="64"/>
      </bottom>
      <diagonal/>
    </border>
    <border>
      <left style="hair">
        <color indexed="64"/>
      </left>
      <right style="hair">
        <color indexed="64"/>
      </right>
      <top style="hair">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double">
        <color indexed="8"/>
      </left>
      <right/>
      <top/>
      <bottom style="double">
        <color indexed="8"/>
      </bottom>
      <diagonal/>
    </border>
    <border>
      <left style="double">
        <color indexed="64"/>
      </left>
      <right/>
      <top/>
      <bottom/>
      <diagonal/>
    </border>
    <border>
      <left/>
      <right/>
      <top/>
      <bottom style="double">
        <color indexed="8"/>
      </bottom>
      <diagonal/>
    </border>
    <border>
      <left/>
      <right/>
      <top style="thin">
        <color indexed="8"/>
      </top>
      <bottom/>
      <diagonal/>
    </border>
    <border>
      <left/>
      <right/>
      <top style="double">
        <color indexed="8"/>
      </top>
      <bottom/>
      <diagonal/>
    </border>
    <border>
      <left/>
      <right/>
      <top style="double">
        <color indexed="64"/>
      </top>
      <bottom/>
      <diagonal/>
    </border>
    <border>
      <left style="thin">
        <color indexed="8"/>
      </left>
      <right/>
      <top style="thin">
        <color indexed="8"/>
      </top>
      <bottom/>
      <diagonal/>
    </border>
    <border>
      <left style="thin">
        <color indexed="8"/>
      </left>
      <right/>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diagonal/>
    </border>
    <border>
      <left style="thin">
        <color indexed="64"/>
      </left>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8"/>
      </right>
      <top/>
      <bottom/>
      <diagonal/>
    </border>
    <border>
      <left/>
      <right style="double">
        <color indexed="8"/>
      </right>
      <top/>
      <bottom style="double">
        <color indexed="8"/>
      </bottom>
      <diagonal/>
    </border>
    <border>
      <left style="medium">
        <color indexed="64"/>
      </left>
      <right style="thin">
        <color indexed="64"/>
      </right>
      <top style="medium">
        <color indexed="64"/>
      </top>
      <bottom/>
      <diagonal/>
    </border>
    <border>
      <left style="double">
        <color indexed="8"/>
      </left>
      <right style="thin">
        <color indexed="64"/>
      </right>
      <top/>
      <bottom/>
      <diagonal/>
    </border>
    <border>
      <left/>
      <right/>
      <top style="thin">
        <color auto="1"/>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8"/>
      </left>
      <right style="medium">
        <color indexed="8"/>
      </right>
      <top/>
      <bottom style="hair">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medium">
        <color auto="1"/>
      </right>
      <top style="medium">
        <color auto="1"/>
      </top>
      <bottom style="medium">
        <color auto="1"/>
      </bottom>
      <diagonal/>
    </border>
    <border>
      <left style="thin">
        <color indexed="64"/>
      </left>
      <right style="thin">
        <color indexed="64"/>
      </right>
      <top/>
      <bottom style="thin">
        <color indexed="64"/>
      </bottom>
      <diagonal/>
    </border>
  </borders>
  <cellStyleXfs count="1081">
    <xf numFmtId="0" fontId="0" fillId="0" borderId="0"/>
    <xf numFmtId="43" fontId="5" fillId="0" borderId="0" applyFont="0" applyFill="0" applyBorder="0" applyAlignment="0" applyProtection="0"/>
    <xf numFmtId="44" fontId="5" fillId="0" borderId="0" applyFont="0" applyFill="0" applyBorder="0" applyAlignment="0" applyProtection="0"/>
    <xf numFmtId="0" fontId="19" fillId="0" borderId="0" applyNumberFormat="0" applyFill="0" applyBorder="0" applyAlignment="0" applyProtection="0">
      <alignment vertical="top"/>
      <protection locked="0"/>
    </xf>
    <xf numFmtId="0" fontId="14" fillId="0" borderId="0"/>
    <xf numFmtId="0" fontId="7" fillId="0" borderId="0"/>
    <xf numFmtId="165" fontId="6" fillId="0" borderId="0"/>
    <xf numFmtId="165" fontId="6" fillId="0" borderId="0"/>
    <xf numFmtId="37" fontId="12" fillId="0" borderId="0"/>
    <xf numFmtId="0" fontId="13" fillId="0" borderId="0"/>
    <xf numFmtId="37" fontId="12" fillId="0" borderId="0"/>
    <xf numFmtId="37" fontId="10" fillId="0" borderId="0"/>
    <xf numFmtId="0" fontId="9" fillId="0" borderId="0"/>
    <xf numFmtId="0" fontId="9" fillId="0" borderId="0"/>
    <xf numFmtId="37" fontId="12" fillId="0" borderId="0"/>
    <xf numFmtId="0" fontId="7" fillId="0" borderId="0"/>
    <xf numFmtId="3" fontId="18" fillId="0" borderId="0"/>
    <xf numFmtId="0" fontId="7" fillId="0" borderId="0"/>
    <xf numFmtId="9" fontId="5" fillId="0" borderId="0" applyFont="0" applyFill="0" applyBorder="0" applyAlignment="0" applyProtection="0"/>
    <xf numFmtId="0" fontId="4" fillId="0" borderId="0"/>
    <xf numFmtId="0" fontId="10" fillId="7" borderId="0"/>
    <xf numFmtId="0" fontId="3" fillId="0" borderId="0"/>
    <xf numFmtId="0" fontId="10" fillId="0" borderId="0"/>
    <xf numFmtId="0" fontId="112" fillId="0" borderId="0" applyNumberFormat="0" applyFill="0" applyBorder="0" applyAlignment="0" applyProtection="0"/>
    <xf numFmtId="0" fontId="113" fillId="0" borderId="105" applyNumberFormat="0" applyFill="0" applyAlignment="0" applyProtection="0"/>
    <xf numFmtId="0" fontId="114" fillId="0" borderId="106" applyNumberFormat="0" applyFill="0" applyAlignment="0" applyProtection="0"/>
    <xf numFmtId="0" fontId="115" fillId="0" borderId="107" applyNumberFormat="0" applyFill="0" applyAlignment="0" applyProtection="0"/>
    <xf numFmtId="0" fontId="115" fillId="0" borderId="0" applyNumberFormat="0" applyFill="0" applyBorder="0" applyAlignment="0" applyProtection="0"/>
    <xf numFmtId="0" fontId="116" fillId="8" borderId="0" applyNumberFormat="0" applyBorder="0" applyAlignment="0" applyProtection="0"/>
    <xf numFmtId="0" fontId="117" fillId="9" borderId="0" applyNumberFormat="0" applyBorder="0" applyAlignment="0" applyProtection="0"/>
    <xf numFmtId="0" fontId="118" fillId="10" borderId="0" applyNumberFormat="0" applyBorder="0" applyAlignment="0" applyProtection="0"/>
    <xf numFmtId="0" fontId="119" fillId="11" borderId="108" applyNumberFormat="0" applyAlignment="0" applyProtection="0"/>
    <xf numFmtId="0" fontId="120" fillId="12" borderId="109" applyNumberFormat="0" applyAlignment="0" applyProtection="0"/>
    <xf numFmtId="0" fontId="121" fillId="12" borderId="108" applyNumberFormat="0" applyAlignment="0" applyProtection="0"/>
    <xf numFmtId="0" fontId="122" fillId="0" borderId="110" applyNumberFormat="0" applyFill="0" applyAlignment="0" applyProtection="0"/>
    <xf numFmtId="0" fontId="123" fillId="13" borderId="111" applyNumberFormat="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93" fillId="0" borderId="113" applyNumberFormat="0" applyFill="0" applyAlignment="0" applyProtection="0"/>
    <xf numFmtId="0" fontId="1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2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0" borderId="0"/>
    <xf numFmtId="0" fontId="1" fillId="0" borderId="0"/>
    <xf numFmtId="43" fontId="1" fillId="0" borderId="0" applyFont="0" applyFill="0" applyBorder="0" applyAlignment="0" applyProtection="0"/>
    <xf numFmtId="43" fontId="130" fillId="0" borderId="0" applyFont="0" applyFill="0" applyBorder="0" applyAlignment="0" applyProtection="0"/>
    <xf numFmtId="0" fontId="1" fillId="0" borderId="0"/>
    <xf numFmtId="43" fontId="1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1" fillId="0" borderId="0"/>
    <xf numFmtId="0" fontId="1" fillId="0" borderId="0"/>
    <xf numFmtId="165" fontId="6" fillId="0" borderId="0"/>
    <xf numFmtId="9" fontId="11" fillId="0" borderId="0" applyFont="0" applyFill="0" applyBorder="0" applyAlignment="0" applyProtection="0"/>
    <xf numFmtId="0" fontId="131" fillId="0" borderId="0"/>
    <xf numFmtId="0" fontId="1" fillId="0" borderId="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47" fillId="45"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6" borderId="0" applyNumberFormat="0" applyBorder="0" applyAlignment="0" applyProtection="0"/>
    <xf numFmtId="0" fontId="132" fillId="46" borderId="0" applyNumberFormat="0" applyBorder="0" applyAlignment="0" applyProtection="0"/>
    <xf numFmtId="0" fontId="132" fillId="46" borderId="0" applyNumberFormat="0" applyBorder="0" applyAlignment="0" applyProtection="0"/>
    <xf numFmtId="0" fontId="132" fillId="46" borderId="0" applyNumberFormat="0" applyBorder="0" applyAlignment="0" applyProtection="0"/>
    <xf numFmtId="0" fontId="132" fillId="46" borderId="0" applyNumberFormat="0" applyBorder="0" applyAlignment="0" applyProtection="0"/>
    <xf numFmtId="0" fontId="132" fillId="46"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47" fillId="44"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32" fillId="39"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9" borderId="0" applyNumberFormat="0" applyBorder="0" applyAlignment="0" applyProtection="0"/>
    <xf numFmtId="0" fontId="132" fillId="49" borderId="0" applyNumberFormat="0" applyBorder="0" applyAlignment="0" applyProtection="0"/>
    <xf numFmtId="0" fontId="132" fillId="49" borderId="0" applyNumberFormat="0" applyBorder="0" applyAlignment="0" applyProtection="0"/>
    <xf numFmtId="0" fontId="132" fillId="49" borderId="0" applyNumberFormat="0" applyBorder="0" applyAlignment="0" applyProtection="0"/>
    <xf numFmtId="0" fontId="132" fillId="49" borderId="0" applyNumberFormat="0" applyBorder="0" applyAlignment="0" applyProtection="0"/>
    <xf numFmtId="0" fontId="132"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47" fillId="50" borderId="0" applyNumberFormat="0" applyBorder="0" applyAlignment="0" applyProtection="0"/>
    <xf numFmtId="0" fontId="138" fillId="51" borderId="0" applyNumberFormat="0" applyBorder="0" applyAlignment="0" applyProtection="0"/>
    <xf numFmtId="0" fontId="138" fillId="51" borderId="0" applyNumberFormat="0" applyBorder="0" applyAlignment="0" applyProtection="0"/>
    <xf numFmtId="0" fontId="143" fillId="52" borderId="115" applyNumberFormat="0" applyAlignment="0" applyProtection="0"/>
    <xf numFmtId="0" fontId="143" fillId="52" borderId="115" applyNumberFormat="0" applyAlignment="0" applyProtection="0"/>
    <xf numFmtId="0" fontId="145" fillId="44" borderId="116" applyNumberFormat="0" applyAlignment="0" applyProtection="0"/>
    <xf numFmtId="0" fontId="145" fillId="44" borderId="116" applyNumberFormat="0" applyAlignment="0" applyProtection="0"/>
    <xf numFmtId="0" fontId="145" fillId="44" borderId="116" applyNumberFormat="0" applyAlignment="0" applyProtection="0"/>
    <xf numFmtId="0" fontId="145" fillId="44" borderId="116" applyNumberFormat="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0" fillId="0" borderId="0" applyFont="0" applyFill="0" applyBorder="0" applyAlignment="0" applyProtection="0"/>
    <xf numFmtId="43" fontId="149" fillId="0" borderId="0" applyFont="0" applyFill="0" applyBorder="0" applyAlignment="0" applyProtection="0"/>
    <xf numFmtId="43" fontId="1" fillId="0" borderId="0" applyFont="0" applyFill="0" applyBorder="0" applyAlignment="0" applyProtection="0"/>
    <xf numFmtId="43" fontId="132" fillId="0" borderId="0" applyFont="0" applyFill="0" applyBorder="0" applyAlignment="0" applyProtection="0"/>
    <xf numFmtId="43" fontId="130" fillId="0" borderId="0" applyFont="0" applyFill="0" applyBorder="0" applyAlignment="0" applyProtection="0"/>
    <xf numFmtId="43" fontId="149" fillId="0" borderId="0" applyFont="0" applyFill="0" applyBorder="0" applyAlignment="0" applyProtection="0"/>
    <xf numFmtId="43" fontId="130"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1" fillId="0" borderId="0" applyFont="0" applyFill="0" applyBorder="0" applyAlignment="0" applyProtection="0"/>
    <xf numFmtId="43" fontId="14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49" fillId="0" borderId="0" applyFont="0" applyFill="0" applyBorder="0" applyAlignment="0" applyProtection="0"/>
    <xf numFmtId="44" fontId="1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0" fillId="53" borderId="0" applyNumberFormat="0" applyBorder="0" applyAlignment="0" applyProtection="0"/>
    <xf numFmtId="0" fontId="140" fillId="53" borderId="0" applyNumberFormat="0" applyBorder="0" applyAlignment="0" applyProtection="0"/>
    <xf numFmtId="0" fontId="140" fillId="54" borderId="0" applyNumberFormat="0" applyBorder="0" applyAlignment="0" applyProtection="0"/>
    <xf numFmtId="0" fontId="140" fillId="54" borderId="0" applyNumberFormat="0" applyBorder="0" applyAlignment="0" applyProtection="0"/>
    <xf numFmtId="0" fontId="140" fillId="55" borderId="0" applyNumberFormat="0" applyBorder="0" applyAlignment="0" applyProtection="0"/>
    <xf numFmtId="0" fontId="140" fillId="5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4" fillId="0" borderId="117" applyNumberFormat="0" applyFill="0" applyAlignment="0" applyProtection="0"/>
    <xf numFmtId="0" fontId="134" fillId="0" borderId="117" applyNumberFormat="0" applyFill="0" applyAlignment="0" applyProtection="0"/>
    <xf numFmtId="0" fontId="135" fillId="0" borderId="118" applyNumberFormat="0" applyFill="0" applyAlignment="0" applyProtection="0"/>
    <xf numFmtId="0" fontId="135" fillId="0" borderId="118" applyNumberFormat="0" applyFill="0" applyAlignment="0" applyProtection="0"/>
    <xf numFmtId="0" fontId="136" fillId="0" borderId="119" applyNumberFormat="0" applyFill="0" applyAlignment="0" applyProtection="0"/>
    <xf numFmtId="0" fontId="136" fillId="0" borderId="119"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51" fillId="0" borderId="0" applyNumberFormat="0" applyFill="0" applyBorder="0" applyAlignment="0" applyProtection="0"/>
    <xf numFmtId="0" fontId="12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41" fillId="49" borderId="115" applyNumberFormat="0" applyAlignment="0" applyProtection="0"/>
    <xf numFmtId="0" fontId="141" fillId="49" borderId="115" applyNumberFormat="0" applyAlignment="0" applyProtection="0"/>
    <xf numFmtId="0" fontId="141" fillId="49" borderId="115" applyNumberFormat="0" applyAlignment="0" applyProtection="0"/>
    <xf numFmtId="0" fontId="141" fillId="49" borderId="115" applyNumberFormat="0" applyAlignment="0" applyProtection="0"/>
    <xf numFmtId="0" fontId="144" fillId="0" borderId="120" applyNumberFormat="0" applyFill="0" applyAlignment="0" applyProtection="0"/>
    <xf numFmtId="0" fontId="144" fillId="0" borderId="120" applyNumberFormat="0" applyFill="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 fillId="0" borderId="0"/>
    <xf numFmtId="0" fontId="1" fillId="0" borderId="0"/>
    <xf numFmtId="0" fontId="1" fillId="0" borderId="0"/>
    <xf numFmtId="0" fontId="130" fillId="0" borderId="0"/>
    <xf numFmtId="0" fontId="130" fillId="0" borderId="0"/>
    <xf numFmtId="0" fontId="1" fillId="0" borderId="0"/>
    <xf numFmtId="0" fontId="1" fillId="0" borderId="0"/>
    <xf numFmtId="0" fontId="130" fillId="0" borderId="0"/>
    <xf numFmtId="0" fontId="152" fillId="0" borderId="0"/>
    <xf numFmtId="0" fontId="1"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11" fillId="0" borderId="0"/>
    <xf numFmtId="0" fontId="11" fillId="0" borderId="0"/>
    <xf numFmtId="0" fontId="11" fillId="0" borderId="0"/>
    <xf numFmtId="0" fontId="11" fillId="0" borderId="0"/>
    <xf numFmtId="0" fontId="33"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1"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 fillId="0" borderId="0"/>
    <xf numFmtId="0" fontId="1" fillId="0" borderId="0"/>
    <xf numFmtId="0" fontId="1" fillId="0" borderId="0"/>
    <xf numFmtId="0" fontId="148" fillId="0" borderId="0"/>
    <xf numFmtId="0" fontId="1" fillId="0" borderId="0"/>
    <xf numFmtId="0" fontId="130" fillId="0" borderId="0"/>
    <xf numFmtId="0" fontId="130" fillId="0" borderId="0"/>
    <xf numFmtId="0" fontId="11" fillId="42" borderId="114" applyNumberFormat="0" applyFont="0" applyAlignment="0" applyProtection="0"/>
    <xf numFmtId="0" fontId="11" fillId="42" borderId="114" applyNumberFormat="0" applyFont="0" applyAlignment="0" applyProtection="0"/>
    <xf numFmtId="0" fontId="142" fillId="52" borderId="121" applyNumberFormat="0" applyAlignment="0" applyProtection="0"/>
    <xf numFmtId="0" fontId="142" fillId="52" borderId="121" applyNumberFormat="0" applyAlignment="0" applyProtection="0"/>
    <xf numFmtId="0" fontId="142" fillId="52" borderId="121" applyNumberFormat="0" applyAlignment="0" applyProtection="0"/>
    <xf numFmtId="0" fontId="142" fillId="52" borderId="121" applyNumberFormat="0" applyAlignment="0" applyProtection="0"/>
    <xf numFmtId="9" fontId="148" fillId="0" borderId="0" applyFont="0" applyFill="0" applyBorder="0" applyAlignment="0" applyProtection="0"/>
    <xf numFmtId="9" fontId="148" fillId="0" borderId="0" applyFont="0" applyFill="0" applyBorder="0" applyAlignment="0" applyProtection="0"/>
    <xf numFmtId="0" fontId="133" fillId="0" borderId="0" applyNumberFormat="0" applyFill="0" applyBorder="0" applyAlignment="0" applyProtection="0"/>
    <xf numFmtId="0" fontId="153" fillId="4" borderId="0" applyFont="0" applyBorder="0" applyAlignment="0">
      <alignment horizontal="center" wrapText="1"/>
    </xf>
    <xf numFmtId="0" fontId="153" fillId="4" borderId="0" applyFont="0" applyBorder="0" applyAlignment="0">
      <alignment horizontal="center" wrapText="1"/>
    </xf>
    <xf numFmtId="0" fontId="150" fillId="4" borderId="0" applyFont="0" applyBorder="0" applyAlignment="0">
      <alignment horizontal="center" wrapText="1"/>
    </xf>
    <xf numFmtId="0" fontId="140" fillId="0" borderId="122" applyNumberFormat="0" applyFill="0" applyAlignment="0" applyProtection="0"/>
    <xf numFmtId="0" fontId="140" fillId="0" borderId="122" applyNumberFormat="0" applyFill="0" applyAlignment="0" applyProtection="0"/>
    <xf numFmtId="0" fontId="140" fillId="0" borderId="122" applyNumberFormat="0" applyFill="0" applyAlignment="0" applyProtection="0"/>
    <xf numFmtId="0" fontId="140" fillId="0" borderId="122"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 fillId="0" borderId="0"/>
    <xf numFmtId="0" fontId="11" fillId="0" borderId="0"/>
    <xf numFmtId="43" fontId="11" fillId="0" borderId="0" applyFont="0" applyFill="0" applyBorder="0" applyAlignment="0" applyProtection="0"/>
    <xf numFmtId="0" fontId="127" fillId="57" borderId="0"/>
    <xf numFmtId="0" fontId="1" fillId="0" borderId="0"/>
    <xf numFmtId="0" fontId="1" fillId="0" borderId="0"/>
    <xf numFmtId="0" fontId="1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52" borderId="121" applyNumberFormat="0" applyAlignment="0" applyProtection="0"/>
    <xf numFmtId="0" fontId="142" fillId="52" borderId="121" applyNumberFormat="0" applyAlignment="0" applyProtection="0"/>
    <xf numFmtId="0" fontId="142" fillId="52" borderId="121" applyNumberFormat="0" applyAlignment="0" applyProtection="0"/>
    <xf numFmtId="0" fontId="142" fillId="52" borderId="121" applyNumberFormat="0" applyAlignment="0" applyProtection="0"/>
    <xf numFmtId="0" fontId="140" fillId="0" borderId="122" applyNumberFormat="0" applyFill="0" applyAlignment="0" applyProtection="0"/>
    <xf numFmtId="0" fontId="140" fillId="0" borderId="122" applyNumberFormat="0" applyFill="0" applyAlignment="0" applyProtection="0"/>
    <xf numFmtId="0" fontId="140" fillId="0" borderId="122" applyNumberFormat="0" applyFill="0" applyAlignment="0" applyProtection="0"/>
    <xf numFmtId="0" fontId="140" fillId="0" borderId="122" applyNumberFormat="0" applyFill="0" applyAlignment="0" applyProtection="0"/>
    <xf numFmtId="0" fontId="1" fillId="0" borderId="0"/>
    <xf numFmtId="0" fontId="11" fillId="0" borderId="0"/>
    <xf numFmtId="43" fontId="11" fillId="0" borderId="0" applyFont="0" applyFill="0" applyBorder="0" applyAlignment="0" applyProtection="0"/>
    <xf numFmtId="0" fontId="1" fillId="0" borderId="0"/>
    <xf numFmtId="44" fontId="11" fillId="0" borderId="0" applyFont="0" applyFill="0" applyBorder="0" applyAlignment="0" applyProtection="0"/>
    <xf numFmtId="0" fontId="1" fillId="0" borderId="0"/>
    <xf numFmtId="0" fontId="143" fillId="52" borderId="115" applyNumberFormat="0" applyAlignment="0" applyProtection="0"/>
    <xf numFmtId="0" fontId="143" fillId="52" borderId="1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1" fillId="49" borderId="115" applyNumberFormat="0" applyAlignment="0" applyProtection="0"/>
    <xf numFmtId="0" fontId="141" fillId="49" borderId="115" applyNumberFormat="0" applyAlignment="0" applyProtection="0"/>
    <xf numFmtId="0" fontId="141" fillId="49" borderId="115" applyNumberFormat="0" applyAlignment="0" applyProtection="0"/>
    <xf numFmtId="0" fontId="141" fillId="49" borderId="115" applyNumberFormat="0" applyAlignment="0" applyProtection="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33" fillId="0" borderId="0"/>
    <xf numFmtId="0" fontId="33"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48" fillId="0" borderId="0"/>
    <xf numFmtId="0" fontId="148" fillId="0" borderId="0"/>
    <xf numFmtId="0" fontId="1" fillId="0" borderId="0"/>
    <xf numFmtId="0" fontId="1" fillId="0" borderId="0"/>
    <xf numFmtId="0" fontId="1" fillId="0" borderId="0"/>
    <xf numFmtId="0" fontId="1" fillId="0" borderId="0"/>
    <xf numFmtId="0" fontId="33" fillId="0" borderId="0"/>
    <xf numFmtId="0" fontId="11" fillId="0" borderId="0"/>
    <xf numFmtId="0" fontId="11" fillId="0" borderId="0"/>
    <xf numFmtId="0" fontId="33" fillId="0" borderId="0"/>
    <xf numFmtId="0" fontId="11" fillId="0" borderId="0"/>
    <xf numFmtId="0" fontId="11" fillId="0" borderId="0"/>
    <xf numFmtId="0" fontId="148" fillId="0" borderId="0"/>
    <xf numFmtId="9" fontId="1" fillId="0" borderId="0" applyFont="0" applyFill="0" applyBorder="0" applyAlignment="0" applyProtection="0"/>
    <xf numFmtId="0" fontId="33" fillId="0" borderId="0"/>
    <xf numFmtId="0" fontId="11" fillId="0" borderId="0"/>
    <xf numFmtId="0" fontId="11" fillId="0" borderId="0"/>
    <xf numFmtId="0" fontId="33" fillId="0" borderId="0"/>
    <xf numFmtId="0" fontId="11" fillId="0" borderId="0"/>
    <xf numFmtId="0" fontId="11" fillId="0" borderId="0"/>
    <xf numFmtId="0" fontId="148"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1" fillId="0" borderId="0" applyFont="0" applyFill="0" applyBorder="0" applyAlignment="0" applyProtection="0"/>
    <xf numFmtId="0" fontId="1" fillId="0" borderId="0"/>
    <xf numFmtId="0" fontId="1" fillId="14" borderId="112" applyNumberFormat="0" applyFont="0" applyAlignment="0" applyProtection="0"/>
    <xf numFmtId="0" fontId="1" fillId="0" borderId="0"/>
    <xf numFmtId="0" fontId="11" fillId="0" borderId="0"/>
    <xf numFmtId="0" fontId="1" fillId="0" borderId="0"/>
    <xf numFmtId="0" fontId="1" fillId="14" borderId="112"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0" borderId="0"/>
    <xf numFmtId="0" fontId="1" fillId="0" borderId="0"/>
    <xf numFmtId="0" fontId="11" fillId="0" borderId="0"/>
    <xf numFmtId="0" fontId="154" fillId="0" borderId="0" applyNumberFormat="0" applyFill="0" applyBorder="0" applyAlignment="0" applyProtection="0"/>
    <xf numFmtId="0" fontId="132" fillId="58" borderId="0" applyNumberFormat="0" applyBorder="0" applyAlignment="0" applyProtection="0"/>
    <xf numFmtId="0" fontId="132" fillId="59" borderId="0" applyNumberFormat="0" applyBorder="0" applyAlignment="0" applyProtection="0"/>
    <xf numFmtId="0" fontId="132" fillId="60" borderId="0" applyNumberFormat="0" applyBorder="0" applyAlignment="0" applyProtection="0"/>
    <xf numFmtId="0" fontId="132" fillId="61" borderId="0" applyNumberFormat="0" applyBorder="0" applyAlignment="0" applyProtection="0"/>
    <xf numFmtId="0" fontId="132" fillId="62" borderId="0" applyNumberFormat="0" applyBorder="0" applyAlignment="0" applyProtection="0"/>
    <xf numFmtId="0" fontId="132" fillId="63" borderId="0" applyNumberFormat="0" applyBorder="0" applyAlignment="0" applyProtection="0"/>
    <xf numFmtId="0" fontId="132" fillId="64" borderId="0" applyNumberFormat="0" applyBorder="0" applyAlignment="0" applyProtection="0"/>
    <xf numFmtId="0" fontId="132" fillId="65" borderId="0" applyNumberFormat="0" applyBorder="0" applyAlignment="0" applyProtection="0"/>
    <xf numFmtId="0" fontId="132" fillId="66" borderId="0" applyNumberFormat="0" applyBorder="0" applyAlignment="0" applyProtection="0"/>
    <xf numFmtId="0" fontId="132" fillId="61" borderId="0" applyNumberFormat="0" applyBorder="0" applyAlignment="0" applyProtection="0"/>
    <xf numFmtId="0" fontId="132" fillId="64" borderId="0" applyNumberFormat="0" applyBorder="0" applyAlignment="0" applyProtection="0"/>
    <xf numFmtId="0" fontId="132" fillId="67" borderId="0" applyNumberFormat="0" applyBorder="0" applyAlignment="0" applyProtection="0"/>
    <xf numFmtId="0" fontId="147" fillId="68" borderId="0" applyNumberFormat="0" applyBorder="0" applyAlignment="0" applyProtection="0"/>
    <xf numFmtId="0" fontId="147" fillId="65" borderId="0" applyNumberFormat="0" applyBorder="0" applyAlignment="0" applyProtection="0"/>
    <xf numFmtId="0" fontId="147" fillId="66" borderId="0" applyNumberFormat="0" applyBorder="0" applyAlignment="0" applyProtection="0"/>
    <xf numFmtId="0" fontId="147" fillId="69" borderId="0" applyNumberFormat="0" applyBorder="0" applyAlignment="0" applyProtection="0"/>
    <xf numFmtId="0" fontId="147" fillId="70" borderId="0" applyNumberFormat="0" applyBorder="0" applyAlignment="0" applyProtection="0"/>
    <xf numFmtId="0" fontId="147" fillId="71" borderId="0" applyNumberFormat="0" applyBorder="0" applyAlignment="0" applyProtection="0"/>
    <xf numFmtId="0" fontId="147" fillId="72" borderId="0" applyNumberFormat="0" applyBorder="0" applyAlignment="0" applyProtection="0"/>
    <xf numFmtId="0" fontId="147" fillId="73" borderId="0" applyNumberFormat="0" applyBorder="0" applyAlignment="0" applyProtection="0"/>
    <xf numFmtId="0" fontId="147" fillId="74" borderId="0" applyNumberFormat="0" applyBorder="0" applyAlignment="0" applyProtection="0"/>
    <xf numFmtId="0" fontId="147" fillId="69" borderId="0" applyNumberFormat="0" applyBorder="0" applyAlignment="0" applyProtection="0"/>
    <xf numFmtId="0" fontId="147" fillId="70" borderId="0" applyNumberFormat="0" applyBorder="0" applyAlignment="0" applyProtection="0"/>
    <xf numFmtId="0" fontId="147" fillId="75" borderId="0" applyNumberFormat="0" applyBorder="0" applyAlignment="0" applyProtection="0"/>
    <xf numFmtId="0" fontId="155" fillId="59" borderId="0" applyNumberFormat="0" applyBorder="0" applyAlignment="0" applyProtection="0"/>
    <xf numFmtId="0" fontId="156" fillId="76" borderId="115" applyNumberFormat="0" applyAlignment="0" applyProtection="0"/>
    <xf numFmtId="0" fontId="145" fillId="77" borderId="116" applyNumberFormat="0" applyAlignment="0" applyProtection="0"/>
    <xf numFmtId="43" fontId="128"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57" fillId="0" borderId="0" applyNumberFormat="0" applyFill="0" applyBorder="0" applyAlignment="0" applyProtection="0"/>
    <xf numFmtId="0" fontId="137" fillId="60" borderId="0" applyNumberFormat="0" applyBorder="0" applyAlignment="0" applyProtection="0"/>
    <xf numFmtId="0" fontId="158" fillId="0" borderId="123" applyNumberFormat="0" applyFill="0" applyAlignment="0" applyProtection="0"/>
    <xf numFmtId="0" fontId="159" fillId="0" borderId="118" applyNumberFormat="0" applyFill="0" applyAlignment="0" applyProtection="0"/>
    <xf numFmtId="0" fontId="160" fillId="0" borderId="124" applyNumberFormat="0" applyFill="0" applyAlignment="0" applyProtection="0"/>
    <xf numFmtId="0" fontId="160" fillId="0" borderId="0" applyNumberFormat="0" applyFill="0" applyBorder="0" applyAlignment="0" applyProtection="0"/>
    <xf numFmtId="0" fontId="161" fillId="0" borderId="0" applyNumberFormat="0" applyFill="0" applyBorder="0" applyAlignment="0" applyProtection="0">
      <alignment vertical="top"/>
      <protection locked="0"/>
    </xf>
    <xf numFmtId="0" fontId="141" fillId="63" borderId="115" applyNumberFormat="0" applyAlignment="0" applyProtection="0"/>
    <xf numFmtId="0" fontId="162" fillId="0" borderId="120" applyNumberFormat="0" applyFill="0" applyAlignment="0" applyProtection="0"/>
    <xf numFmtId="0" fontId="139" fillId="78" borderId="0" applyNumberFormat="0" applyBorder="0" applyAlignment="0" applyProtection="0"/>
    <xf numFmtId="0" fontId="11" fillId="0" borderId="0"/>
    <xf numFmtId="164" fontId="127" fillId="0" borderId="0"/>
    <xf numFmtId="0" fontId="11" fillId="0" borderId="0"/>
    <xf numFmtId="164" fontId="11" fillId="0" borderId="0"/>
    <xf numFmtId="0" fontId="10" fillId="0" borderId="0"/>
    <xf numFmtId="0" fontId="1" fillId="0" borderId="0"/>
    <xf numFmtId="0" fontId="14" fillId="0" borderId="0"/>
    <xf numFmtId="0" fontId="127" fillId="57" borderId="0"/>
    <xf numFmtId="0" fontId="132" fillId="0" borderId="0"/>
    <xf numFmtId="0" fontId="11" fillId="79" borderId="114" applyNumberFormat="0" applyFont="0" applyAlignment="0" applyProtection="0"/>
    <xf numFmtId="0" fontId="132" fillId="79" borderId="114" applyNumberFormat="0" applyFont="0" applyAlignment="0" applyProtection="0"/>
    <xf numFmtId="0" fontId="142" fillId="76" borderId="121"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63" fillId="0" borderId="0" applyNumberFormat="0" applyFill="0" applyBorder="0" applyAlignment="0" applyProtection="0"/>
    <xf numFmtId="0" fontId="140" fillId="0" borderId="125" applyNumberFormat="0" applyFill="0" applyAlignment="0" applyProtection="0"/>
    <xf numFmtId="0" fontId="147" fillId="74" borderId="0" applyNumberFormat="0" applyBorder="0" applyAlignment="0" applyProtection="0"/>
    <xf numFmtId="0" fontId="147" fillId="72" borderId="0" applyNumberFormat="0" applyBorder="0" applyAlignment="0" applyProtection="0"/>
    <xf numFmtId="0" fontId="147" fillId="73" borderId="0" applyNumberFormat="0" applyBorder="0" applyAlignment="0" applyProtection="0"/>
    <xf numFmtId="0" fontId="147" fillId="69" borderId="0" applyNumberFormat="0" applyBorder="0" applyAlignment="0" applyProtection="0"/>
    <xf numFmtId="0" fontId="147" fillId="70" borderId="0" applyNumberFormat="0" applyBorder="0" applyAlignment="0" applyProtection="0"/>
    <xf numFmtId="0" fontId="147" fillId="75" borderId="0" applyNumberFormat="0" applyBorder="0" applyAlignment="0" applyProtection="0"/>
    <xf numFmtId="0" fontId="147" fillId="72" borderId="0" applyNumberFormat="0" applyBorder="0" applyAlignment="0" applyProtection="0"/>
    <xf numFmtId="0" fontId="147" fillId="73" borderId="0" applyNumberFormat="0" applyBorder="0" applyAlignment="0" applyProtection="0"/>
    <xf numFmtId="0" fontId="147" fillId="74" borderId="0" applyNumberFormat="0" applyBorder="0" applyAlignment="0" applyProtection="0"/>
    <xf numFmtId="0" fontId="147" fillId="69" borderId="0" applyNumberFormat="0" applyBorder="0" applyAlignment="0" applyProtection="0"/>
    <xf numFmtId="0" fontId="147" fillId="70" borderId="0" applyNumberFormat="0" applyBorder="0" applyAlignment="0" applyProtection="0"/>
    <xf numFmtId="0" fontId="147" fillId="75" borderId="0" applyNumberFormat="0" applyBorder="0" applyAlignment="0" applyProtection="0"/>
    <xf numFmtId="0" fontId="147" fillId="75" borderId="0" applyNumberFormat="0" applyBorder="0" applyAlignment="0" applyProtection="0"/>
    <xf numFmtId="0" fontId="147" fillId="70" borderId="0" applyNumberFormat="0" applyBorder="0" applyAlignment="0" applyProtection="0"/>
    <xf numFmtId="0" fontId="147" fillId="69" borderId="0" applyNumberFormat="0" applyBorder="0" applyAlignment="0" applyProtection="0"/>
    <xf numFmtId="0" fontId="147" fillId="73" borderId="0" applyNumberFormat="0" applyBorder="0" applyAlignment="0" applyProtection="0"/>
    <xf numFmtId="0" fontId="147" fillId="72" borderId="0" applyNumberFormat="0" applyBorder="0" applyAlignment="0" applyProtection="0"/>
    <xf numFmtId="0" fontId="147" fillId="74" borderId="0" applyNumberFormat="0" applyBorder="0" applyAlignment="0" applyProtection="0"/>
    <xf numFmtId="0" fontId="1" fillId="0" borderId="0"/>
    <xf numFmtId="0" fontId="14" fillId="0" borderId="0"/>
    <xf numFmtId="43" fontId="13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43" fillId="52" borderId="115" applyNumberFormat="0" applyAlignment="0" applyProtection="0"/>
    <xf numFmtId="0" fontId="143" fillId="52" borderId="1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1" fillId="49" borderId="115" applyNumberFormat="0" applyAlignment="0" applyProtection="0"/>
    <xf numFmtId="0" fontId="141" fillId="49" borderId="115" applyNumberFormat="0" applyAlignment="0" applyProtection="0"/>
    <xf numFmtId="0" fontId="141" fillId="49" borderId="115" applyNumberFormat="0" applyAlignment="0" applyProtection="0"/>
    <xf numFmtId="0" fontId="141" fillId="49" borderId="11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42" borderId="114" applyNumberFormat="0" applyFont="0" applyAlignment="0" applyProtection="0"/>
    <xf numFmtId="0" fontId="11" fillId="42" borderId="114" applyNumberFormat="0" applyFont="0" applyAlignment="0" applyProtection="0"/>
    <xf numFmtId="0" fontId="142" fillId="52" borderId="121" applyNumberFormat="0" applyAlignment="0" applyProtection="0"/>
    <xf numFmtId="0" fontId="142" fillId="52" borderId="121" applyNumberFormat="0" applyAlignment="0" applyProtection="0"/>
    <xf numFmtId="0" fontId="142" fillId="52" borderId="121" applyNumberFormat="0" applyAlignment="0" applyProtection="0"/>
    <xf numFmtId="0" fontId="142" fillId="52" borderId="121" applyNumberFormat="0" applyAlignment="0" applyProtection="0"/>
    <xf numFmtId="0" fontId="140" fillId="0" borderId="122" applyNumberFormat="0" applyFill="0" applyAlignment="0" applyProtection="0"/>
    <xf numFmtId="0" fontId="140" fillId="0" borderId="122" applyNumberFormat="0" applyFill="0" applyAlignment="0" applyProtection="0"/>
    <xf numFmtId="0" fontId="140" fillId="0" borderId="122" applyNumberFormat="0" applyFill="0" applyAlignment="0" applyProtection="0"/>
    <xf numFmtId="0" fontId="140" fillId="0" borderId="122" applyNumberFormat="0" applyFill="0" applyAlignment="0" applyProtection="0"/>
    <xf numFmtId="9" fontId="1" fillId="0" borderId="0" applyFont="0" applyFill="0" applyBorder="0" applyAlignment="0" applyProtection="0"/>
    <xf numFmtId="0" fontId="33" fillId="0" borderId="0"/>
    <xf numFmtId="0" fontId="11" fillId="0" borderId="0"/>
    <xf numFmtId="0" fontId="11" fillId="0" borderId="0"/>
    <xf numFmtId="0" fontId="33" fillId="0" borderId="0"/>
    <xf numFmtId="0" fontId="11" fillId="0" borderId="0"/>
    <xf numFmtId="0" fontId="11" fillId="0" borderId="0"/>
    <xf numFmtId="0" fontId="148" fillId="0" borderId="0"/>
    <xf numFmtId="0" fontId="33" fillId="0" borderId="0"/>
    <xf numFmtId="0" fontId="11" fillId="0" borderId="0"/>
    <xf numFmtId="0" fontId="11" fillId="0" borderId="0"/>
    <xf numFmtId="0" fontId="33" fillId="0" borderId="0"/>
    <xf numFmtId="0" fontId="11" fillId="0" borderId="0"/>
    <xf numFmtId="0" fontId="11" fillId="0" borderId="0"/>
    <xf numFmtId="0" fontId="148" fillId="0" borderId="0"/>
    <xf numFmtId="0" fontId="1" fillId="0" borderId="0"/>
    <xf numFmtId="0" fontId="58" fillId="0" borderId="0"/>
  </cellStyleXfs>
  <cellXfs count="1239">
    <xf numFmtId="0" fontId="0" fillId="0" borderId="0" xfId="0"/>
    <xf numFmtId="3" fontId="22" fillId="0" borderId="0" xfId="16" applyFont="1" applyProtection="1">
      <protection locked="0"/>
    </xf>
    <xf numFmtId="3" fontId="22" fillId="0" borderId="13" xfId="16" applyFont="1" applyBorder="1" applyProtection="1">
      <protection locked="0"/>
    </xf>
    <xf numFmtId="3" fontId="22" fillId="0" borderId="12" xfId="16" applyFont="1" applyBorder="1" applyProtection="1">
      <protection locked="0"/>
    </xf>
    <xf numFmtId="3" fontId="22" fillId="0" borderId="46" xfId="16" applyFont="1" applyBorder="1" applyProtection="1">
      <protection locked="0"/>
    </xf>
    <xf numFmtId="3" fontId="22" fillId="0" borderId="47" xfId="16" applyFont="1" applyBorder="1" applyProtection="1">
      <protection locked="0"/>
    </xf>
    <xf numFmtId="3" fontId="24" fillId="0" borderId="48" xfId="16" applyFont="1" applyBorder="1" applyAlignment="1" applyProtection="1">
      <alignment horizontal="center"/>
      <protection locked="0"/>
    </xf>
    <xf numFmtId="3" fontId="24" fillId="0" borderId="13" xfId="16" applyFont="1" applyBorder="1" applyAlignment="1" applyProtection="1">
      <alignment horizontal="center"/>
      <protection locked="0"/>
    </xf>
    <xf numFmtId="9" fontId="24" fillId="0" borderId="0" xfId="16" applyNumberFormat="1" applyFont="1" applyAlignment="1" applyProtection="1">
      <alignment horizontal="center"/>
      <protection locked="0"/>
    </xf>
    <xf numFmtId="3" fontId="22" fillId="0" borderId="49" xfId="16" applyFont="1" applyBorder="1" applyProtection="1">
      <protection locked="0"/>
    </xf>
    <xf numFmtId="3" fontId="22" fillId="0" borderId="45" xfId="16" applyFont="1" applyBorder="1" applyProtection="1">
      <protection locked="0"/>
    </xf>
    <xf numFmtId="3" fontId="22" fillId="0" borderId="50" xfId="16" applyFont="1" applyBorder="1" applyProtection="1">
      <protection locked="0"/>
    </xf>
    <xf numFmtId="3" fontId="22" fillId="0" borderId="2" xfId="16" applyFont="1" applyBorder="1" applyProtection="1">
      <protection locked="0"/>
    </xf>
    <xf numFmtId="3" fontId="22" fillId="0" borderId="48" xfId="16" applyFont="1" applyBorder="1" applyProtection="1">
      <protection locked="0"/>
    </xf>
    <xf numFmtId="3" fontId="22" fillId="0" borderId="51" xfId="16" applyFont="1" applyBorder="1" applyProtection="1">
      <protection locked="0"/>
    </xf>
    <xf numFmtId="3" fontId="22" fillId="0" borderId="52" xfId="16" applyFont="1" applyBorder="1" applyProtection="1">
      <protection locked="0"/>
    </xf>
    <xf numFmtId="3" fontId="24" fillId="0" borderId="0" xfId="16" applyFont="1" applyAlignment="1" applyProtection="1">
      <alignment horizontal="right"/>
      <protection locked="0"/>
    </xf>
    <xf numFmtId="38" fontId="24" fillId="0" borderId="0" xfId="16" applyNumberFormat="1" applyFont="1" applyProtection="1">
      <protection locked="0"/>
    </xf>
    <xf numFmtId="0" fontId="47" fillId="0" borderId="0" xfId="0" applyFont="1"/>
    <xf numFmtId="175" fontId="22" fillId="0" borderId="0" xfId="16" applyNumberFormat="1" applyFont="1" applyProtection="1">
      <protection locked="0"/>
    </xf>
    <xf numFmtId="0" fontId="57" fillId="0" borderId="0" xfId="0" applyFont="1"/>
    <xf numFmtId="3" fontId="57" fillId="0" borderId="0" xfId="16" applyFont="1" applyProtection="1">
      <protection locked="0"/>
    </xf>
    <xf numFmtId="3" fontId="63" fillId="0" borderId="0" xfId="16" applyFont="1" applyAlignment="1" applyProtection="1">
      <alignment horizontal="center"/>
      <protection locked="0"/>
    </xf>
    <xf numFmtId="6" fontId="57" fillId="0" borderId="0" xfId="16" applyNumberFormat="1" applyFont="1" applyProtection="1">
      <protection locked="0"/>
    </xf>
    <xf numFmtId="3" fontId="64" fillId="0" borderId="82" xfId="16" applyFont="1" applyBorder="1" applyAlignment="1" applyProtection="1">
      <alignment horizontal="right"/>
      <protection locked="0"/>
    </xf>
    <xf numFmtId="171" fontId="57" fillId="0" borderId="0" xfId="16" applyNumberFormat="1" applyFont="1" applyProtection="1">
      <protection locked="0"/>
    </xf>
    <xf numFmtId="3" fontId="57" fillId="0" borderId="12" xfId="16" applyFont="1" applyBorder="1" applyProtection="1">
      <protection locked="0"/>
    </xf>
    <xf numFmtId="3" fontId="57" fillId="0" borderId="83" xfId="16" applyFont="1" applyBorder="1" applyProtection="1">
      <protection locked="0"/>
    </xf>
    <xf numFmtId="3" fontId="59" fillId="0" borderId="2" xfId="16" applyFont="1" applyBorder="1" applyProtection="1">
      <protection locked="0"/>
    </xf>
    <xf numFmtId="3" fontId="59" fillId="0" borderId="2" xfId="16" applyFont="1" applyBorder="1" applyAlignment="1" applyProtection="1">
      <alignment horizontal="center"/>
      <protection locked="0"/>
    </xf>
    <xf numFmtId="3" fontId="59" fillId="0" borderId="13" xfId="16" applyFont="1" applyBorder="1" applyProtection="1">
      <protection locked="0"/>
    </xf>
    <xf numFmtId="3" fontId="59" fillId="0" borderId="13" xfId="16" applyFont="1" applyBorder="1" applyAlignment="1" applyProtection="1">
      <alignment horizontal="center"/>
      <protection locked="0"/>
    </xf>
    <xf numFmtId="167" fontId="57" fillId="0" borderId="0" xfId="16" applyNumberFormat="1" applyFont="1" applyProtection="1">
      <protection locked="0"/>
    </xf>
    <xf numFmtId="3" fontId="59" fillId="0" borderId="0" xfId="16" applyFont="1" applyProtection="1">
      <protection locked="0"/>
    </xf>
    <xf numFmtId="3" fontId="59" fillId="0" borderId="0" xfId="16" applyFont="1" applyAlignment="1" applyProtection="1">
      <alignment horizontal="right"/>
      <protection locked="0"/>
    </xf>
    <xf numFmtId="8" fontId="57" fillId="0" borderId="0" xfId="16" applyNumberFormat="1" applyFont="1" applyProtection="1">
      <protection locked="0"/>
    </xf>
    <xf numFmtId="3" fontId="57" fillId="0" borderId="84" xfId="16" applyFont="1" applyBorder="1" applyProtection="1">
      <protection locked="0"/>
    </xf>
    <xf numFmtId="6" fontId="59" fillId="0" borderId="0" xfId="16" applyNumberFormat="1" applyFont="1" applyProtection="1">
      <protection locked="0"/>
    </xf>
    <xf numFmtId="166" fontId="57" fillId="0" borderId="0" xfId="16" applyNumberFormat="1" applyFont="1" applyProtection="1">
      <protection locked="0"/>
    </xf>
    <xf numFmtId="3" fontId="53" fillId="0" borderId="83" xfId="16" applyFont="1" applyBorder="1" applyAlignment="1" applyProtection="1">
      <alignment horizontal="right"/>
      <protection locked="0"/>
    </xf>
    <xf numFmtId="10" fontId="57" fillId="0" borderId="0" xfId="16" applyNumberFormat="1" applyFont="1" applyProtection="1">
      <protection locked="0"/>
    </xf>
    <xf numFmtId="3" fontId="59" fillId="0" borderId="83" xfId="16" applyFont="1" applyBorder="1" applyProtection="1">
      <protection locked="0"/>
    </xf>
    <xf numFmtId="49" fontId="47" fillId="0" borderId="0" xfId="0" applyNumberFormat="1" applyFont="1"/>
    <xf numFmtId="10" fontId="59" fillId="0" borderId="0" xfId="16" applyNumberFormat="1" applyFont="1" applyAlignment="1" applyProtection="1">
      <alignment horizontal="right"/>
      <protection locked="0"/>
    </xf>
    <xf numFmtId="0" fontId="53" fillId="0" borderId="0" xfId="0" applyFont="1" applyProtection="1">
      <protection locked="0"/>
    </xf>
    <xf numFmtId="3" fontId="67" fillId="0" borderId="0" xfId="16" applyFont="1" applyAlignment="1" applyProtection="1">
      <alignment horizontal="center"/>
      <protection locked="0"/>
    </xf>
    <xf numFmtId="3" fontId="57" fillId="0" borderId="0" xfId="16" applyFont="1" applyAlignment="1" applyProtection="1">
      <alignment horizontal="centerContinuous"/>
      <protection locked="0"/>
    </xf>
    <xf numFmtId="3" fontId="57" fillId="0" borderId="0" xfId="16" applyFont="1" applyAlignment="1" applyProtection="1">
      <alignment horizontal="center"/>
      <protection locked="0"/>
    </xf>
    <xf numFmtId="3" fontId="57" fillId="0" borderId="85" xfId="16" applyFont="1" applyBorder="1" applyProtection="1">
      <protection locked="0"/>
    </xf>
    <xf numFmtId="3" fontId="67" fillId="2" borderId="86" xfId="16" applyFont="1" applyFill="1" applyBorder="1" applyAlignment="1" applyProtection="1">
      <alignment horizontal="left"/>
      <protection locked="0"/>
    </xf>
    <xf numFmtId="6" fontId="57" fillId="0" borderId="0" xfId="16" quotePrefix="1" applyNumberFormat="1" applyFont="1" applyAlignment="1" applyProtection="1">
      <alignment horizontal="right"/>
      <protection locked="0"/>
    </xf>
    <xf numFmtId="6" fontId="57" fillId="0" borderId="13" xfId="16" applyNumberFormat="1" applyFont="1" applyBorder="1" applyAlignment="1" applyProtection="1">
      <alignment horizontal="right"/>
      <protection locked="0"/>
    </xf>
    <xf numFmtId="173" fontId="57" fillId="0" borderId="0" xfId="16" applyNumberFormat="1" applyFont="1" applyAlignment="1" applyProtection="1">
      <alignment horizontal="right"/>
      <protection locked="0"/>
    </xf>
    <xf numFmtId="6" fontId="57" fillId="0" borderId="85" xfId="16" applyNumberFormat="1" applyFont="1" applyBorder="1" applyProtection="1">
      <protection locked="0"/>
    </xf>
    <xf numFmtId="6" fontId="57" fillId="0" borderId="0" xfId="16" applyNumberFormat="1" applyFont="1" applyAlignment="1" applyProtection="1">
      <alignment horizontal="right"/>
      <protection locked="0"/>
    </xf>
    <xf numFmtId="6" fontId="69" fillId="0" borderId="15" xfId="16" applyNumberFormat="1" applyFont="1" applyBorder="1" applyProtection="1">
      <protection locked="0"/>
    </xf>
    <xf numFmtId="170" fontId="57" fillId="0" borderId="0" xfId="16" applyNumberFormat="1" applyFont="1" applyProtection="1">
      <protection locked="0"/>
    </xf>
    <xf numFmtId="173" fontId="57" fillId="0" borderId="0" xfId="16" applyNumberFormat="1" applyFont="1" applyProtection="1">
      <protection locked="0"/>
    </xf>
    <xf numFmtId="3" fontId="70" fillId="0" borderId="13" xfId="16" applyFont="1" applyBorder="1" applyProtection="1">
      <protection locked="0"/>
    </xf>
    <xf numFmtId="3" fontId="57" fillId="0" borderId="0" xfId="16" applyFont="1" applyAlignment="1" applyProtection="1">
      <alignment horizontal="right"/>
      <protection locked="0"/>
    </xf>
    <xf numFmtId="170" fontId="69" fillId="0" borderId="15" xfId="16" applyNumberFormat="1" applyFont="1" applyBorder="1" applyProtection="1">
      <protection locked="0"/>
    </xf>
    <xf numFmtId="41" fontId="57" fillId="0" borderId="0" xfId="16" applyNumberFormat="1" applyFont="1" applyAlignment="1" applyProtection="1">
      <alignment horizontal="right"/>
      <protection locked="0"/>
    </xf>
    <xf numFmtId="10" fontId="59" fillId="0" borderId="0" xfId="16" applyNumberFormat="1" applyFont="1" applyProtection="1">
      <protection locked="0"/>
    </xf>
    <xf numFmtId="3" fontId="57" fillId="0" borderId="86" xfId="16" applyFont="1" applyBorder="1" applyProtection="1">
      <protection locked="0"/>
    </xf>
    <xf numFmtId="171" fontId="57" fillId="0" borderId="13" xfId="16" applyNumberFormat="1" applyFont="1" applyBorder="1" applyAlignment="1" applyProtection="1">
      <alignment horizontal="right"/>
      <protection locked="0"/>
    </xf>
    <xf numFmtId="3" fontId="71" fillId="2" borderId="86" xfId="16" applyFont="1" applyFill="1" applyBorder="1" applyAlignment="1" applyProtection="1">
      <alignment horizontal="center"/>
      <protection locked="0"/>
    </xf>
    <xf numFmtId="38" fontId="57" fillId="0" borderId="0" xfId="16" applyNumberFormat="1" applyFont="1" applyAlignment="1" applyProtection="1">
      <alignment horizontal="right"/>
      <protection locked="0"/>
    </xf>
    <xf numFmtId="38" fontId="57" fillId="0" borderId="13" xfId="16" applyNumberFormat="1" applyFont="1" applyBorder="1" applyAlignment="1" applyProtection="1">
      <alignment horizontal="right"/>
      <protection locked="0"/>
    </xf>
    <xf numFmtId="3" fontId="57" fillId="0" borderId="87" xfId="16" applyFont="1" applyBorder="1" applyProtection="1">
      <protection locked="0"/>
    </xf>
    <xf numFmtId="10" fontId="59" fillId="0" borderId="15" xfId="16" applyNumberFormat="1" applyFont="1" applyBorder="1" applyProtection="1">
      <protection locked="0"/>
    </xf>
    <xf numFmtId="167" fontId="57" fillId="0" borderId="0" xfId="16" applyNumberFormat="1" applyFont="1" applyAlignment="1" applyProtection="1">
      <alignment horizontal="right"/>
      <protection locked="0"/>
    </xf>
    <xf numFmtId="167" fontId="57" fillId="0" borderId="13" xfId="16" applyNumberFormat="1" applyFont="1" applyBorder="1" applyProtection="1">
      <protection locked="0"/>
    </xf>
    <xf numFmtId="167" fontId="72" fillId="0" borderId="0" xfId="16" applyNumberFormat="1" applyFont="1" applyProtection="1">
      <protection locked="0"/>
    </xf>
    <xf numFmtId="172" fontId="57" fillId="0" borderId="14" xfId="16" applyNumberFormat="1" applyFont="1" applyBorder="1" applyProtection="1">
      <protection locked="0"/>
    </xf>
    <xf numFmtId="172" fontId="73" fillId="0" borderId="0" xfId="16" applyNumberFormat="1" applyFont="1" applyProtection="1">
      <protection locked="0"/>
    </xf>
    <xf numFmtId="8" fontId="57" fillId="0" borderId="0" xfId="16" applyNumberFormat="1" applyFont="1" applyAlignment="1" applyProtection="1">
      <alignment horizontal="right"/>
      <protection locked="0"/>
    </xf>
    <xf numFmtId="3" fontId="57" fillId="2" borderId="86" xfId="16" applyFont="1" applyFill="1" applyBorder="1" applyProtection="1">
      <protection locked="0"/>
    </xf>
    <xf numFmtId="172" fontId="57" fillId="0" borderId="0" xfId="16" applyNumberFormat="1" applyFont="1" applyProtection="1">
      <protection locked="0"/>
    </xf>
    <xf numFmtId="172" fontId="57" fillId="0" borderId="85" xfId="16" applyNumberFormat="1" applyFont="1" applyBorder="1" applyProtection="1">
      <protection locked="0"/>
    </xf>
    <xf numFmtId="8" fontId="57" fillId="0" borderId="85" xfId="16" applyNumberFormat="1" applyFont="1" applyBorder="1" applyProtection="1">
      <protection locked="0"/>
    </xf>
    <xf numFmtId="3" fontId="62" fillId="0" borderId="0" xfId="16" applyFont="1" applyAlignment="1" applyProtection="1">
      <alignment horizontal="center"/>
      <protection locked="0"/>
    </xf>
    <xf numFmtId="170" fontId="59" fillId="0" borderId="15" xfId="16" applyNumberFormat="1" applyFont="1" applyBorder="1" applyProtection="1">
      <protection locked="0"/>
    </xf>
    <xf numFmtId="6" fontId="59" fillId="0" borderId="15" xfId="16" applyNumberFormat="1" applyFont="1" applyBorder="1" applyProtection="1">
      <protection locked="0"/>
    </xf>
    <xf numFmtId="3" fontId="74" fillId="0" borderId="0" xfId="16" applyFont="1" applyProtection="1">
      <protection locked="0"/>
    </xf>
    <xf numFmtId="3" fontId="74" fillId="0" borderId="86" xfId="16" applyFont="1" applyBorder="1" applyProtection="1">
      <protection locked="0"/>
    </xf>
    <xf numFmtId="3" fontId="74" fillId="2" borderId="86" xfId="16" applyFont="1" applyFill="1" applyBorder="1" applyProtection="1">
      <protection locked="0"/>
    </xf>
    <xf numFmtId="10" fontId="57" fillId="0" borderId="0" xfId="16" applyNumberFormat="1" applyFont="1" applyAlignment="1" applyProtection="1">
      <alignment horizontal="right"/>
      <protection locked="0"/>
    </xf>
    <xf numFmtId="3" fontId="75" fillId="0" borderId="0" xfId="16" applyFont="1" applyProtection="1">
      <protection locked="0"/>
    </xf>
    <xf numFmtId="3" fontId="74" fillId="0" borderId="84" xfId="16" applyFont="1" applyBorder="1" applyProtection="1">
      <protection locked="0"/>
    </xf>
    <xf numFmtId="3" fontId="50" fillId="0" borderId="0" xfId="16" applyFont="1" applyAlignment="1" applyProtection="1">
      <alignment horizontal="center"/>
      <protection locked="0"/>
    </xf>
    <xf numFmtId="38" fontId="57" fillId="0" borderId="0" xfId="16" applyNumberFormat="1" applyFont="1" applyAlignment="1" applyProtection="1">
      <alignment horizontal="center"/>
      <protection locked="0"/>
    </xf>
    <xf numFmtId="166" fontId="57" fillId="0" borderId="0" xfId="16" applyNumberFormat="1" applyFont="1" applyAlignment="1" applyProtection="1">
      <alignment horizontal="right"/>
      <protection locked="0"/>
    </xf>
    <xf numFmtId="170" fontId="59" fillId="0" borderId="0" xfId="16" applyNumberFormat="1" applyFont="1" applyProtection="1">
      <protection locked="0"/>
    </xf>
    <xf numFmtId="3" fontId="62" fillId="0" borderId="0" xfId="16" applyFont="1" applyProtection="1">
      <protection locked="0"/>
    </xf>
    <xf numFmtId="3" fontId="57" fillId="2" borderId="87" xfId="16" applyFont="1" applyFill="1" applyBorder="1" applyProtection="1">
      <protection locked="0"/>
    </xf>
    <xf numFmtId="6" fontId="59" fillId="0" borderId="0" xfId="16" applyNumberFormat="1" applyFont="1" applyAlignment="1" applyProtection="1">
      <alignment horizontal="right"/>
      <protection locked="0"/>
    </xf>
    <xf numFmtId="6" fontId="24" fillId="0" borderId="0" xfId="16" applyNumberFormat="1" applyFont="1" applyAlignment="1" applyProtection="1">
      <alignment horizontal="right"/>
      <protection locked="0"/>
    </xf>
    <xf numFmtId="3" fontId="59" fillId="0" borderId="0" xfId="16" applyFont="1" applyAlignment="1" applyProtection="1">
      <alignment horizontal="center"/>
      <protection locked="0"/>
    </xf>
    <xf numFmtId="3" fontId="22" fillId="0" borderId="0" xfId="16" applyFont="1" applyAlignment="1" applyProtection="1">
      <alignment horizontal="centerContinuous"/>
      <protection locked="0"/>
    </xf>
    <xf numFmtId="3" fontId="22" fillId="0" borderId="0" xfId="16" applyFont="1" applyAlignment="1" applyProtection="1">
      <alignment horizontal="center"/>
      <protection locked="0"/>
    </xf>
    <xf numFmtId="49" fontId="59" fillId="0" borderId="0" xfId="16" applyNumberFormat="1" applyFont="1" applyAlignment="1" applyProtection="1">
      <alignment horizontal="center"/>
      <protection locked="0"/>
    </xf>
    <xf numFmtId="3" fontId="26" fillId="0" borderId="0" xfId="16" applyFont="1" applyAlignment="1" applyProtection="1">
      <alignment horizontal="center"/>
      <protection locked="0"/>
    </xf>
    <xf numFmtId="3" fontId="27" fillId="0" borderId="0" xfId="16" applyFont="1" applyAlignment="1" applyProtection="1">
      <alignment horizontal="center"/>
      <protection locked="0"/>
    </xf>
    <xf numFmtId="3" fontId="28" fillId="0" borderId="0" xfId="16" applyFont="1" applyProtection="1">
      <protection locked="0"/>
    </xf>
    <xf numFmtId="3" fontId="22" fillId="0" borderId="88" xfId="16" applyFont="1" applyBorder="1" applyProtection="1">
      <protection locked="0"/>
    </xf>
    <xf numFmtId="3" fontId="22" fillId="0" borderId="85" xfId="16" applyFont="1" applyBorder="1" applyProtection="1">
      <protection locked="0"/>
    </xf>
    <xf numFmtId="3" fontId="22" fillId="0" borderId="89" xfId="16" applyFont="1" applyBorder="1" applyAlignment="1" applyProtection="1">
      <alignment horizontal="center"/>
      <protection locked="0"/>
    </xf>
    <xf numFmtId="0" fontId="15" fillId="0" borderId="0" xfId="0" applyFont="1" applyProtection="1">
      <protection locked="0"/>
    </xf>
    <xf numFmtId="3" fontId="22" fillId="0" borderId="89" xfId="16" applyFont="1" applyBorder="1" applyProtection="1">
      <protection locked="0"/>
    </xf>
    <xf numFmtId="3" fontId="67" fillId="2" borderId="90" xfId="16" applyFont="1" applyFill="1" applyBorder="1" applyAlignment="1" applyProtection="1">
      <alignment horizontal="left"/>
      <protection locked="0"/>
    </xf>
    <xf numFmtId="3" fontId="23" fillId="2" borderId="91" xfId="16" applyFont="1" applyFill="1" applyBorder="1" applyAlignment="1" applyProtection="1">
      <alignment horizontal="left"/>
      <protection locked="0"/>
    </xf>
    <xf numFmtId="3" fontId="79" fillId="0" borderId="92" xfId="16" applyFont="1" applyBorder="1" applyProtection="1">
      <protection locked="0"/>
    </xf>
    <xf numFmtId="3" fontId="63" fillId="0" borderId="0" xfId="16" applyFont="1" applyProtection="1">
      <protection locked="0"/>
    </xf>
    <xf numFmtId="3" fontId="22" fillId="0" borderId="92" xfId="16" applyFont="1" applyBorder="1" applyProtection="1">
      <protection locked="0"/>
    </xf>
    <xf numFmtId="3" fontId="29" fillId="0" borderId="89" xfId="16" applyFont="1" applyBorder="1" applyAlignment="1" applyProtection="1">
      <alignment horizontal="center"/>
      <protection locked="0"/>
    </xf>
    <xf numFmtId="3" fontId="57" fillId="0" borderId="92" xfId="16" applyFont="1" applyBorder="1" applyProtection="1">
      <protection locked="0"/>
    </xf>
    <xf numFmtId="3" fontId="73" fillId="0" borderId="0" xfId="16" applyFont="1" applyProtection="1">
      <protection locked="0"/>
    </xf>
    <xf numFmtId="170" fontId="30" fillId="0" borderId="0" xfId="16" applyNumberFormat="1" applyFont="1" applyProtection="1">
      <protection locked="0"/>
    </xf>
    <xf numFmtId="3" fontId="64" fillId="0" borderId="92" xfId="16" applyFont="1" applyBorder="1" applyProtection="1">
      <protection locked="0"/>
    </xf>
    <xf numFmtId="3" fontId="64" fillId="0" borderId="0" xfId="16" applyFont="1" applyProtection="1">
      <protection locked="0"/>
    </xf>
    <xf numFmtId="3" fontId="30" fillId="0" borderId="0" xfId="16" applyFont="1" applyProtection="1">
      <protection locked="0"/>
    </xf>
    <xf numFmtId="170" fontId="22" fillId="0" borderId="0" xfId="16" applyNumberFormat="1" applyFont="1" applyProtection="1">
      <protection locked="0"/>
    </xf>
    <xf numFmtId="3" fontId="59" fillId="0" borderId="92" xfId="16" applyFont="1" applyBorder="1" applyProtection="1">
      <protection locked="0"/>
    </xf>
    <xf numFmtId="170" fontId="31" fillId="0" borderId="0" xfId="16" applyNumberFormat="1" applyFont="1" applyProtection="1">
      <protection locked="0"/>
    </xf>
    <xf numFmtId="168" fontId="32" fillId="0" borderId="0" xfId="16" applyNumberFormat="1" applyFont="1" applyProtection="1">
      <protection locked="0"/>
    </xf>
    <xf numFmtId="3" fontId="62" fillId="0" borderId="92" xfId="16" applyFont="1" applyBorder="1" applyAlignment="1" applyProtection="1">
      <alignment vertical="center"/>
      <protection locked="0"/>
    </xf>
    <xf numFmtId="3" fontId="62" fillId="0" borderId="0" xfId="16" applyFont="1" applyAlignment="1" applyProtection="1">
      <alignment vertical="center"/>
      <protection locked="0"/>
    </xf>
    <xf numFmtId="173" fontId="22" fillId="0" borderId="0" xfId="16" applyNumberFormat="1" applyFont="1" applyProtection="1">
      <protection locked="0"/>
    </xf>
    <xf numFmtId="3" fontId="34" fillId="0" borderId="0" xfId="16" applyFont="1" applyProtection="1">
      <protection locked="0"/>
    </xf>
    <xf numFmtId="3" fontId="53" fillId="0" borderId="83" xfId="16" applyFont="1" applyBorder="1" applyAlignment="1" applyProtection="1">
      <alignment horizontal="left" vertical="center"/>
      <protection locked="0"/>
    </xf>
    <xf numFmtId="3" fontId="53" fillId="0" borderId="0" xfId="16" applyFont="1" applyAlignment="1" applyProtection="1">
      <alignment vertical="center"/>
      <protection locked="0"/>
    </xf>
    <xf numFmtId="5" fontId="57" fillId="0" borderId="0" xfId="16" applyNumberFormat="1" applyFont="1" applyAlignment="1" applyProtection="1">
      <alignment horizontal="right"/>
      <protection locked="0"/>
    </xf>
    <xf numFmtId="170" fontId="32" fillId="0" borderId="0" xfId="16" applyNumberFormat="1" applyFont="1" applyProtection="1">
      <protection locked="0"/>
    </xf>
    <xf numFmtId="10" fontId="24" fillId="0" borderId="0" xfId="16" applyNumberFormat="1" applyFont="1" applyProtection="1">
      <protection locked="0"/>
    </xf>
    <xf numFmtId="3" fontId="22" fillId="0" borderId="86" xfId="16" applyFont="1" applyBorder="1" applyProtection="1">
      <protection locked="0"/>
    </xf>
    <xf numFmtId="4" fontId="30" fillId="0" borderId="0" xfId="16" applyNumberFormat="1" applyFont="1" applyProtection="1">
      <protection locked="0"/>
    </xf>
    <xf numFmtId="3" fontId="64" fillId="0" borderId="92" xfId="16" applyFont="1" applyBorder="1" applyAlignment="1" applyProtection="1">
      <alignment horizontal="right"/>
      <protection locked="0"/>
    </xf>
    <xf numFmtId="3" fontId="64" fillId="0" borderId="0" xfId="16" applyFont="1" applyAlignment="1" applyProtection="1">
      <alignment horizontal="right"/>
      <protection locked="0"/>
    </xf>
    <xf numFmtId="3" fontId="28" fillId="0" borderId="93" xfId="16" applyFont="1" applyBorder="1" applyProtection="1">
      <protection locked="0"/>
    </xf>
    <xf numFmtId="3" fontId="63" fillId="0" borderId="94" xfId="16" applyFont="1" applyBorder="1" applyProtection="1">
      <protection locked="0"/>
    </xf>
    <xf numFmtId="3" fontId="63" fillId="0" borderId="87" xfId="16" applyFont="1" applyBorder="1" applyProtection="1">
      <protection locked="0"/>
    </xf>
    <xf numFmtId="3" fontId="22" fillId="0" borderId="95" xfId="16" applyFont="1" applyBorder="1" applyProtection="1">
      <protection locked="0"/>
    </xf>
    <xf numFmtId="10" fontId="22" fillId="0" borderId="47" xfId="16" applyNumberFormat="1" applyFont="1" applyBorder="1" applyProtection="1">
      <protection locked="0"/>
    </xf>
    <xf numFmtId="10" fontId="24" fillId="0" borderId="47" xfId="16" applyNumberFormat="1" applyFont="1" applyBorder="1" applyProtection="1">
      <protection locked="0"/>
    </xf>
    <xf numFmtId="3" fontId="80" fillId="0" borderId="50" xfId="16" applyFont="1" applyBorder="1" applyProtection="1">
      <protection locked="0"/>
    </xf>
    <xf numFmtId="3" fontId="80" fillId="0" borderId="2" xfId="16" applyFont="1" applyBorder="1" applyProtection="1">
      <protection locked="0"/>
    </xf>
    <xf numFmtId="3" fontId="80" fillId="0" borderId="13" xfId="16" applyFont="1" applyBorder="1" applyProtection="1">
      <protection locked="0"/>
    </xf>
    <xf numFmtId="3" fontId="81" fillId="0" borderId="0" xfId="16" applyFont="1" applyProtection="1">
      <protection locked="0"/>
    </xf>
    <xf numFmtId="174" fontId="30" fillId="0" borderId="0" xfId="16" applyNumberFormat="1" applyFont="1" applyProtection="1">
      <protection locked="0"/>
    </xf>
    <xf numFmtId="3" fontId="24" fillId="0" borderId="89" xfId="16" applyFont="1" applyBorder="1" applyProtection="1">
      <protection locked="0"/>
    </xf>
    <xf numFmtId="3" fontId="82" fillId="0" borderId="0" xfId="16" applyFont="1" applyProtection="1">
      <protection locked="0"/>
    </xf>
    <xf numFmtId="168" fontId="24" fillId="0" borderId="0" xfId="16" applyNumberFormat="1" applyFont="1" applyProtection="1">
      <protection locked="0"/>
    </xf>
    <xf numFmtId="168" fontId="35" fillId="0" borderId="0" xfId="16" applyNumberFormat="1" applyFont="1" applyProtection="1">
      <protection locked="0"/>
    </xf>
    <xf numFmtId="3" fontId="80" fillId="0" borderId="92" xfId="16" applyFont="1" applyBorder="1" applyProtection="1">
      <protection locked="0"/>
    </xf>
    <xf numFmtId="3" fontId="80" fillId="0" borderId="0" xfId="16" applyFont="1" applyProtection="1">
      <protection locked="0"/>
    </xf>
    <xf numFmtId="172" fontId="30" fillId="0" borderId="0" xfId="16" applyNumberFormat="1" applyFont="1" applyProtection="1">
      <protection locked="0"/>
    </xf>
    <xf numFmtId="172" fontId="32" fillId="0" borderId="0" xfId="16" applyNumberFormat="1" applyFont="1" applyProtection="1">
      <protection locked="0"/>
    </xf>
    <xf numFmtId="10" fontId="22" fillId="0" borderId="0" xfId="16" applyNumberFormat="1" applyFont="1" applyProtection="1">
      <protection locked="0"/>
    </xf>
    <xf numFmtId="3" fontId="57" fillId="0" borderId="92" xfId="16" applyFont="1" applyBorder="1" applyAlignment="1" applyProtection="1">
      <alignment horizontal="left" indent="1"/>
      <protection locked="0"/>
    </xf>
    <xf numFmtId="3" fontId="57" fillId="0" borderId="0" xfId="16" applyFont="1" applyAlignment="1" applyProtection="1">
      <alignment horizontal="left" indent="1"/>
      <protection locked="0"/>
    </xf>
    <xf numFmtId="172" fontId="22" fillId="0" borderId="0" xfId="16" applyNumberFormat="1" applyFont="1" applyProtection="1">
      <protection locked="0"/>
    </xf>
    <xf numFmtId="3" fontId="83" fillId="0" borderId="92" xfId="16" applyFont="1" applyBorder="1" applyProtection="1">
      <protection locked="0"/>
    </xf>
    <xf numFmtId="3" fontId="83" fillId="0" borderId="82" xfId="16" applyFont="1" applyBorder="1" applyAlignment="1" applyProtection="1">
      <alignment horizontal="left"/>
      <protection locked="0"/>
    </xf>
    <xf numFmtId="3" fontId="80" fillId="0" borderId="0" xfId="16" applyFont="1" applyAlignment="1" applyProtection="1">
      <alignment horizontal="left"/>
      <protection locked="0"/>
    </xf>
    <xf numFmtId="3" fontId="78" fillId="2" borderId="90" xfId="16" applyFont="1" applyFill="1" applyBorder="1" applyAlignment="1" applyProtection="1">
      <alignment horizontal="left"/>
      <protection locked="0"/>
    </xf>
    <xf numFmtId="3" fontId="59" fillId="0" borderId="92" xfId="16" applyFont="1" applyBorder="1" applyAlignment="1" applyProtection="1">
      <alignment horizontal="right"/>
      <protection locked="0"/>
    </xf>
    <xf numFmtId="3" fontId="77" fillId="0" borderId="0" xfId="16" applyFont="1" applyAlignment="1" applyProtection="1">
      <alignment horizontal="right"/>
      <protection locked="0"/>
    </xf>
    <xf numFmtId="3" fontId="57" fillId="0" borderId="82" xfId="16" applyFont="1" applyBorder="1" applyProtection="1">
      <protection locked="0"/>
    </xf>
    <xf numFmtId="3" fontId="63" fillId="0" borderId="85" xfId="16" applyFont="1" applyBorder="1" applyProtection="1">
      <protection locked="0"/>
    </xf>
    <xf numFmtId="3" fontId="78" fillId="2" borderId="90" xfId="16" applyFont="1" applyFill="1" applyBorder="1" applyProtection="1">
      <protection locked="0"/>
    </xf>
    <xf numFmtId="3" fontId="63" fillId="2" borderId="86" xfId="16" applyFont="1" applyFill="1" applyBorder="1" applyProtection="1">
      <protection locked="0"/>
    </xf>
    <xf numFmtId="3" fontId="57" fillId="0" borderId="92" xfId="16" applyFont="1" applyBorder="1" applyAlignment="1" applyProtection="1">
      <alignment horizontal="left"/>
      <protection locked="0"/>
    </xf>
    <xf numFmtId="170" fontId="24" fillId="0" borderId="0" xfId="16" applyNumberFormat="1" applyFont="1" applyProtection="1">
      <protection locked="0"/>
    </xf>
    <xf numFmtId="3" fontId="74" fillId="0" borderId="92" xfId="16" applyFont="1" applyBorder="1" applyProtection="1">
      <protection locked="0"/>
    </xf>
    <xf numFmtId="3" fontId="36" fillId="0" borderId="0" xfId="16" applyFont="1" applyProtection="1">
      <protection locked="0"/>
    </xf>
    <xf numFmtId="3" fontId="36" fillId="0" borderId="86" xfId="16" applyFont="1" applyBorder="1" applyProtection="1">
      <protection locked="0"/>
    </xf>
    <xf numFmtId="170" fontId="22" fillId="0" borderId="96" xfId="16" applyNumberFormat="1" applyFont="1" applyBorder="1" applyProtection="1">
      <protection locked="0"/>
    </xf>
    <xf numFmtId="3" fontId="33" fillId="0" borderId="0" xfId="16" applyFont="1" applyProtection="1">
      <protection locked="0"/>
    </xf>
    <xf numFmtId="169" fontId="22" fillId="0" borderId="96" xfId="16" applyNumberFormat="1" applyFont="1" applyBorder="1" applyProtection="1">
      <protection locked="0"/>
    </xf>
    <xf numFmtId="3" fontId="36" fillId="0" borderId="97" xfId="16" applyFont="1" applyBorder="1" applyProtection="1">
      <protection locked="0"/>
    </xf>
    <xf numFmtId="3" fontId="78" fillId="0" borderId="92" xfId="16" applyFont="1" applyBorder="1" applyProtection="1">
      <protection locked="0"/>
    </xf>
    <xf numFmtId="3" fontId="36" fillId="0" borderId="96" xfId="16" applyFont="1" applyBorder="1" applyProtection="1">
      <protection locked="0"/>
    </xf>
    <xf numFmtId="3" fontId="84" fillId="0" borderId="92" xfId="16" applyFont="1" applyBorder="1" applyProtection="1">
      <protection locked="0"/>
    </xf>
    <xf numFmtId="3" fontId="68" fillId="0" borderId="0" xfId="16" applyFont="1" applyProtection="1">
      <protection locked="0"/>
    </xf>
    <xf numFmtId="3" fontId="50" fillId="0" borderId="98" xfId="16" applyFont="1" applyBorder="1" applyAlignment="1" applyProtection="1">
      <alignment horizontal="center"/>
      <protection locked="0"/>
    </xf>
    <xf numFmtId="3" fontId="50" fillId="0" borderId="27" xfId="16" applyFont="1" applyBorder="1" applyAlignment="1" applyProtection="1">
      <alignment horizontal="center"/>
      <protection locked="0"/>
    </xf>
    <xf numFmtId="3" fontId="50" fillId="0" borderId="29" xfId="16" applyFont="1" applyBorder="1" applyAlignment="1" applyProtection="1">
      <alignment horizontal="center"/>
      <protection locked="0"/>
    </xf>
    <xf numFmtId="3" fontId="59" fillId="0" borderId="92" xfId="16" applyFont="1" applyBorder="1" applyAlignment="1" applyProtection="1">
      <alignment horizontal="left"/>
      <protection locked="0"/>
    </xf>
    <xf numFmtId="170" fontId="26" fillId="0" borderId="0" xfId="16" applyNumberFormat="1" applyFont="1" applyProtection="1">
      <protection locked="0"/>
    </xf>
    <xf numFmtId="3" fontId="22" fillId="0" borderId="99" xfId="16" applyFont="1" applyBorder="1" applyProtection="1">
      <protection locked="0"/>
    </xf>
    <xf numFmtId="3" fontId="78" fillId="2" borderId="94" xfId="16" applyFont="1" applyFill="1" applyBorder="1" applyProtection="1">
      <protection locked="0"/>
    </xf>
    <xf numFmtId="3" fontId="37" fillId="0" borderId="45" xfId="16" applyFont="1" applyBorder="1" applyProtection="1">
      <protection locked="0"/>
    </xf>
    <xf numFmtId="3" fontId="85" fillId="0" borderId="83" xfId="16" applyFont="1" applyBorder="1" applyProtection="1">
      <protection locked="0"/>
    </xf>
    <xf numFmtId="3" fontId="25" fillId="0" borderId="0" xfId="16" applyFont="1" applyProtection="1">
      <protection locked="0"/>
    </xf>
    <xf numFmtId="3" fontId="23" fillId="0" borderId="0" xfId="16" applyFont="1" applyProtection="1">
      <protection locked="0"/>
    </xf>
    <xf numFmtId="3" fontId="67" fillId="0" borderId="0" xfId="16" applyFont="1" applyAlignment="1" applyProtection="1">
      <alignment horizontal="centerContinuous"/>
      <protection locked="0"/>
    </xf>
    <xf numFmtId="3" fontId="57" fillId="0" borderId="13" xfId="16" applyFont="1" applyBorder="1" applyProtection="1">
      <protection locked="0"/>
    </xf>
    <xf numFmtId="6" fontId="57" fillId="0" borderId="15" xfId="16" applyNumberFormat="1" applyFont="1" applyBorder="1" applyProtection="1">
      <protection locked="0"/>
    </xf>
    <xf numFmtId="171" fontId="57" fillId="0" borderId="13" xfId="16" applyNumberFormat="1" applyFont="1" applyBorder="1" applyProtection="1">
      <protection locked="0"/>
    </xf>
    <xf numFmtId="10" fontId="57" fillId="0" borderId="13" xfId="16" applyNumberFormat="1" applyFont="1" applyBorder="1" applyProtection="1">
      <protection locked="0"/>
    </xf>
    <xf numFmtId="3" fontId="57" fillId="5" borderId="86" xfId="16" applyFont="1" applyFill="1" applyBorder="1" applyProtection="1">
      <protection locked="0"/>
    </xf>
    <xf numFmtId="3" fontId="67" fillId="6" borderId="86" xfId="16" applyFont="1" applyFill="1" applyBorder="1" applyAlignment="1" applyProtection="1">
      <alignment horizontal="left"/>
      <protection locked="0"/>
    </xf>
    <xf numFmtId="3" fontId="23" fillId="6" borderId="91" xfId="16" applyFont="1" applyFill="1" applyBorder="1" applyAlignment="1" applyProtection="1">
      <alignment horizontal="left"/>
      <protection locked="0"/>
    </xf>
    <xf numFmtId="3" fontId="71" fillId="6" borderId="86" xfId="16" applyFont="1" applyFill="1" applyBorder="1" applyAlignment="1" applyProtection="1">
      <alignment horizontal="left"/>
      <protection locked="0"/>
    </xf>
    <xf numFmtId="3" fontId="57" fillId="6" borderId="86" xfId="16" applyFont="1" applyFill="1" applyBorder="1" applyProtection="1">
      <protection locked="0"/>
    </xf>
    <xf numFmtId="3" fontId="22" fillId="6" borderId="86" xfId="16" applyFont="1" applyFill="1" applyBorder="1" applyProtection="1">
      <protection locked="0"/>
    </xf>
    <xf numFmtId="3" fontId="36" fillId="6" borderId="91" xfId="16" applyFont="1" applyFill="1" applyBorder="1" applyProtection="1">
      <protection locked="0"/>
    </xf>
    <xf numFmtId="3" fontId="57" fillId="6" borderId="87" xfId="16" applyFont="1" applyFill="1" applyBorder="1" applyProtection="1">
      <protection locked="0"/>
    </xf>
    <xf numFmtId="3" fontId="22" fillId="6" borderId="95" xfId="16" applyFont="1" applyFill="1" applyBorder="1" applyProtection="1">
      <protection locked="0"/>
    </xf>
    <xf numFmtId="49" fontId="78" fillId="3" borderId="17" xfId="16" quotePrefix="1" applyNumberFormat="1" applyFont="1" applyFill="1" applyBorder="1" applyAlignment="1" applyProtection="1">
      <alignment horizontal="center"/>
      <protection locked="0"/>
    </xf>
    <xf numFmtId="0" fontId="53" fillId="0" borderId="0" xfId="0" applyFont="1" applyAlignment="1" applyProtection="1">
      <alignment wrapText="1"/>
      <protection locked="0"/>
    </xf>
    <xf numFmtId="3" fontId="59" fillId="0" borderId="0" xfId="16" quotePrefix="1" applyFont="1" applyAlignment="1" applyProtection="1">
      <alignment horizontal="left"/>
      <protection locked="0"/>
    </xf>
    <xf numFmtId="3" fontId="68" fillId="0" borderId="0" xfId="16" applyFont="1" applyAlignment="1" applyProtection="1">
      <alignment horizontal="center"/>
      <protection locked="0"/>
    </xf>
    <xf numFmtId="38" fontId="57" fillId="0" borderId="0" xfId="16" applyNumberFormat="1" applyFont="1" applyProtection="1">
      <protection locked="0"/>
    </xf>
    <xf numFmtId="3" fontId="38" fillId="0" borderId="50" xfId="16" applyFont="1" applyBorder="1" applyProtection="1">
      <protection locked="0"/>
    </xf>
    <xf numFmtId="38" fontId="24" fillId="0" borderId="2" xfId="16" applyNumberFormat="1" applyFont="1" applyBorder="1" applyProtection="1">
      <protection locked="0"/>
    </xf>
    <xf numFmtId="6" fontId="24" fillId="0" borderId="2" xfId="16" applyNumberFormat="1" applyFont="1" applyBorder="1" applyAlignment="1" applyProtection="1">
      <alignment horizontal="right"/>
      <protection locked="0"/>
    </xf>
    <xf numFmtId="10" fontId="57" fillId="0" borderId="0" xfId="16" quotePrefix="1" applyNumberFormat="1" applyFont="1" applyAlignment="1" applyProtection="1">
      <alignment horizontal="right"/>
      <protection locked="0"/>
    </xf>
    <xf numFmtId="10" fontId="57" fillId="0" borderId="13" xfId="16" quotePrefix="1" applyNumberFormat="1" applyFont="1" applyBorder="1" applyAlignment="1" applyProtection="1">
      <alignment horizontal="right"/>
      <protection locked="0"/>
    </xf>
    <xf numFmtId="10" fontId="59" fillId="0" borderId="0" xfId="16" quotePrefix="1" applyNumberFormat="1" applyFont="1" applyAlignment="1" applyProtection="1">
      <alignment horizontal="right"/>
      <protection locked="0"/>
    </xf>
    <xf numFmtId="3" fontId="92" fillId="0" borderId="0" xfId="16" applyFont="1" applyProtection="1">
      <protection locked="0"/>
    </xf>
    <xf numFmtId="38" fontId="57" fillId="0" borderId="13" xfId="16" applyNumberFormat="1" applyFont="1" applyBorder="1" applyProtection="1">
      <protection locked="0"/>
    </xf>
    <xf numFmtId="38" fontId="57" fillId="0" borderId="0" xfId="16" quotePrefix="1" applyNumberFormat="1" applyFont="1" applyAlignment="1" applyProtection="1">
      <alignment horizontal="right"/>
      <protection locked="0"/>
    </xf>
    <xf numFmtId="38" fontId="57" fillId="0" borderId="13" xfId="16" quotePrefix="1" applyNumberFormat="1" applyFont="1" applyBorder="1" applyAlignment="1" applyProtection="1">
      <alignment horizontal="right"/>
      <protection locked="0"/>
    </xf>
    <xf numFmtId="10" fontId="57" fillId="0" borderId="0" xfId="18" applyNumberFormat="1" applyFont="1" applyAlignment="1" applyProtection="1">
      <alignment horizontal="right"/>
      <protection locked="0"/>
    </xf>
    <xf numFmtId="10" fontId="57" fillId="0" borderId="0" xfId="18" applyNumberFormat="1" applyFont="1" applyProtection="1">
      <protection locked="0"/>
    </xf>
    <xf numFmtId="10" fontId="57" fillId="0" borderId="13" xfId="18" applyNumberFormat="1" applyFont="1" applyBorder="1" applyProtection="1">
      <protection locked="0"/>
    </xf>
    <xf numFmtId="6" fontId="59" fillId="0" borderId="15" xfId="16" applyNumberFormat="1" applyFont="1" applyBorder="1" applyAlignment="1" applyProtection="1">
      <alignment horizontal="right"/>
      <protection locked="0"/>
    </xf>
    <xf numFmtId="40" fontId="57" fillId="0" borderId="85" xfId="16" applyNumberFormat="1" applyFont="1" applyBorder="1" applyProtection="1">
      <protection locked="0"/>
    </xf>
    <xf numFmtId="40" fontId="57" fillId="0" borderId="0" xfId="16" applyNumberFormat="1" applyFont="1" applyProtection="1">
      <protection locked="0"/>
    </xf>
    <xf numFmtId="40" fontId="57" fillId="0" borderId="100" xfId="16" applyNumberFormat="1" applyFont="1" applyBorder="1" applyAlignment="1" applyProtection="1">
      <alignment horizontal="right"/>
      <protection locked="0"/>
    </xf>
    <xf numFmtId="40" fontId="57" fillId="0" borderId="13" xfId="16" applyNumberFormat="1" applyFont="1" applyBorder="1" applyProtection="1">
      <protection locked="0"/>
    </xf>
    <xf numFmtId="40" fontId="57" fillId="0" borderId="13" xfId="16" applyNumberFormat="1" applyFont="1" applyBorder="1" applyAlignment="1" applyProtection="1">
      <alignment horizontal="right"/>
      <protection locked="0"/>
    </xf>
    <xf numFmtId="8" fontId="57" fillId="0" borderId="100" xfId="16" applyNumberFormat="1" applyFont="1" applyBorder="1" applyAlignment="1" applyProtection="1">
      <alignment horizontal="right"/>
      <protection locked="0"/>
    </xf>
    <xf numFmtId="40" fontId="57" fillId="0" borderId="0" xfId="16" applyNumberFormat="1" applyFont="1" applyAlignment="1" applyProtection="1">
      <alignment horizontal="right"/>
      <protection locked="0"/>
    </xf>
    <xf numFmtId="8" fontId="57" fillId="0" borderId="14" xfId="16" applyNumberFormat="1" applyFont="1" applyBorder="1" applyProtection="1">
      <protection locked="0"/>
    </xf>
    <xf numFmtId="8" fontId="57" fillId="0" borderId="14" xfId="16" quotePrefix="1" applyNumberFormat="1" applyFont="1" applyBorder="1" applyAlignment="1" applyProtection="1">
      <alignment horizontal="right"/>
      <protection locked="0"/>
    </xf>
    <xf numFmtId="40" fontId="57" fillId="0" borderId="0" xfId="16" quotePrefix="1" applyNumberFormat="1" applyFont="1" applyAlignment="1" applyProtection="1">
      <alignment horizontal="right"/>
      <protection locked="0"/>
    </xf>
    <xf numFmtId="10" fontId="47" fillId="0" borderId="0" xfId="16" applyNumberFormat="1" applyFont="1" applyProtection="1">
      <protection locked="0"/>
    </xf>
    <xf numFmtId="10" fontId="59" fillId="0" borderId="15" xfId="16" quotePrefix="1" applyNumberFormat="1" applyFont="1" applyBorder="1" applyAlignment="1" applyProtection="1">
      <alignment horizontal="right"/>
      <protection locked="0"/>
    </xf>
    <xf numFmtId="171" fontId="57" fillId="0" borderId="13" xfId="16" quotePrefix="1" applyNumberFormat="1" applyFont="1" applyBorder="1" applyAlignment="1" applyProtection="1">
      <alignment horizontal="right"/>
      <protection locked="0"/>
    </xf>
    <xf numFmtId="6" fontId="57" fillId="0" borderId="15" xfId="16" quotePrefix="1" applyNumberFormat="1" applyFont="1" applyBorder="1" applyAlignment="1" applyProtection="1">
      <alignment horizontal="right"/>
      <protection locked="0"/>
    </xf>
    <xf numFmtId="38" fontId="57" fillId="0" borderId="100" xfId="16" applyNumberFormat="1" applyFont="1" applyBorder="1" applyProtection="1">
      <protection locked="0"/>
    </xf>
    <xf numFmtId="2" fontId="94" fillId="0" borderId="0" xfId="1" applyNumberFormat="1" applyFont="1" applyFill="1" applyBorder="1" applyAlignment="1">
      <alignment horizontal="left"/>
    </xf>
    <xf numFmtId="2" fontId="96" fillId="0" borderId="0" xfId="0" applyNumberFormat="1" applyFont="1"/>
    <xf numFmtId="2" fontId="2" fillId="0" borderId="0" xfId="0" applyNumberFormat="1" applyFont="1"/>
    <xf numFmtId="2" fontId="94" fillId="0" borderId="0" xfId="0" applyNumberFormat="1" applyFont="1" applyAlignment="1">
      <alignment horizontal="center"/>
    </xf>
    <xf numFmtId="2" fontId="96" fillId="0" borderId="16" xfId="0" applyNumberFormat="1" applyFont="1" applyBorder="1" applyAlignment="1">
      <alignment horizontal="center"/>
    </xf>
    <xf numFmtId="2" fontId="96" fillId="0" borderId="0" xfId="0" applyNumberFormat="1" applyFont="1" applyAlignment="1">
      <alignment horizontal="center"/>
    </xf>
    <xf numFmtId="2" fontId="94" fillId="0" borderId="0" xfId="0" applyNumberFormat="1" applyFont="1" applyAlignment="1">
      <alignment vertical="center"/>
    </xf>
    <xf numFmtId="2" fontId="94" fillId="0" borderId="0" xfId="0" applyNumberFormat="1" applyFont="1"/>
    <xf numFmtId="2" fontId="94" fillId="0" borderId="0" xfId="1" applyNumberFormat="1" applyFont="1" applyFill="1" applyBorder="1"/>
    <xf numFmtId="2" fontId="96" fillId="0" borderId="0" xfId="1" applyNumberFormat="1" applyFont="1" applyFill="1" applyBorder="1" applyAlignment="1">
      <alignment horizontal="center"/>
    </xf>
    <xf numFmtId="2" fontId="94" fillId="0" borderId="0" xfId="8" applyNumberFormat="1" applyFont="1"/>
    <xf numFmtId="2" fontId="94" fillId="0" borderId="0" xfId="9" applyNumberFormat="1" applyFont="1"/>
    <xf numFmtId="2" fontId="94" fillId="0" borderId="0" xfId="1" applyNumberFormat="1" applyFont="1" applyFill="1" applyBorder="1" applyAlignment="1">
      <alignment horizontal="center"/>
    </xf>
    <xf numFmtId="2" fontId="94" fillId="0" borderId="0" xfId="10" applyNumberFormat="1" applyFont="1"/>
    <xf numFmtId="2" fontId="93" fillId="0" borderId="0" xfId="6" applyNumberFormat="1" applyFont="1" applyAlignment="1">
      <alignment horizontal="left"/>
    </xf>
    <xf numFmtId="2" fontId="2" fillId="0" borderId="0" xfId="6" applyNumberFormat="1" applyFont="1"/>
    <xf numFmtId="2" fontId="2" fillId="0" borderId="0" xfId="6" applyNumberFormat="1" applyFont="1" applyAlignment="1">
      <alignment horizontal="left"/>
    </xf>
    <xf numFmtId="2" fontId="2" fillId="0" borderId="0" xfId="6" applyNumberFormat="1" applyFont="1" applyAlignment="1">
      <alignment horizontal="center"/>
    </xf>
    <xf numFmtId="2" fontId="2" fillId="0" borderId="0" xfId="6" quotePrefix="1" applyNumberFormat="1" applyFont="1" applyAlignment="1">
      <alignment horizontal="center"/>
    </xf>
    <xf numFmtId="2" fontId="2" fillId="0" borderId="0" xfId="6" quotePrefix="1" applyNumberFormat="1" applyFont="1"/>
    <xf numFmtId="2" fontId="94" fillId="0" borderId="0" xfId="12" applyNumberFormat="1" applyFont="1"/>
    <xf numFmtId="2" fontId="96" fillId="0" borderId="0" xfId="12" applyNumberFormat="1" applyFont="1"/>
    <xf numFmtId="2" fontId="94" fillId="0" borderId="0" xfId="11" applyNumberFormat="1" applyFont="1" applyAlignment="1">
      <alignment horizontal="center"/>
    </xf>
    <xf numFmtId="2" fontId="94" fillId="0" borderId="0" xfId="13" applyNumberFormat="1" applyFont="1"/>
    <xf numFmtId="2" fontId="96" fillId="0" borderId="0" xfId="13" applyNumberFormat="1" applyFont="1"/>
    <xf numFmtId="2" fontId="94" fillId="0" borderId="0" xfId="11" applyNumberFormat="1" applyFont="1" applyAlignment="1">
      <alignment horizontal="left"/>
    </xf>
    <xf numFmtId="2" fontId="94" fillId="0" borderId="0" xfId="11" applyNumberFormat="1" applyFont="1"/>
    <xf numFmtId="2" fontId="96" fillId="0" borderId="0" xfId="11" applyNumberFormat="1" applyFont="1"/>
    <xf numFmtId="2" fontId="94" fillId="0" borderId="0" xfId="0" applyNumberFormat="1" applyFont="1" applyAlignment="1">
      <alignment horizontal="left"/>
    </xf>
    <xf numFmtId="2" fontId="94" fillId="0" borderId="0" xfId="0" applyNumberFormat="1" applyFont="1" applyAlignment="1">
      <alignment horizontal="right"/>
    </xf>
    <xf numFmtId="2" fontId="96" fillId="0" borderId="0" xfId="0" applyNumberFormat="1" applyFont="1" applyAlignment="1">
      <alignment horizontal="right"/>
    </xf>
    <xf numFmtId="2" fontId="96" fillId="0" borderId="0" xfId="1" applyNumberFormat="1" applyFont="1" applyFill="1" applyBorder="1"/>
    <xf numFmtId="2" fontId="96" fillId="0" borderId="0" xfId="8" applyNumberFormat="1" applyFont="1"/>
    <xf numFmtId="2" fontId="96" fillId="0" borderId="0" xfId="8" applyNumberFormat="1" applyFont="1" applyProtection="1">
      <protection locked="0"/>
    </xf>
    <xf numFmtId="2" fontId="94" fillId="0" borderId="0" xfId="9" applyNumberFormat="1" applyFont="1" applyAlignment="1">
      <alignment horizontal="left"/>
    </xf>
    <xf numFmtId="2" fontId="96" fillId="0" borderId="0" xfId="9" applyNumberFormat="1" applyFont="1" applyAlignment="1">
      <alignment horizontal="center"/>
    </xf>
    <xf numFmtId="2" fontId="94" fillId="0" borderId="0" xfId="12" applyNumberFormat="1" applyFont="1" applyAlignment="1">
      <alignment horizontal="left"/>
    </xf>
    <xf numFmtId="2" fontId="96" fillId="0" borderId="0" xfId="0" applyNumberFormat="1" applyFont="1" applyAlignment="1">
      <alignment vertical="center"/>
    </xf>
    <xf numFmtId="2" fontId="96" fillId="0" borderId="0" xfId="0" applyNumberFormat="1" applyFont="1" applyAlignment="1">
      <alignment horizontal="center" vertical="center"/>
    </xf>
    <xf numFmtId="2" fontId="96" fillId="0" borderId="0" xfId="0" quotePrefix="1" applyNumberFormat="1" applyFont="1" applyAlignment="1">
      <alignment horizontal="center"/>
    </xf>
    <xf numFmtId="2" fontId="96" fillId="0" borderId="0" xfId="8" quotePrefix="1" applyNumberFormat="1" applyFont="1" applyAlignment="1">
      <alignment horizontal="center"/>
    </xf>
    <xf numFmtId="2" fontId="96" fillId="0" borderId="0" xfId="1" quotePrefix="1" applyNumberFormat="1" applyFont="1" applyFill="1" applyBorder="1" applyAlignment="1">
      <alignment horizontal="center"/>
    </xf>
    <xf numFmtId="2" fontId="96" fillId="0" borderId="0" xfId="8" quotePrefix="1" applyNumberFormat="1" applyFont="1" applyProtection="1">
      <protection locked="0"/>
    </xf>
    <xf numFmtId="2" fontId="96" fillId="0" borderId="0" xfId="9" applyNumberFormat="1" applyFont="1"/>
    <xf numFmtId="2" fontId="96" fillId="0" borderId="38" xfId="9" applyNumberFormat="1" applyFont="1" applyBorder="1"/>
    <xf numFmtId="2" fontId="96" fillId="0" borderId="40" xfId="9" applyNumberFormat="1" applyFont="1" applyBorder="1"/>
    <xf numFmtId="2" fontId="96" fillId="0" borderId="0" xfId="10" applyNumberFormat="1" applyFont="1"/>
    <xf numFmtId="2" fontId="2" fillId="0" borderId="0" xfId="7" applyNumberFormat="1" applyFont="1"/>
    <xf numFmtId="2" fontId="2" fillId="0" borderId="0" xfId="7" applyNumberFormat="1" applyFont="1" applyAlignment="1">
      <alignment horizontal="center"/>
    </xf>
    <xf numFmtId="2" fontId="2" fillId="0" borderId="0" xfId="7" quotePrefix="1" applyNumberFormat="1" applyFont="1" applyAlignment="1">
      <alignment horizontal="center"/>
    </xf>
    <xf numFmtId="2" fontId="2" fillId="0" borderId="0" xfId="7" quotePrefix="1" applyNumberFormat="1" applyFont="1"/>
    <xf numFmtId="2" fontId="96" fillId="0" borderId="0" xfId="7" applyNumberFormat="1" applyFont="1"/>
    <xf numFmtId="2" fontId="96" fillId="0" borderId="0" xfId="7" applyNumberFormat="1" applyFont="1" applyAlignment="1">
      <alignment horizontal="center"/>
    </xf>
    <xf numFmtId="2" fontId="94" fillId="0" borderId="38" xfId="13" applyNumberFormat="1" applyFont="1" applyBorder="1" applyAlignment="1">
      <alignment horizontal="left"/>
    </xf>
    <xf numFmtId="2" fontId="96" fillId="0" borderId="0" xfId="13" quotePrefix="1" applyNumberFormat="1" applyFont="1" applyAlignment="1">
      <alignment horizontal="center"/>
    </xf>
    <xf numFmtId="2" fontId="96" fillId="0" borderId="0" xfId="13" applyNumberFormat="1" applyFont="1" applyAlignment="1">
      <alignment horizontal="center"/>
    </xf>
    <xf numFmtId="2" fontId="96" fillId="0" borderId="0" xfId="11" applyNumberFormat="1" applyFont="1" applyAlignment="1">
      <alignment horizontal="right"/>
    </xf>
    <xf numFmtId="2" fontId="94" fillId="0" borderId="8" xfId="15" applyNumberFormat="1" applyFont="1" applyBorder="1" applyAlignment="1">
      <alignment horizontal="center" vertical="center"/>
    </xf>
    <xf numFmtId="2" fontId="94" fillId="0" borderId="21" xfId="0" applyNumberFormat="1" applyFont="1" applyBorder="1" applyAlignment="1">
      <alignment horizontal="center" vertical="center" wrapText="1"/>
    </xf>
    <xf numFmtId="2" fontId="94" fillId="0" borderId="21" xfId="15" applyNumberFormat="1" applyFont="1" applyBorder="1" applyAlignment="1">
      <alignment horizontal="center" vertical="center" wrapText="1"/>
    </xf>
    <xf numFmtId="2" fontId="94" fillId="0" borderId="6" xfId="0" applyNumberFormat="1" applyFont="1" applyBorder="1" applyAlignment="1">
      <alignment horizontal="center" vertical="center" wrapText="1"/>
    </xf>
    <xf numFmtId="2" fontId="94" fillId="0" borderId="8" xfId="0" applyNumberFormat="1" applyFont="1" applyBorder="1" applyAlignment="1">
      <alignment horizontal="center" wrapText="1"/>
    </xf>
    <xf numFmtId="2" fontId="94" fillId="0" borderId="21" xfId="0" applyNumberFormat="1" applyFont="1" applyBorder="1" applyAlignment="1">
      <alignment horizontal="center" wrapText="1"/>
    </xf>
    <xf numFmtId="2" fontId="94" fillId="0" borderId="21" xfId="1" applyNumberFormat="1" applyFont="1" applyFill="1" applyBorder="1" applyAlignment="1">
      <alignment horizontal="center" wrapText="1"/>
    </xf>
    <xf numFmtId="2" fontId="94" fillId="0" borderId="67" xfId="0" applyNumberFormat="1" applyFont="1" applyBorder="1" applyAlignment="1">
      <alignment horizontal="center" wrapText="1"/>
    </xf>
    <xf numFmtId="2" fontId="94" fillId="0" borderId="60" xfId="1" applyNumberFormat="1" applyFont="1" applyFill="1" applyBorder="1" applyAlignment="1">
      <alignment horizontal="center" wrapText="1"/>
    </xf>
    <xf numFmtId="2" fontId="94" fillId="0" borderId="6" xfId="0" applyNumberFormat="1" applyFont="1" applyBorder="1" applyAlignment="1">
      <alignment horizontal="center" wrapText="1"/>
    </xf>
    <xf numFmtId="2" fontId="94" fillId="0" borderId="8" xfId="8" applyNumberFormat="1" applyFont="1" applyBorder="1" applyAlignment="1">
      <alignment horizontal="center" wrapText="1"/>
    </xf>
    <xf numFmtId="2" fontId="94" fillId="0" borderId="59" xfId="8" applyNumberFormat="1" applyFont="1" applyBorder="1" applyAlignment="1">
      <alignment wrapText="1"/>
    </xf>
    <xf numFmtId="2" fontId="94" fillId="0" borderId="6" xfId="8" applyNumberFormat="1" applyFont="1" applyBorder="1" applyAlignment="1">
      <alignment horizontal="center" wrapText="1"/>
    </xf>
    <xf numFmtId="2" fontId="94" fillId="0" borderId="3" xfId="1" applyNumberFormat="1" applyFont="1" applyFill="1" applyBorder="1" applyAlignment="1" applyProtection="1">
      <alignment horizontal="center" wrapText="1"/>
    </xf>
    <xf numFmtId="2" fontId="94" fillId="0" borderId="3" xfId="8" applyNumberFormat="1" applyFont="1" applyBorder="1" applyAlignment="1">
      <alignment horizontal="center" wrapText="1"/>
    </xf>
    <xf numFmtId="2" fontId="94" fillId="0" borderId="3" xfId="8" applyNumberFormat="1" applyFont="1" applyBorder="1" applyAlignment="1" applyProtection="1">
      <alignment horizontal="center" wrapText="1"/>
      <protection locked="0"/>
    </xf>
    <xf numFmtId="2" fontId="94" fillId="0" borderId="60" xfId="8" applyNumberFormat="1" applyFont="1" applyBorder="1" applyAlignment="1">
      <alignment horizontal="center" wrapText="1"/>
    </xf>
    <xf numFmtId="2" fontId="94" fillId="0" borderId="21" xfId="8" applyNumberFormat="1" applyFont="1" applyBorder="1" applyAlignment="1">
      <alignment horizontal="center" wrapText="1"/>
    </xf>
    <xf numFmtId="2" fontId="94" fillId="0" borderId="8" xfId="9" applyNumberFormat="1" applyFont="1" applyBorder="1" applyAlignment="1">
      <alignment horizontal="center" wrapText="1"/>
    </xf>
    <xf numFmtId="2" fontId="94" fillId="0" borderId="21" xfId="9" applyNumberFormat="1" applyFont="1" applyBorder="1" applyAlignment="1">
      <alignment horizontal="center" wrapText="1"/>
    </xf>
    <xf numFmtId="2" fontId="97" fillId="0" borderId="21" xfId="9" applyNumberFormat="1" applyFont="1" applyBorder="1" applyAlignment="1">
      <alignment horizontal="center" wrapText="1"/>
    </xf>
    <xf numFmtId="2" fontId="97" fillId="0" borderId="6" xfId="9" applyNumberFormat="1" applyFont="1" applyBorder="1" applyAlignment="1">
      <alignment horizontal="center" wrapText="1"/>
    </xf>
    <xf numFmtId="2" fontId="97" fillId="0" borderId="8" xfId="9" applyNumberFormat="1" applyFont="1" applyBorder="1" applyAlignment="1">
      <alignment horizontal="center" wrapText="1"/>
    </xf>
    <xf numFmtId="2" fontId="97" fillId="0" borderId="6" xfId="1" applyNumberFormat="1" applyFont="1" applyFill="1" applyBorder="1" applyAlignment="1" applyProtection="1">
      <alignment horizontal="center" wrapText="1"/>
    </xf>
    <xf numFmtId="2" fontId="94" fillId="0" borderId="17" xfId="10" applyNumberFormat="1" applyFont="1" applyBorder="1" applyAlignment="1">
      <alignment horizontal="center" wrapText="1"/>
    </xf>
    <xf numFmtId="2" fontId="94" fillId="0" borderId="17" xfId="10" applyNumberFormat="1" applyFont="1" applyBorder="1" applyAlignment="1">
      <alignment wrapText="1"/>
    </xf>
    <xf numFmtId="2" fontId="98" fillId="0" borderId="17" xfId="1" applyNumberFormat="1" applyFont="1" applyFill="1" applyBorder="1" applyAlignment="1">
      <alignment horizontal="center" wrapText="1"/>
    </xf>
    <xf numFmtId="2" fontId="98" fillId="0" borderId="17" xfId="10" applyNumberFormat="1" applyFont="1" applyBorder="1" applyAlignment="1">
      <alignment horizontal="center" wrapText="1"/>
    </xf>
    <xf numFmtId="2" fontId="98" fillId="0" borderId="0" xfId="10" applyNumberFormat="1" applyFont="1" applyAlignment="1">
      <alignment horizontal="center" wrapText="1"/>
    </xf>
    <xf numFmtId="2" fontId="93" fillId="0" borderId="17" xfId="13" applyNumberFormat="1" applyFont="1" applyBorder="1" applyAlignment="1">
      <alignment horizontal="center" vertical="center" wrapText="1"/>
    </xf>
    <xf numFmtId="2" fontId="93" fillId="0" borderId="17" xfId="0" applyNumberFormat="1" applyFont="1" applyBorder="1" applyAlignment="1">
      <alignment horizontal="center"/>
    </xf>
    <xf numFmtId="2" fontId="93" fillId="0" borderId="0" xfId="0" applyNumberFormat="1" applyFont="1"/>
    <xf numFmtId="2" fontId="93" fillId="0" borderId="17" xfId="6" applyNumberFormat="1" applyFont="1" applyBorder="1" applyAlignment="1">
      <alignment horizontal="center" wrapText="1"/>
    </xf>
    <xf numFmtId="2" fontId="94" fillId="0" borderId="0" xfId="7" applyNumberFormat="1" applyFont="1" applyAlignment="1">
      <alignment wrapText="1"/>
    </xf>
    <xf numFmtId="2" fontId="94" fillId="0" borderId="17" xfId="12" applyNumberFormat="1" applyFont="1" applyBorder="1" applyAlignment="1">
      <alignment horizontal="center" wrapText="1"/>
    </xf>
    <xf numFmtId="2" fontId="93" fillId="0" borderId="17" xfId="12" applyNumberFormat="1" applyFont="1" applyBorder="1" applyAlignment="1">
      <alignment horizontal="center" wrapText="1"/>
    </xf>
    <xf numFmtId="2" fontId="94" fillId="0" borderId="17" xfId="9" applyNumberFormat="1" applyFont="1" applyBorder="1" applyAlignment="1">
      <alignment horizontal="center" wrapText="1"/>
    </xf>
    <xf numFmtId="2" fontId="94" fillId="0" borderId="0" xfId="12" applyNumberFormat="1" applyFont="1" applyAlignment="1">
      <alignment horizontal="center" wrapText="1"/>
    </xf>
    <xf numFmtId="2" fontId="94" fillId="0" borderId="8" xfId="13" applyNumberFormat="1" applyFont="1" applyBorder="1" applyAlignment="1">
      <alignment horizontal="center" vertical="center" wrapText="1"/>
    </xf>
    <xf numFmtId="2" fontId="94" fillId="0" borderId="21" xfId="13" applyNumberFormat="1" applyFont="1" applyBorder="1" applyAlignment="1">
      <alignment horizontal="center" vertical="center" wrapText="1"/>
    </xf>
    <xf numFmtId="2" fontId="94" fillId="0" borderId="6" xfId="9" applyNumberFormat="1" applyFont="1" applyBorder="1" applyAlignment="1">
      <alignment horizontal="center" vertical="center" wrapText="1"/>
    </xf>
    <xf numFmtId="2" fontId="94" fillId="0" borderId="0" xfId="13" applyNumberFormat="1" applyFont="1" applyAlignment="1">
      <alignment horizontal="center" vertical="center" wrapText="1"/>
    </xf>
    <xf numFmtId="2" fontId="93" fillId="0" borderId="8" xfId="13" applyNumberFormat="1" applyFont="1" applyBorder="1" applyAlignment="1">
      <alignment horizontal="center" vertical="center" wrapText="1"/>
    </xf>
    <xf numFmtId="2" fontId="93" fillId="0" borderId="21" xfId="13" applyNumberFormat="1" applyFont="1" applyBorder="1" applyAlignment="1">
      <alignment horizontal="center" vertical="center" wrapText="1"/>
    </xf>
    <xf numFmtId="2" fontId="93" fillId="0" borderId="6" xfId="13" applyNumberFormat="1" applyFont="1" applyBorder="1" applyAlignment="1">
      <alignment horizontal="center" vertical="center" wrapText="1"/>
    </xf>
    <xf numFmtId="2" fontId="93" fillId="0" borderId="0" xfId="13" applyNumberFormat="1" applyFont="1" applyAlignment="1">
      <alignment horizontal="center" vertical="center" wrapText="1"/>
    </xf>
    <xf numFmtId="2" fontId="93" fillId="0" borderId="8" xfId="9" applyNumberFormat="1" applyFont="1" applyBorder="1" applyAlignment="1">
      <alignment horizontal="center" vertical="center" wrapText="1"/>
    </xf>
    <xf numFmtId="2" fontId="93" fillId="0" borderId="6" xfId="14" applyNumberFormat="1" applyFont="1" applyBorder="1" applyAlignment="1">
      <alignment horizontal="center" vertical="center" wrapText="1"/>
    </xf>
    <xf numFmtId="2" fontId="93" fillId="0" borderId="7" xfId="14" applyNumberFormat="1" applyFont="1" applyBorder="1" applyAlignment="1">
      <alignment horizontal="center" vertical="center" wrapText="1"/>
    </xf>
    <xf numFmtId="2" fontId="93" fillId="0" borderId="8" xfId="14" applyNumberFormat="1" applyFont="1" applyBorder="1" applyAlignment="1">
      <alignment horizontal="center" vertical="center" wrapText="1"/>
    </xf>
    <xf numFmtId="2" fontId="93" fillId="0" borderId="3" xfId="14" applyNumberFormat="1" applyFont="1" applyBorder="1" applyAlignment="1">
      <alignment horizontal="center" vertical="center" wrapText="1"/>
    </xf>
    <xf numFmtId="2" fontId="99" fillId="0" borderId="66" xfId="17" applyNumberFormat="1" applyFont="1" applyBorder="1" applyAlignment="1">
      <alignment horizontal="center"/>
    </xf>
    <xf numFmtId="2" fontId="99" fillId="0" borderId="66" xfId="17" applyNumberFormat="1" applyFont="1" applyBorder="1" applyAlignment="1">
      <alignment horizontal="center" wrapText="1"/>
    </xf>
    <xf numFmtId="2" fontId="99" fillId="0" borderId="66" xfId="0" applyNumberFormat="1" applyFont="1" applyBorder="1" applyAlignment="1">
      <alignment horizontal="center" wrapText="1"/>
    </xf>
    <xf numFmtId="2" fontId="99" fillId="0" borderId="66" xfId="0" applyNumberFormat="1" applyFont="1" applyBorder="1" applyAlignment="1">
      <alignment horizontal="center"/>
    </xf>
    <xf numFmtId="2" fontId="99" fillId="0" borderId="66" xfId="0" applyNumberFormat="1" applyFont="1" applyBorder="1" applyAlignment="1">
      <alignment horizontal="center" textRotation="90" wrapText="1"/>
    </xf>
    <xf numFmtId="2" fontId="99" fillId="0" borderId="17" xfId="0" applyNumberFormat="1" applyFont="1" applyBorder="1" applyAlignment="1">
      <alignment horizontal="center" textRotation="90" wrapText="1"/>
    </xf>
    <xf numFmtId="2" fontId="94" fillId="0" borderId="8" xfId="11" applyNumberFormat="1" applyFont="1" applyBorder="1" applyAlignment="1">
      <alignment horizontal="center" vertical="center" wrapText="1"/>
    </xf>
    <xf numFmtId="2" fontId="94" fillId="0" borderId="21" xfId="0" applyNumberFormat="1" applyFont="1" applyBorder="1" applyAlignment="1">
      <alignment horizontal="center" vertical="center"/>
    </xf>
    <xf numFmtId="2" fontId="96" fillId="0" borderId="5" xfId="15" applyNumberFormat="1" applyFont="1" applyBorder="1" applyAlignment="1">
      <alignment horizontal="center" vertical="center" wrapText="1"/>
    </xf>
    <xf numFmtId="2" fontId="96" fillId="0" borderId="5" xfId="0" applyNumberFormat="1" applyFont="1" applyBorder="1" applyAlignment="1">
      <alignment vertical="center"/>
    </xf>
    <xf numFmtId="2" fontId="96" fillId="0" borderId="5" xfId="15" applyNumberFormat="1" applyFont="1" applyBorder="1" applyAlignment="1">
      <alignment vertical="center" wrapText="1"/>
    </xf>
    <xf numFmtId="2" fontId="95" fillId="0" borderId="5" xfId="0" applyNumberFormat="1" applyFont="1" applyBorder="1" applyAlignment="1">
      <alignment vertical="center"/>
    </xf>
    <xf numFmtId="2" fontId="95" fillId="0" borderId="55" xfId="0" applyNumberFormat="1" applyFont="1" applyBorder="1" applyAlignment="1">
      <alignment vertical="center"/>
    </xf>
    <xf numFmtId="2" fontId="96" fillId="0" borderId="10" xfId="0" applyNumberFormat="1" applyFont="1" applyBorder="1" applyAlignment="1">
      <alignment horizontal="center"/>
    </xf>
    <xf numFmtId="2" fontId="96" fillId="0" borderId="10" xfId="0" applyNumberFormat="1" applyFont="1" applyBorder="1"/>
    <xf numFmtId="2" fontId="96" fillId="0" borderId="10" xfId="2" applyNumberFormat="1" applyFont="1" applyFill="1" applyBorder="1"/>
    <xf numFmtId="2" fontId="96" fillId="0" borderId="10" xfId="2" applyNumberFormat="1" applyFont="1" applyFill="1" applyBorder="1" applyAlignment="1">
      <alignment horizontal="right"/>
    </xf>
    <xf numFmtId="2" fontId="96" fillId="0" borderId="5" xfId="0" applyNumberFormat="1" applyFont="1" applyBorder="1" applyAlignment="1">
      <alignment horizontal="center"/>
    </xf>
    <xf numFmtId="2" fontId="96" fillId="0" borderId="68" xfId="0" applyNumberFormat="1" applyFont="1" applyBorder="1" applyAlignment="1">
      <alignment horizontal="right"/>
    </xf>
    <xf numFmtId="2" fontId="96" fillId="0" borderId="10" xfId="1" applyNumberFormat="1" applyFont="1" applyFill="1" applyBorder="1" applyProtection="1"/>
    <xf numFmtId="2" fontId="96" fillId="0" borderId="10" xfId="2" applyNumberFormat="1" applyFont="1" applyFill="1" applyBorder="1" applyProtection="1"/>
    <xf numFmtId="2" fontId="96" fillId="0" borderId="1" xfId="2" applyNumberFormat="1" applyFont="1" applyFill="1" applyBorder="1" applyProtection="1"/>
    <xf numFmtId="2" fontId="96" fillId="0" borderId="10" xfId="8" applyNumberFormat="1" applyFont="1" applyBorder="1" applyProtection="1">
      <protection locked="0"/>
    </xf>
    <xf numFmtId="2" fontId="96" fillId="0" borderId="10" xfId="1" applyNumberFormat="1" applyFont="1" applyFill="1" applyBorder="1"/>
    <xf numFmtId="2" fontId="96" fillId="0" borderId="10" xfId="8" applyNumberFormat="1" applyFont="1" applyBorder="1"/>
    <xf numFmtId="2" fontId="95" fillId="0" borderId="5" xfId="2" applyNumberFormat="1" applyFont="1" applyFill="1" applyBorder="1" applyProtection="1"/>
    <xf numFmtId="2" fontId="95" fillId="0" borderId="5" xfId="1" applyNumberFormat="1" applyFont="1" applyFill="1" applyBorder="1"/>
    <xf numFmtId="2" fontId="95" fillId="0" borderId="54" xfId="9" applyNumberFormat="1" applyFont="1" applyBorder="1"/>
    <xf numFmtId="2" fontId="95" fillId="0" borderId="41" xfId="9" applyNumberFormat="1" applyFont="1" applyBorder="1"/>
    <xf numFmtId="2" fontId="95" fillId="0" borderId="10" xfId="9" applyNumberFormat="1" applyFont="1" applyBorder="1"/>
    <xf numFmtId="2" fontId="95" fillId="0" borderId="61" xfId="9" applyNumberFormat="1" applyFont="1" applyBorder="1"/>
    <xf numFmtId="2" fontId="95" fillId="0" borderId="61" xfId="18" applyNumberFormat="1" applyFont="1" applyFill="1" applyBorder="1" applyProtection="1"/>
    <xf numFmtId="2" fontId="95" fillId="0" borderId="62" xfId="1" applyNumberFormat="1" applyFont="1" applyFill="1" applyBorder="1" applyProtection="1"/>
    <xf numFmtId="2" fontId="96" fillId="0" borderId="5" xfId="2" applyNumberFormat="1" applyFont="1" applyFill="1" applyBorder="1" applyProtection="1"/>
    <xf numFmtId="2" fontId="96" fillId="0" borderId="5" xfId="1" applyNumberFormat="1" applyFont="1" applyFill="1" applyBorder="1" applyProtection="1"/>
    <xf numFmtId="2" fontId="96" fillId="0" borderId="5" xfId="1" applyNumberFormat="1" applyFont="1" applyFill="1" applyBorder="1"/>
    <xf numFmtId="2" fontId="96" fillId="0" borderId="5" xfId="10" applyNumberFormat="1" applyFont="1" applyBorder="1"/>
    <xf numFmtId="2" fontId="2" fillId="0" borderId="1" xfId="4" applyNumberFormat="1" applyFont="1" applyBorder="1" applyAlignment="1">
      <alignment horizontal="left" wrapText="1"/>
    </xf>
    <xf numFmtId="2" fontId="2" fillId="0" borderId="56" xfId="0" applyNumberFormat="1" applyFont="1" applyBorder="1" applyAlignment="1">
      <alignment horizontal="left"/>
    </xf>
    <xf numFmtId="2" fontId="2" fillId="0" borderId="1" xfId="0" applyNumberFormat="1" applyFont="1" applyBorder="1" applyAlignment="1">
      <alignment horizontal="center"/>
    </xf>
    <xf numFmtId="2" fontId="2" fillId="0" borderId="1" xfId="7" applyNumberFormat="1" applyFont="1" applyBorder="1" applyAlignment="1">
      <alignment horizontal="center"/>
    </xf>
    <xf numFmtId="2" fontId="2" fillId="0" borderId="1" xfId="7" applyNumberFormat="1" applyFont="1" applyBorder="1"/>
    <xf numFmtId="2" fontId="96" fillId="0" borderId="0" xfId="7" applyNumberFormat="1" applyFont="1" applyAlignment="1">
      <alignment wrapText="1"/>
    </xf>
    <xf numFmtId="2" fontId="96" fillId="0" borderId="5" xfId="12" applyNumberFormat="1" applyFont="1" applyBorder="1"/>
    <xf numFmtId="2" fontId="2" fillId="0" borderId="5" xfId="13" applyNumberFormat="1" applyFont="1" applyBorder="1"/>
    <xf numFmtId="2" fontId="2" fillId="0" borderId="0" xfId="13" applyNumberFormat="1" applyFont="1"/>
    <xf numFmtId="2" fontId="2" fillId="0" borderId="9" xfId="13" applyNumberFormat="1" applyFont="1" applyBorder="1"/>
    <xf numFmtId="2" fontId="2" fillId="0" borderId="10" xfId="13" applyNumberFormat="1" applyFont="1" applyBorder="1"/>
    <xf numFmtId="2" fontId="2" fillId="0" borderId="5" xfId="1" applyNumberFormat="1" applyFont="1" applyFill="1" applyBorder="1" applyProtection="1"/>
    <xf numFmtId="2" fontId="2" fillId="0" borderId="1" xfId="14" applyNumberFormat="1" applyFont="1" applyBorder="1"/>
    <xf numFmtId="2" fontId="2" fillId="0" borderId="0" xfId="14" applyNumberFormat="1" applyFont="1"/>
    <xf numFmtId="2" fontId="2" fillId="0" borderId="1" xfId="13" applyNumberFormat="1" applyFont="1" applyBorder="1"/>
    <xf numFmtId="2" fontId="2" fillId="0" borderId="9" xfId="14" applyNumberFormat="1" applyFont="1" applyBorder="1"/>
    <xf numFmtId="2" fontId="96" fillId="0" borderId="0" xfId="17" quotePrefix="1" applyNumberFormat="1" applyFont="1"/>
    <xf numFmtId="2" fontId="96" fillId="0" borderId="0" xfId="17" applyNumberFormat="1" applyFont="1"/>
    <xf numFmtId="2" fontId="96" fillId="0" borderId="0" xfId="17" applyNumberFormat="1" applyFont="1" applyAlignment="1">
      <alignment horizontal="left"/>
    </xf>
    <xf numFmtId="2" fontId="96" fillId="0" borderId="0" xfId="17" applyNumberFormat="1" applyFont="1" applyAlignment="1">
      <alignment horizontal="right"/>
    </xf>
    <xf numFmtId="2" fontId="96" fillId="0" borderId="0" xfId="0" applyNumberFormat="1" applyFont="1" applyAlignment="1">
      <alignment horizontal="left"/>
    </xf>
    <xf numFmtId="2" fontId="100" fillId="0" borderId="73" xfId="0" applyNumberFormat="1" applyFont="1" applyBorder="1" applyAlignment="1">
      <alignment horizontal="center"/>
    </xf>
    <xf numFmtId="2" fontId="100" fillId="0" borderId="74" xfId="0" applyNumberFormat="1" applyFont="1" applyBorder="1"/>
    <xf numFmtId="2" fontId="17" fillId="0" borderId="101" xfId="0" applyNumberFormat="1" applyFont="1" applyBorder="1"/>
    <xf numFmtId="2" fontId="96" fillId="0" borderId="1" xfId="15" applyNumberFormat="1" applyFont="1" applyBorder="1" applyAlignment="1">
      <alignment horizontal="center" vertical="center" wrapText="1"/>
    </xf>
    <xf numFmtId="2" fontId="96" fillId="0" borderId="1" xfId="0" applyNumberFormat="1" applyFont="1" applyBorder="1" applyAlignment="1">
      <alignment vertical="center"/>
    </xf>
    <xf numFmtId="2" fontId="95" fillId="0" borderId="1" xfId="0" applyNumberFormat="1" applyFont="1" applyBorder="1" applyAlignment="1">
      <alignment vertical="center"/>
    </xf>
    <xf numFmtId="2" fontId="95" fillId="0" borderId="56" xfId="0" applyNumberFormat="1" applyFont="1" applyBorder="1" applyAlignment="1">
      <alignment vertical="center"/>
    </xf>
    <xf numFmtId="2" fontId="96" fillId="0" borderId="1" xfId="0" applyNumberFormat="1" applyFont="1" applyBorder="1" applyAlignment="1">
      <alignment horizontal="center"/>
    </xf>
    <xf numFmtId="2" fontId="96" fillId="0" borderId="1" xfId="0" applyNumberFormat="1" applyFont="1" applyBorder="1"/>
    <xf numFmtId="2" fontId="96" fillId="0" borderId="1" xfId="2" applyNumberFormat="1" applyFont="1" applyFill="1" applyBorder="1"/>
    <xf numFmtId="2" fontId="96" fillId="0" borderId="1" xfId="2" applyNumberFormat="1" applyFont="1" applyFill="1" applyBorder="1" applyAlignment="1">
      <alignment horizontal="right"/>
    </xf>
    <xf numFmtId="2" fontId="96" fillId="0" borderId="69" xfId="0" applyNumberFormat="1" applyFont="1" applyBorder="1" applyAlignment="1">
      <alignment horizontal="right"/>
    </xf>
    <xf numFmtId="2" fontId="96" fillId="0" borderId="1" xfId="8" applyNumberFormat="1" applyFont="1" applyBorder="1"/>
    <xf numFmtId="2" fontId="96" fillId="0" borderId="1" xfId="1" applyNumberFormat="1" applyFont="1" applyFill="1" applyBorder="1" applyProtection="1"/>
    <xf numFmtId="2" fontId="96" fillId="0" borderId="1" xfId="8" applyNumberFormat="1" applyFont="1" applyBorder="1" applyProtection="1">
      <protection locked="0"/>
    </xf>
    <xf numFmtId="2" fontId="96" fillId="0" borderId="1" xfId="1" applyNumberFormat="1" applyFont="1" applyFill="1" applyBorder="1"/>
    <xf numFmtId="2" fontId="95" fillId="0" borderId="43" xfId="1" applyNumberFormat="1" applyFont="1" applyFill="1" applyBorder="1" applyProtection="1"/>
    <xf numFmtId="2" fontId="95" fillId="0" borderId="42" xfId="9" applyNumberFormat="1" applyFont="1" applyBorder="1"/>
    <xf numFmtId="2" fontId="95" fillId="0" borderId="1" xfId="9" applyNumberFormat="1" applyFont="1" applyBorder="1"/>
    <xf numFmtId="2" fontId="95" fillId="0" borderId="43" xfId="9" applyNumberFormat="1" applyFont="1" applyBorder="1"/>
    <xf numFmtId="2" fontId="95" fillId="0" borderId="43" xfId="18" applyNumberFormat="1" applyFont="1" applyFill="1" applyBorder="1" applyProtection="1"/>
    <xf numFmtId="2" fontId="96" fillId="0" borderId="1" xfId="10" applyNumberFormat="1" applyFont="1" applyBorder="1"/>
    <xf numFmtId="2" fontId="96" fillId="0" borderId="1" xfId="12" applyNumberFormat="1" applyFont="1" applyBorder="1"/>
    <xf numFmtId="2" fontId="2" fillId="0" borderId="39" xfId="13" applyNumberFormat="1" applyFont="1" applyBorder="1"/>
    <xf numFmtId="2" fontId="2" fillId="0" borderId="1" xfId="1" applyNumberFormat="1" applyFont="1" applyFill="1" applyBorder="1" applyProtection="1"/>
    <xf numFmtId="2" fontId="100" fillId="0" borderId="75" xfId="0" applyNumberFormat="1" applyFont="1" applyBorder="1" applyAlignment="1">
      <alignment horizontal="center"/>
    </xf>
    <xf numFmtId="2" fontId="100" fillId="0" borderId="76" xfId="0" applyNumberFormat="1" applyFont="1" applyBorder="1"/>
    <xf numFmtId="2" fontId="95" fillId="0" borderId="42" xfId="1" applyNumberFormat="1" applyFont="1" applyFill="1" applyBorder="1" applyProtection="1"/>
    <xf numFmtId="2" fontId="95" fillId="0" borderId="1" xfId="1" applyNumberFormat="1" applyFont="1" applyFill="1" applyBorder="1" applyProtection="1"/>
    <xf numFmtId="2" fontId="96" fillId="0" borderId="13" xfId="0" quotePrefix="1" applyNumberFormat="1" applyFont="1" applyBorder="1" applyAlignment="1">
      <alignment horizontal="center"/>
    </xf>
    <xf numFmtId="2" fontId="96" fillId="0" borderId="13" xfId="17" applyNumberFormat="1" applyFont="1" applyBorder="1"/>
    <xf numFmtId="2" fontId="96" fillId="0" borderId="13" xfId="17" applyNumberFormat="1" applyFont="1" applyBorder="1" applyAlignment="1">
      <alignment horizontal="left"/>
    </xf>
    <xf numFmtId="2" fontId="96" fillId="0" borderId="13" xfId="0" applyNumberFormat="1" applyFont="1" applyBorder="1" applyAlignment="1">
      <alignment horizontal="center"/>
    </xf>
    <xf numFmtId="2" fontId="96" fillId="0" borderId="13" xfId="0" applyNumberFormat="1" applyFont="1" applyBorder="1" applyAlignment="1">
      <alignment horizontal="right"/>
    </xf>
    <xf numFmtId="2" fontId="96" fillId="0" borderId="13" xfId="0" applyNumberFormat="1" applyFont="1" applyBorder="1" applyAlignment="1">
      <alignment horizontal="left"/>
    </xf>
    <xf numFmtId="2" fontId="96" fillId="0" borderId="14" xfId="17" applyNumberFormat="1" applyFont="1" applyBorder="1"/>
    <xf numFmtId="2" fontId="96" fillId="0" borderId="14" xfId="17" applyNumberFormat="1" applyFont="1" applyBorder="1" applyAlignment="1">
      <alignment horizontal="left"/>
    </xf>
    <xf numFmtId="2" fontId="96" fillId="0" borderId="14" xfId="0" applyNumberFormat="1" applyFont="1" applyBorder="1" applyAlignment="1">
      <alignment horizontal="center"/>
    </xf>
    <xf numFmtId="2" fontId="96" fillId="0" borderId="14" xfId="0" applyNumberFormat="1" applyFont="1" applyBorder="1" applyAlignment="1">
      <alignment horizontal="right"/>
    </xf>
    <xf numFmtId="2" fontId="96" fillId="0" borderId="14" xfId="0" applyNumberFormat="1" applyFont="1" applyBorder="1" applyAlignment="1">
      <alignment horizontal="left"/>
    </xf>
    <xf numFmtId="2" fontId="96" fillId="0" borderId="14" xfId="17" applyNumberFormat="1" applyFont="1" applyBorder="1" applyAlignment="1">
      <alignment horizontal="center"/>
    </xf>
    <xf numFmtId="2" fontId="96" fillId="0" borderId="0" xfId="17" applyNumberFormat="1" applyFont="1" applyAlignment="1">
      <alignment horizontal="center"/>
    </xf>
    <xf numFmtId="2" fontId="96" fillId="0" borderId="13" xfId="17" applyNumberFormat="1" applyFont="1" applyBorder="1" applyAlignment="1">
      <alignment horizontal="center"/>
    </xf>
    <xf numFmtId="2" fontId="96" fillId="0" borderId="0" xfId="17" quotePrefix="1" applyNumberFormat="1" applyFont="1" applyAlignment="1">
      <alignment horizontal="center"/>
    </xf>
    <xf numFmtId="2" fontId="96" fillId="0" borderId="13" xfId="17" quotePrefix="1" applyNumberFormat="1" applyFont="1" applyBorder="1" applyAlignment="1">
      <alignment horizontal="center"/>
    </xf>
    <xf numFmtId="2" fontId="96" fillId="0" borderId="0" xfId="5" applyNumberFormat="1" applyFont="1"/>
    <xf numFmtId="2" fontId="96" fillId="0" borderId="0" xfId="5" applyNumberFormat="1" applyFont="1" applyAlignment="1">
      <alignment horizontal="left"/>
    </xf>
    <xf numFmtId="2" fontId="96" fillId="0" borderId="12" xfId="17" applyNumberFormat="1" applyFont="1" applyBorder="1" applyAlignment="1">
      <alignment horizontal="center"/>
    </xf>
    <xf numFmtId="2" fontId="96" fillId="0" borderId="12" xfId="17" applyNumberFormat="1" applyFont="1" applyBorder="1"/>
    <xf numFmtId="2" fontId="96" fillId="0" borderId="12" xfId="17" applyNumberFormat="1" applyFont="1" applyBorder="1" applyAlignment="1">
      <alignment horizontal="left"/>
    </xf>
    <xf numFmtId="2" fontId="96" fillId="0" borderId="12" xfId="0" applyNumberFormat="1" applyFont="1" applyBorder="1" applyAlignment="1">
      <alignment horizontal="center"/>
    </xf>
    <xf numFmtId="2" fontId="96" fillId="0" borderId="12" xfId="0" applyNumberFormat="1" applyFont="1" applyBorder="1" applyAlignment="1">
      <alignment horizontal="left"/>
    </xf>
    <xf numFmtId="2" fontId="96" fillId="0" borderId="12" xfId="0" applyNumberFormat="1" applyFont="1" applyBorder="1" applyAlignment="1">
      <alignment horizontal="right"/>
    </xf>
    <xf numFmtId="2" fontId="96" fillId="0" borderId="13" xfId="17" quotePrefix="1" applyNumberFormat="1" applyFont="1" applyBorder="1"/>
    <xf numFmtId="2" fontId="96" fillId="0" borderId="13" xfId="17" applyNumberFormat="1" applyFont="1" applyBorder="1" applyAlignment="1">
      <alignment horizontal="right"/>
    </xf>
    <xf numFmtId="2" fontId="96" fillId="0" borderId="4" xfId="15" applyNumberFormat="1" applyFont="1" applyBorder="1" applyAlignment="1">
      <alignment horizontal="center" vertical="center" wrapText="1"/>
    </xf>
    <xf numFmtId="2" fontId="96" fillId="0" borderId="4" xfId="0" applyNumberFormat="1" applyFont="1" applyBorder="1" applyAlignment="1">
      <alignment vertical="center"/>
    </xf>
    <xf numFmtId="2" fontId="95" fillId="0" borderId="4" xfId="0" applyNumberFormat="1" applyFont="1" applyBorder="1" applyAlignment="1">
      <alignment vertical="center"/>
    </xf>
    <xf numFmtId="2" fontId="95" fillId="0" borderId="57" xfId="0" applyNumberFormat="1" applyFont="1" applyBorder="1" applyAlignment="1">
      <alignment vertical="center"/>
    </xf>
    <xf numFmtId="2" fontId="96" fillId="0" borderId="44" xfId="0" applyNumberFormat="1" applyFont="1" applyBorder="1" applyAlignment="1">
      <alignment horizontal="center"/>
    </xf>
    <xf numFmtId="2" fontId="96" fillId="0" borderId="44" xfId="0" applyNumberFormat="1" applyFont="1" applyBorder="1"/>
    <xf numFmtId="2" fontId="96" fillId="0" borderId="44" xfId="2" applyNumberFormat="1" applyFont="1" applyFill="1" applyBorder="1"/>
    <xf numFmtId="2" fontId="96" fillId="0" borderId="44" xfId="2" applyNumberFormat="1" applyFont="1" applyFill="1" applyBorder="1" applyAlignment="1">
      <alignment horizontal="right"/>
    </xf>
    <xf numFmtId="2" fontId="96" fillId="0" borderId="70" xfId="0" applyNumberFormat="1" applyFont="1" applyBorder="1" applyAlignment="1">
      <alignment horizontal="right"/>
    </xf>
    <xf numFmtId="2" fontId="96" fillId="0" borderId="4" xfId="8" applyNumberFormat="1" applyFont="1" applyBorder="1"/>
    <xf numFmtId="2" fontId="96" fillId="0" borderId="39" xfId="1" applyNumberFormat="1" applyFont="1" applyFill="1" applyBorder="1" applyProtection="1"/>
    <xf numFmtId="2" fontId="96" fillId="0" borderId="4" xfId="2" applyNumberFormat="1" applyFont="1" applyFill="1" applyBorder="1" applyProtection="1"/>
    <xf numFmtId="2" fontId="96" fillId="0" borderId="39" xfId="8" applyNumberFormat="1" applyFont="1" applyBorder="1" applyProtection="1">
      <protection locked="0"/>
    </xf>
    <xf numFmtId="2" fontId="96" fillId="0" borderId="4" xfId="1" applyNumberFormat="1" applyFont="1" applyFill="1" applyBorder="1"/>
    <xf numFmtId="2" fontId="96" fillId="0" borderId="44" xfId="8" applyNumberFormat="1" applyFont="1" applyBorder="1"/>
    <xf numFmtId="2" fontId="95" fillId="0" borderId="63" xfId="1" applyNumberFormat="1" applyFont="1" applyFill="1" applyBorder="1" applyProtection="1"/>
    <xf numFmtId="2" fontId="95" fillId="0" borderId="64" xfId="9" applyNumberFormat="1" applyFont="1" applyBorder="1"/>
    <xf numFmtId="2" fontId="95" fillId="0" borderId="4" xfId="9" applyNumberFormat="1" applyFont="1" applyBorder="1"/>
    <xf numFmtId="2" fontId="95" fillId="0" borderId="63" xfId="9" applyNumberFormat="1" applyFont="1" applyBorder="1"/>
    <xf numFmtId="2" fontId="95" fillId="0" borderId="63" xfId="18" applyNumberFormat="1" applyFont="1" applyFill="1" applyBorder="1" applyProtection="1"/>
    <xf numFmtId="2" fontId="95" fillId="0" borderId="64" xfId="1" applyNumberFormat="1" applyFont="1" applyFill="1" applyBorder="1" applyProtection="1"/>
    <xf numFmtId="2" fontId="95" fillId="0" borderId="4" xfId="1" applyNumberFormat="1" applyFont="1" applyFill="1" applyBorder="1" applyProtection="1"/>
    <xf numFmtId="2" fontId="95" fillId="0" borderId="71" xfId="9" applyNumberFormat="1" applyFont="1" applyBorder="1"/>
    <xf numFmtId="2" fontId="2" fillId="0" borderId="72" xfId="13" applyNumberFormat="1" applyFont="1" applyBorder="1"/>
    <xf numFmtId="2" fontId="2" fillId="0" borderId="4" xfId="13" applyNumberFormat="1" applyFont="1" applyBorder="1"/>
    <xf numFmtId="2" fontId="2" fillId="0" borderId="4" xfId="1" applyNumberFormat="1" applyFont="1" applyFill="1" applyBorder="1" applyProtection="1"/>
    <xf numFmtId="2" fontId="2" fillId="0" borderId="4" xfId="14" applyNumberFormat="1" applyFont="1" applyBorder="1"/>
    <xf numFmtId="2" fontId="100" fillId="0" borderId="77" xfId="0" applyNumberFormat="1" applyFont="1" applyBorder="1" applyAlignment="1">
      <alignment horizontal="left"/>
    </xf>
    <xf numFmtId="2" fontId="96" fillId="0" borderId="0" xfId="0" applyNumberFormat="1" applyFont="1" applyAlignment="1">
      <alignment vertical="center" shrinkToFit="1"/>
    </xf>
    <xf numFmtId="2" fontId="96" fillId="0" borderId="15" xfId="0" applyNumberFormat="1" applyFont="1" applyBorder="1" applyAlignment="1">
      <alignment vertical="center"/>
    </xf>
    <xf numFmtId="2" fontId="96" fillId="0" borderId="2" xfId="0" applyNumberFormat="1" applyFont="1" applyBorder="1" applyAlignment="1">
      <alignment vertical="center"/>
    </xf>
    <xf numFmtId="2" fontId="96" fillId="0" borderId="0" xfId="0" applyNumberFormat="1" applyFont="1" applyAlignment="1">
      <alignment shrinkToFit="1"/>
    </xf>
    <xf numFmtId="2" fontId="96" fillId="0" borderId="2" xfId="1" applyNumberFormat="1" applyFont="1" applyFill="1" applyBorder="1" applyAlignment="1">
      <alignment shrinkToFit="1"/>
    </xf>
    <xf numFmtId="2" fontId="96" fillId="0" borderId="2" xfId="1" applyNumberFormat="1" applyFont="1" applyFill="1" applyBorder="1"/>
    <xf numFmtId="2" fontId="96" fillId="0" borderId="2" xfId="0" applyNumberFormat="1" applyFont="1" applyBorder="1" applyAlignment="1">
      <alignment horizontal="center" shrinkToFit="1"/>
    </xf>
    <xf numFmtId="2" fontId="96" fillId="0" borderId="2" xfId="0" applyNumberFormat="1" applyFont="1" applyBorder="1" applyAlignment="1">
      <alignment shrinkToFit="1"/>
    </xf>
    <xf numFmtId="2" fontId="96" fillId="0" borderId="2" xfId="0" applyNumberFormat="1" applyFont="1" applyBorder="1" applyAlignment="1">
      <alignment horizontal="right" shrinkToFit="1"/>
    </xf>
    <xf numFmtId="2" fontId="96" fillId="0" borderId="15" xfId="8" applyNumberFormat="1" applyFont="1" applyBorder="1"/>
    <xf numFmtId="2" fontId="96" fillId="0" borderId="15" xfId="2" applyNumberFormat="1" applyFont="1" applyFill="1" applyBorder="1" applyAlignment="1" applyProtection="1"/>
    <xf numFmtId="2" fontId="96" fillId="0" borderId="15" xfId="2" applyNumberFormat="1" applyFont="1" applyFill="1" applyBorder="1" applyAlignment="1" applyProtection="1">
      <protection locked="0"/>
    </xf>
    <xf numFmtId="2" fontId="95" fillId="0" borderId="15" xfId="9" applyNumberFormat="1" applyFont="1" applyBorder="1"/>
    <xf numFmtId="2" fontId="95" fillId="0" borderId="0" xfId="9" applyNumberFormat="1" applyFont="1"/>
    <xf numFmtId="2" fontId="95" fillId="0" borderId="12" xfId="9" applyNumberFormat="1" applyFont="1" applyBorder="1"/>
    <xf numFmtId="2" fontId="95" fillId="0" borderId="65" xfId="9" applyNumberFormat="1" applyFont="1" applyBorder="1" applyAlignment="1">
      <alignment horizontal="center"/>
    </xf>
    <xf numFmtId="2" fontId="95" fillId="0" borderId="15" xfId="2" applyNumberFormat="1" applyFont="1" applyFill="1" applyBorder="1" applyAlignment="1" applyProtection="1"/>
    <xf numFmtId="2" fontId="96" fillId="0" borderId="15" xfId="1" applyNumberFormat="1" applyFont="1" applyFill="1" applyBorder="1" applyAlignment="1" applyProtection="1">
      <alignment shrinkToFit="1"/>
    </xf>
    <xf numFmtId="2" fontId="96" fillId="0" borderId="15" xfId="1" applyNumberFormat="1" applyFont="1" applyFill="1" applyBorder="1" applyAlignment="1" applyProtection="1"/>
    <xf numFmtId="2" fontId="96" fillId="0" borderId="0" xfId="1" applyNumberFormat="1" applyFont="1" applyFill="1" applyBorder="1" applyAlignment="1">
      <alignment shrinkToFit="1"/>
    </xf>
    <xf numFmtId="2" fontId="96" fillId="0" borderId="0" xfId="10" applyNumberFormat="1" applyFont="1" applyAlignment="1">
      <alignment shrinkToFit="1"/>
    </xf>
    <xf numFmtId="2" fontId="96" fillId="0" borderId="0" xfId="1" applyNumberFormat="1" applyFont="1" applyFill="1" applyBorder="1" applyAlignment="1" applyProtection="1">
      <alignment shrinkToFit="1"/>
    </xf>
    <xf numFmtId="2" fontId="96" fillId="0" borderId="15" xfId="1" applyNumberFormat="1" applyFont="1" applyFill="1" applyBorder="1" applyAlignment="1">
      <alignment shrinkToFit="1"/>
    </xf>
    <xf numFmtId="2" fontId="2" fillId="0" borderId="15" xfId="13" applyNumberFormat="1" applyFont="1" applyBorder="1"/>
    <xf numFmtId="2" fontId="2" fillId="0" borderId="2" xfId="13" applyNumberFormat="1" applyFont="1" applyBorder="1"/>
    <xf numFmtId="2" fontId="96" fillId="0" borderId="0" xfId="1" applyNumberFormat="1" applyFont="1" applyFill="1" applyBorder="1" applyAlignment="1">
      <alignment vertical="center"/>
    </xf>
    <xf numFmtId="2" fontId="95" fillId="0" borderId="0" xfId="1" applyNumberFormat="1" applyFont="1" applyFill="1" applyBorder="1" applyAlignment="1">
      <alignment vertical="center"/>
    </xf>
    <xf numFmtId="2" fontId="96" fillId="0" borderId="0" xfId="1" applyNumberFormat="1" applyFont="1" applyFill="1" applyAlignment="1">
      <alignment horizontal="center"/>
    </xf>
    <xf numFmtId="2" fontId="96" fillId="0" borderId="0" xfId="1" applyNumberFormat="1" applyFont="1" applyFill="1"/>
    <xf numFmtId="2" fontId="94" fillId="0" borderId="0" xfId="1" applyNumberFormat="1" applyFont="1" applyFill="1" applyBorder="1" applyAlignment="1" applyProtection="1">
      <alignment horizontal="center"/>
    </xf>
    <xf numFmtId="2" fontId="94" fillId="0" borderId="0" xfId="8" applyNumberFormat="1" applyFont="1" applyProtection="1">
      <protection locked="0"/>
    </xf>
    <xf numFmtId="2" fontId="95" fillId="0" borderId="33" xfId="9" applyNumberFormat="1" applyFont="1" applyBorder="1" applyAlignment="1">
      <alignment horizontal="center"/>
    </xf>
    <xf numFmtId="2" fontId="95" fillId="0" borderId="40" xfId="9" applyNumberFormat="1" applyFont="1" applyBorder="1" applyAlignment="1">
      <alignment horizontal="right"/>
    </xf>
    <xf numFmtId="2" fontId="95" fillId="0" borderId="40" xfId="9" applyNumberFormat="1" applyFont="1" applyBorder="1"/>
    <xf numFmtId="2" fontId="95" fillId="0" borderId="34" xfId="9" applyNumberFormat="1" applyFont="1" applyBorder="1"/>
    <xf numFmtId="2" fontId="95" fillId="0" borderId="0" xfId="1" applyNumberFormat="1" applyFont="1" applyFill="1" applyBorder="1" applyAlignment="1" applyProtection="1"/>
    <xf numFmtId="2" fontId="94" fillId="0" borderId="0" xfId="1" applyNumberFormat="1" applyFont="1" applyFill="1" applyBorder="1" applyProtection="1"/>
    <xf numFmtId="2" fontId="96" fillId="0" borderId="0" xfId="1" applyNumberFormat="1" applyFont="1" applyFill="1" applyBorder="1" applyAlignment="1" applyProtection="1">
      <alignment horizontal="center"/>
    </xf>
    <xf numFmtId="2" fontId="94" fillId="0" borderId="0" xfId="10" applyNumberFormat="1" applyFont="1" applyAlignment="1">
      <alignment horizontal="center"/>
    </xf>
    <xf numFmtId="2" fontId="2" fillId="0" borderId="15" xfId="7" applyNumberFormat="1" applyFont="1" applyBorder="1"/>
    <xf numFmtId="2" fontId="96" fillId="0" borderId="0" xfId="1" applyNumberFormat="1" applyFont="1" applyFill="1" applyAlignment="1">
      <alignment horizontal="right"/>
    </xf>
    <xf numFmtId="2" fontId="96" fillId="0" borderId="33" xfId="8" applyNumberFormat="1" applyFont="1" applyBorder="1" applyAlignment="1">
      <alignment horizontal="right"/>
    </xf>
    <xf numFmtId="2" fontId="96" fillId="0" borderId="34" xfId="8" applyNumberFormat="1" applyFont="1" applyBorder="1"/>
    <xf numFmtId="2" fontId="96" fillId="0" borderId="0" xfId="1" applyNumberFormat="1" applyFont="1" applyFill="1" applyBorder="1" applyAlignment="1">
      <alignment horizontal="right"/>
    </xf>
    <xf numFmtId="2" fontId="95" fillId="0" borderId="0" xfId="9" applyNumberFormat="1" applyFont="1" applyAlignment="1">
      <alignment horizontal="right"/>
    </xf>
    <xf numFmtId="2" fontId="95" fillId="0" borderId="35" xfId="9" applyNumberFormat="1" applyFont="1" applyBorder="1"/>
    <xf numFmtId="2" fontId="95" fillId="0" borderId="0" xfId="1" applyNumberFormat="1" applyFont="1" applyFill="1" applyBorder="1" applyProtection="1"/>
    <xf numFmtId="2" fontId="96" fillId="0" borderId="0" xfId="1" applyNumberFormat="1" applyFont="1" applyFill="1" applyBorder="1" applyAlignment="1">
      <alignment horizontal="center" vertical="center"/>
    </xf>
    <xf numFmtId="2" fontId="96" fillId="0" borderId="16" xfId="8" applyNumberFormat="1" applyFont="1" applyBorder="1" applyAlignment="1">
      <alignment horizontal="right"/>
    </xf>
    <xf numFmtId="2" fontId="96" fillId="0" borderId="35" xfId="1" applyNumberFormat="1" applyFont="1" applyFill="1" applyBorder="1" applyProtection="1"/>
    <xf numFmtId="2" fontId="95" fillId="0" borderId="11" xfId="9" applyNumberFormat="1" applyFont="1" applyBorder="1"/>
    <xf numFmtId="2" fontId="95" fillId="0" borderId="38" xfId="9" applyNumberFormat="1" applyFont="1" applyBorder="1" applyAlignment="1">
      <alignment horizontal="right"/>
    </xf>
    <xf numFmtId="2" fontId="95" fillId="0" borderId="38" xfId="9" applyNumberFormat="1" applyFont="1" applyBorder="1"/>
    <xf numFmtId="2" fontId="95" fillId="0" borderId="36" xfId="9" applyNumberFormat="1" applyFont="1" applyBorder="1"/>
    <xf numFmtId="2" fontId="101" fillId="0" borderId="0" xfId="3" applyNumberFormat="1" applyFont="1" applyFill="1" applyAlignment="1" applyProtection="1"/>
    <xf numFmtId="2" fontId="93" fillId="0" borderId="0" xfId="7" applyNumberFormat="1" applyFont="1"/>
    <xf numFmtId="2" fontId="102" fillId="0" borderId="0" xfId="0" applyNumberFormat="1" applyFont="1" applyAlignment="1">
      <alignment horizontal="centerContinuous"/>
    </xf>
    <xf numFmtId="2" fontId="95" fillId="0" borderId="0" xfId="0" applyNumberFormat="1" applyFont="1" applyAlignment="1">
      <alignment horizontal="centerContinuous" vertical="center"/>
    </xf>
    <xf numFmtId="2" fontId="2" fillId="0" borderId="0" xfId="13" applyNumberFormat="1" applyFont="1" applyAlignment="1">
      <alignment wrapText="1"/>
    </xf>
    <xf numFmtId="2" fontId="2" fillId="0" borderId="0" xfId="21" applyNumberFormat="1" applyFont="1"/>
    <xf numFmtId="2" fontId="96" fillId="0" borderId="0" xfId="0" applyNumberFormat="1" applyFont="1" applyAlignment="1">
      <alignment horizontal="centerContinuous"/>
    </xf>
    <xf numFmtId="2" fontId="96" fillId="0" borderId="11" xfId="8" applyNumberFormat="1" applyFont="1" applyBorder="1" applyAlignment="1">
      <alignment horizontal="right"/>
    </xf>
    <xf numFmtId="2" fontId="96" fillId="0" borderId="36" xfId="1" applyNumberFormat="1" applyFont="1" applyFill="1" applyBorder="1" applyProtection="1"/>
    <xf numFmtId="2" fontId="95" fillId="0" borderId="0" xfId="9" applyNumberFormat="1" applyFont="1" applyAlignment="1">
      <alignment horizontal="center"/>
    </xf>
    <xf numFmtId="2" fontId="95" fillId="0" borderId="0" xfId="0" applyNumberFormat="1" applyFont="1"/>
    <xf numFmtId="2" fontId="103" fillId="0" borderId="0" xfId="3" applyNumberFormat="1" applyFont="1" applyFill="1" applyAlignment="1" applyProtection="1"/>
    <xf numFmtId="2" fontId="2" fillId="0" borderId="0" xfId="13" applyNumberFormat="1" applyFont="1" applyAlignment="1">
      <alignment horizontal="left"/>
    </xf>
    <xf numFmtId="2" fontId="2" fillId="0" borderId="0" xfId="13" applyNumberFormat="1" applyFont="1" applyAlignment="1">
      <alignment horizontal="left" wrapText="1"/>
    </xf>
    <xf numFmtId="2" fontId="2" fillId="0" borderId="13" xfId="21" applyNumberFormat="1" applyFont="1" applyBorder="1"/>
    <xf numFmtId="2" fontId="95" fillId="0" borderId="0" xfId="0" applyNumberFormat="1" applyFont="1" applyAlignment="1">
      <alignment vertical="center"/>
    </xf>
    <xf numFmtId="2" fontId="96" fillId="0" borderId="0" xfId="8" applyNumberFormat="1" applyFont="1" applyAlignment="1">
      <alignment horizontal="left" indent="3"/>
    </xf>
    <xf numFmtId="2" fontId="95" fillId="0" borderId="0" xfId="0" applyNumberFormat="1" applyFont="1" applyAlignment="1">
      <alignment horizontal="right"/>
    </xf>
    <xf numFmtId="2" fontId="94" fillId="0" borderId="0" xfId="0" applyNumberFormat="1" applyFont="1" applyAlignment="1">
      <alignment horizontal="center" vertical="center"/>
    </xf>
    <xf numFmtId="2" fontId="96" fillId="0" borderId="0" xfId="0" quotePrefix="1" applyNumberFormat="1" applyFont="1" applyAlignment="1">
      <alignment horizontal="right"/>
    </xf>
    <xf numFmtId="2" fontId="96" fillId="0" borderId="0" xfId="1" quotePrefix="1" applyNumberFormat="1" applyFont="1" applyFill="1" applyAlignment="1">
      <alignment horizontal="right"/>
    </xf>
    <xf numFmtId="2" fontId="96" fillId="0" borderId="0" xfId="1" applyNumberFormat="1" applyFont="1" applyFill="1" applyBorder="1" applyProtection="1"/>
    <xf numFmtId="2" fontId="104" fillId="0" borderId="0" xfId="0" applyNumberFormat="1" applyFont="1"/>
    <xf numFmtId="2" fontId="105" fillId="0" borderId="0" xfId="3" applyNumberFormat="1" applyFont="1" applyFill="1" applyAlignment="1" applyProtection="1"/>
    <xf numFmtId="2" fontId="96" fillId="0" borderId="0" xfId="1" applyNumberFormat="1" applyFont="1" applyFill="1" applyBorder="1" applyAlignment="1" applyProtection="1">
      <alignment horizontal="right"/>
    </xf>
    <xf numFmtId="2" fontId="96" fillId="0" borderId="24" xfId="0" applyNumberFormat="1" applyFont="1" applyBorder="1" applyAlignment="1">
      <alignment horizontal="center" vertical="center"/>
    </xf>
    <xf numFmtId="2" fontId="95" fillId="0" borderId="25" xfId="0" applyNumberFormat="1" applyFont="1" applyBorder="1" applyAlignment="1">
      <alignment horizontal="centerContinuous" vertical="center"/>
    </xf>
    <xf numFmtId="2" fontId="96" fillId="0" borderId="26" xfId="0" applyNumberFormat="1" applyFont="1" applyBorder="1" applyAlignment="1">
      <alignment horizontal="centerContinuous"/>
    </xf>
    <xf numFmtId="2" fontId="95" fillId="0" borderId="20" xfId="0" applyNumberFormat="1" applyFont="1" applyBorder="1" applyAlignment="1">
      <alignment horizontal="centerContinuous" vertical="center"/>
    </xf>
    <xf numFmtId="2" fontId="96" fillId="0" borderId="7" xfId="0" applyNumberFormat="1" applyFont="1" applyBorder="1" applyAlignment="1">
      <alignment horizontal="center" vertical="center"/>
    </xf>
    <xf numFmtId="2" fontId="96" fillId="0" borderId="27" xfId="0" applyNumberFormat="1" applyFont="1" applyBorder="1" applyAlignment="1">
      <alignment horizontal="center" vertical="center"/>
    </xf>
    <xf numFmtId="2" fontId="95" fillId="0" borderId="22" xfId="0" applyNumberFormat="1" applyFont="1" applyBorder="1" applyAlignment="1">
      <alignment vertical="center"/>
    </xf>
    <xf numFmtId="2" fontId="96" fillId="0" borderId="28" xfId="0" applyNumberFormat="1" applyFont="1" applyBorder="1" applyAlignment="1">
      <alignment horizontal="center" vertical="center"/>
    </xf>
    <xf numFmtId="2" fontId="94" fillId="0" borderId="36" xfId="0" applyNumberFormat="1" applyFont="1" applyBorder="1" applyAlignment="1">
      <alignment horizontal="center" vertical="center"/>
    </xf>
    <xf numFmtId="2" fontId="96" fillId="0" borderId="58" xfId="0" applyNumberFormat="1" applyFont="1" applyBorder="1" applyAlignment="1">
      <alignment horizontal="center"/>
    </xf>
    <xf numFmtId="2" fontId="96" fillId="0" borderId="29" xfId="0" applyNumberFormat="1" applyFont="1" applyBorder="1" applyAlignment="1">
      <alignment horizontal="center" vertical="center"/>
    </xf>
    <xf numFmtId="2" fontId="96" fillId="0" borderId="30" xfId="0" applyNumberFormat="1" applyFont="1" applyBorder="1" applyAlignment="1">
      <alignment horizontal="center"/>
    </xf>
    <xf numFmtId="2" fontId="96" fillId="0" borderId="31" xfId="0" applyNumberFormat="1" applyFont="1" applyBorder="1" applyAlignment="1">
      <alignment horizontal="center" vertical="center"/>
    </xf>
    <xf numFmtId="2" fontId="106" fillId="0" borderId="0" xfId="0" applyNumberFormat="1" applyFont="1" applyAlignment="1">
      <alignment vertical="center"/>
    </xf>
    <xf numFmtId="2" fontId="106" fillId="0" borderId="0" xfId="0" applyNumberFormat="1" applyFont="1" applyAlignment="1">
      <alignment horizontal="right"/>
    </xf>
    <xf numFmtId="2" fontId="96" fillId="0" borderId="0" xfId="0" applyNumberFormat="1" applyFont="1" applyAlignment="1">
      <alignment horizontal="right" vertical="center"/>
    </xf>
    <xf numFmtId="2" fontId="106" fillId="0" borderId="0" xfId="0" quotePrefix="1" applyNumberFormat="1" applyFont="1" applyAlignment="1">
      <alignment horizontal="right"/>
    </xf>
    <xf numFmtId="2" fontId="100" fillId="0" borderId="78" xfId="0" applyNumberFormat="1" applyFont="1" applyBorder="1" applyAlignment="1">
      <alignment horizontal="center"/>
    </xf>
    <xf numFmtId="2" fontId="100" fillId="0" borderId="79" xfId="0" applyNumberFormat="1" applyFont="1" applyBorder="1"/>
    <xf numFmtId="2" fontId="96" fillId="0" borderId="0" xfId="0" applyNumberFormat="1" applyFont="1" applyAlignment="1">
      <alignment horizontal="left" vertical="center"/>
    </xf>
    <xf numFmtId="2" fontId="96" fillId="0" borderId="15" xfId="0" applyNumberFormat="1" applyFont="1" applyBorder="1" applyAlignment="1">
      <alignment horizontal="right"/>
    </xf>
    <xf numFmtId="2" fontId="96" fillId="0" borderId="15" xfId="0" applyNumberFormat="1" applyFont="1" applyBorder="1"/>
    <xf numFmtId="2" fontId="100" fillId="0" borderId="80" xfId="0" applyNumberFormat="1" applyFont="1" applyBorder="1" applyAlignment="1">
      <alignment horizontal="center"/>
    </xf>
    <xf numFmtId="2" fontId="100" fillId="0" borderId="81" xfId="0" applyNumberFormat="1" applyFont="1" applyBorder="1"/>
    <xf numFmtId="2" fontId="107" fillId="0" borderId="0" xfId="0" applyNumberFormat="1" applyFont="1" applyAlignment="1">
      <alignment horizontal="right"/>
    </xf>
    <xf numFmtId="2" fontId="107" fillId="0" borderId="0" xfId="0" applyNumberFormat="1" applyFont="1"/>
    <xf numFmtId="2" fontId="17" fillId="0" borderId="126" xfId="0" applyNumberFormat="1" applyFont="1" applyBorder="1"/>
    <xf numFmtId="2" fontId="100" fillId="0" borderId="0" xfId="0" applyNumberFormat="1" applyFont="1" applyAlignment="1">
      <alignment horizontal="center"/>
    </xf>
    <xf numFmtId="2" fontId="100" fillId="0" borderId="0" xfId="0" applyNumberFormat="1" applyFont="1"/>
    <xf numFmtId="2" fontId="108" fillId="0" borderId="0" xfId="0" applyNumberFormat="1" applyFont="1"/>
    <xf numFmtId="2" fontId="108" fillId="0" borderId="0" xfId="0" applyNumberFormat="1" applyFont="1" applyAlignment="1">
      <alignment vertical="center"/>
    </xf>
    <xf numFmtId="2" fontId="96" fillId="0" borderId="0" xfId="0" applyNumberFormat="1" applyFont="1" applyAlignment="1">
      <alignment horizontal="left" vertical="top" wrapText="1"/>
    </xf>
    <xf numFmtId="2" fontId="109" fillId="0" borderId="0" xfId="7" applyNumberFormat="1" applyFont="1"/>
    <xf numFmtId="2" fontId="110" fillId="0" borderId="0" xfId="0" applyNumberFormat="1" applyFont="1"/>
    <xf numFmtId="2" fontId="2" fillId="0" borderId="13" xfId="17" quotePrefix="1" applyNumberFormat="1" applyFont="1" applyBorder="1" applyAlignment="1">
      <alignment horizontal="center"/>
    </xf>
    <xf numFmtId="2" fontId="2" fillId="0" borderId="13" xfId="17" applyNumberFormat="1" applyFont="1" applyBorder="1"/>
    <xf numFmtId="2" fontId="2" fillId="0" borderId="13" xfId="17" applyNumberFormat="1" applyFont="1" applyBorder="1" applyAlignment="1">
      <alignment horizontal="left"/>
    </xf>
    <xf numFmtId="2" fontId="96" fillId="0" borderId="35" xfId="0" applyNumberFormat="1" applyFont="1" applyBorder="1"/>
    <xf numFmtId="2" fontId="47" fillId="0" borderId="0" xfId="0" applyNumberFormat="1" applyFont="1" applyAlignment="1">
      <alignment horizontal="right"/>
    </xf>
    <xf numFmtId="2" fontId="111" fillId="0" borderId="0" xfId="0" applyNumberFormat="1" applyFont="1"/>
    <xf numFmtId="2" fontId="101" fillId="0" borderId="13" xfId="0" applyNumberFormat="1" applyFont="1" applyBorder="1" applyAlignment="1">
      <alignment horizontal="right"/>
    </xf>
    <xf numFmtId="2" fontId="101" fillId="0" borderId="13" xfId="0" applyNumberFormat="1" applyFont="1" applyBorder="1" applyAlignment="1">
      <alignment horizontal="center"/>
    </xf>
    <xf numFmtId="2" fontId="101" fillId="0" borderId="13" xfId="0" applyNumberFormat="1" applyFont="1" applyBorder="1" applyAlignment="1">
      <alignment horizontal="left"/>
    </xf>
    <xf numFmtId="2" fontId="96" fillId="0" borderId="0" xfId="0" quotePrefix="1" applyNumberFormat="1" applyFont="1"/>
    <xf numFmtId="2" fontId="96" fillId="0" borderId="15" xfId="0" applyNumberFormat="1" applyFont="1" applyBorder="1" applyAlignment="1">
      <alignment horizontal="center"/>
    </xf>
    <xf numFmtId="2" fontId="96" fillId="0" borderId="2" xfId="0" applyNumberFormat="1" applyFont="1" applyBorder="1" applyAlignment="1">
      <alignment horizontal="center"/>
    </xf>
    <xf numFmtId="2" fontId="96" fillId="0" borderId="15" xfId="0" applyNumberFormat="1" applyFont="1" applyBorder="1" applyAlignment="1">
      <alignment horizontal="left"/>
    </xf>
    <xf numFmtId="2" fontId="50" fillId="0" borderId="0" xfId="1" applyNumberFormat="1" applyFont="1" applyFill="1" applyBorder="1" applyAlignment="1">
      <alignment horizontal="left"/>
    </xf>
    <xf numFmtId="2" fontId="47" fillId="0" borderId="0" xfId="0" applyNumberFormat="1" applyFont="1"/>
    <xf numFmtId="2" fontId="51" fillId="0" borderId="0" xfId="0" applyNumberFormat="1" applyFont="1"/>
    <xf numFmtId="2" fontId="47" fillId="0" borderId="16" xfId="0" applyNumberFormat="1" applyFont="1" applyBorder="1" applyAlignment="1">
      <alignment horizontal="center"/>
    </xf>
    <xf numFmtId="2" fontId="47" fillId="0" borderId="0" xfId="0" applyNumberFormat="1" applyFont="1" applyAlignment="1">
      <alignment horizontal="center"/>
    </xf>
    <xf numFmtId="2" fontId="50" fillId="0" borderId="0" xfId="0" applyNumberFormat="1" applyFont="1" applyAlignment="1">
      <alignment horizontal="left" vertical="center"/>
    </xf>
    <xf numFmtId="2" fontId="50" fillId="0" borderId="0" xfId="0" applyNumberFormat="1" applyFont="1" applyAlignment="1">
      <alignment vertical="center"/>
    </xf>
    <xf numFmtId="2" fontId="50" fillId="0" borderId="0" xfId="0" applyNumberFormat="1" applyFont="1"/>
    <xf numFmtId="2" fontId="50" fillId="0" borderId="0" xfId="1" applyNumberFormat="1" applyFont="1" applyFill="1" applyBorder="1"/>
    <xf numFmtId="2" fontId="47" fillId="0" borderId="0" xfId="1" applyNumberFormat="1" applyFont="1" applyFill="1" applyBorder="1" applyAlignment="1">
      <alignment horizontal="center"/>
    </xf>
    <xf numFmtId="2" fontId="50" fillId="0" borderId="0" xfId="8" applyNumberFormat="1" applyFont="1"/>
    <xf numFmtId="2" fontId="50" fillId="0" borderId="0" xfId="9" applyNumberFormat="1" applyFont="1"/>
    <xf numFmtId="2" fontId="50" fillId="0" borderId="0" xfId="1" applyNumberFormat="1" applyFont="1" applyFill="1" applyBorder="1" applyAlignment="1">
      <alignment horizontal="center"/>
    </xf>
    <xf numFmtId="2" fontId="50" fillId="0" borderId="0" xfId="10" applyNumberFormat="1" applyFont="1"/>
    <xf numFmtId="2" fontId="50" fillId="0" borderId="0" xfId="6" applyNumberFormat="1" applyFont="1" applyAlignment="1">
      <alignment horizontal="left"/>
    </xf>
    <xf numFmtId="2" fontId="47" fillId="0" borderId="0" xfId="6" applyNumberFormat="1" applyFont="1"/>
    <xf numFmtId="2" fontId="47" fillId="0" borderId="0" xfId="6" applyNumberFormat="1" applyFont="1" applyAlignment="1">
      <alignment horizontal="left"/>
    </xf>
    <xf numFmtId="2" fontId="47" fillId="0" borderId="0" xfId="6" applyNumberFormat="1" applyFont="1" applyAlignment="1">
      <alignment horizontal="center"/>
    </xf>
    <xf numFmtId="2" fontId="47" fillId="0" borderId="0" xfId="6" quotePrefix="1" applyNumberFormat="1" applyFont="1" applyAlignment="1">
      <alignment horizontal="center"/>
    </xf>
    <xf numFmtId="2" fontId="47" fillId="0" borderId="0" xfId="6" quotePrefix="1" applyNumberFormat="1" applyFont="1"/>
    <xf numFmtId="2" fontId="50" fillId="0" borderId="0" xfId="12" applyNumberFormat="1" applyFont="1"/>
    <xf numFmtId="2" fontId="47" fillId="0" borderId="0" xfId="12" applyNumberFormat="1" applyFont="1"/>
    <xf numFmtId="2" fontId="50" fillId="0" borderId="0" xfId="11" applyNumberFormat="1" applyFont="1" applyAlignment="1">
      <alignment horizontal="center"/>
    </xf>
    <xf numFmtId="2" fontId="50" fillId="0" borderId="0" xfId="13" applyNumberFormat="1" applyFont="1"/>
    <xf numFmtId="2" fontId="47" fillId="0" borderId="0" xfId="13" applyNumberFormat="1" applyFont="1"/>
    <xf numFmtId="2" fontId="50" fillId="0" borderId="0" xfId="11" applyNumberFormat="1" applyFont="1" applyAlignment="1">
      <alignment horizontal="left"/>
    </xf>
    <xf numFmtId="2" fontId="50" fillId="0" borderId="0" xfId="11" applyNumberFormat="1" applyFont="1"/>
    <xf numFmtId="2" fontId="47" fillId="0" borderId="0" xfId="11" applyNumberFormat="1" applyFont="1"/>
    <xf numFmtId="2" fontId="50" fillId="0" borderId="0" xfId="0" applyNumberFormat="1" applyFont="1" applyAlignment="1">
      <alignment horizontal="center"/>
    </xf>
    <xf numFmtId="2" fontId="50" fillId="0" borderId="0" xfId="0" applyNumberFormat="1" applyFont="1" applyAlignment="1">
      <alignment horizontal="left"/>
    </xf>
    <xf numFmtId="2" fontId="50" fillId="0" borderId="0" xfId="0" applyNumberFormat="1" applyFont="1" applyAlignment="1">
      <alignment horizontal="right"/>
    </xf>
    <xf numFmtId="2" fontId="52" fillId="0" borderId="0" xfId="0" applyNumberFormat="1" applyFont="1"/>
    <xf numFmtId="2" fontId="47" fillId="0" borderId="0" xfId="1" applyNumberFormat="1" applyFont="1" applyFill="1" applyBorder="1"/>
    <xf numFmtId="2" fontId="50" fillId="0" borderId="0" xfId="8" applyNumberFormat="1" applyFont="1" applyAlignment="1" applyProtection="1">
      <alignment horizontal="left"/>
      <protection locked="0"/>
    </xf>
    <xf numFmtId="2" fontId="47" fillId="0" borderId="0" xfId="8" applyNumberFormat="1" applyFont="1"/>
    <xf numFmtId="2" fontId="47" fillId="0" borderId="0" xfId="8" applyNumberFormat="1" applyFont="1" applyProtection="1">
      <protection locked="0"/>
    </xf>
    <xf numFmtId="2" fontId="50" fillId="0" borderId="0" xfId="9" applyNumberFormat="1" applyFont="1" applyAlignment="1">
      <alignment horizontal="left"/>
    </xf>
    <xf numFmtId="2" fontId="47" fillId="0" borderId="0" xfId="9" applyNumberFormat="1" applyFont="1" applyAlignment="1">
      <alignment horizontal="center"/>
    </xf>
    <xf numFmtId="2" fontId="50" fillId="0" borderId="0" xfId="12" applyNumberFormat="1" applyFont="1" applyAlignment="1">
      <alignment horizontal="left"/>
    </xf>
    <xf numFmtId="2" fontId="50" fillId="0" borderId="0" xfId="13" applyNumberFormat="1" applyFont="1" applyAlignment="1">
      <alignment horizontal="left"/>
    </xf>
    <xf numFmtId="2" fontId="52" fillId="0" borderId="0" xfId="0" applyNumberFormat="1" applyFont="1" applyAlignment="1">
      <alignment horizontal="center"/>
    </xf>
    <xf numFmtId="2" fontId="47" fillId="0" borderId="0" xfId="0" applyNumberFormat="1" applyFont="1" applyAlignment="1">
      <alignment vertical="center"/>
    </xf>
    <xf numFmtId="2" fontId="47" fillId="0" borderId="0" xfId="0" applyNumberFormat="1" applyFont="1" applyAlignment="1">
      <alignment horizontal="center" vertical="center"/>
    </xf>
    <xf numFmtId="2" fontId="50" fillId="0" borderId="38" xfId="0" applyNumberFormat="1" applyFont="1" applyBorder="1" applyAlignment="1">
      <alignment horizontal="left"/>
    </xf>
    <xf numFmtId="2" fontId="47" fillId="0" borderId="0" xfId="0" quotePrefix="1" applyNumberFormat="1" applyFont="1" applyAlignment="1">
      <alignment horizontal="center"/>
    </xf>
    <xf numFmtId="2" fontId="50" fillId="0" borderId="38" xfId="8" applyNumberFormat="1" applyFont="1" applyBorder="1" applyAlignment="1" applyProtection="1">
      <alignment horizontal="left"/>
      <protection locked="0"/>
    </xf>
    <xf numFmtId="2" fontId="47" fillId="0" borderId="0" xfId="8" quotePrefix="1" applyNumberFormat="1" applyFont="1" applyAlignment="1">
      <alignment horizontal="center"/>
    </xf>
    <xf numFmtId="2" fontId="47" fillId="0" borderId="0" xfId="1" quotePrefix="1" applyNumberFormat="1" applyFont="1" applyFill="1" applyBorder="1" applyAlignment="1">
      <alignment horizontal="center"/>
    </xf>
    <xf numFmtId="2" fontId="47" fillId="0" borderId="0" xfId="8" quotePrefix="1" applyNumberFormat="1" applyFont="1" applyProtection="1">
      <protection locked="0"/>
    </xf>
    <xf numFmtId="2" fontId="50" fillId="0" borderId="38" xfId="9" applyNumberFormat="1" applyFont="1" applyBorder="1" applyAlignment="1">
      <alignment horizontal="left"/>
    </xf>
    <xf numFmtId="2" fontId="47" fillId="0" borderId="0" xfId="9" applyNumberFormat="1" applyFont="1"/>
    <xf numFmtId="2" fontId="47" fillId="0" borderId="38" xfId="9" applyNumberFormat="1" applyFont="1" applyBorder="1"/>
    <xf numFmtId="2" fontId="66" fillId="0" borderId="33" xfId="9" applyNumberFormat="1" applyFont="1" applyBorder="1"/>
    <xf numFmtId="2" fontId="47" fillId="0" borderId="34" xfId="9" applyNumberFormat="1" applyFont="1" applyBorder="1"/>
    <xf numFmtId="2" fontId="47" fillId="0" borderId="40" xfId="9" applyNumberFormat="1" applyFont="1" applyBorder="1"/>
    <xf numFmtId="2" fontId="47" fillId="0" borderId="0" xfId="10" applyNumberFormat="1" applyFont="1"/>
    <xf numFmtId="2" fontId="47" fillId="0" borderId="0" xfId="7" applyNumberFormat="1" applyFont="1"/>
    <xf numFmtId="2" fontId="47" fillId="0" borderId="0" xfId="7" applyNumberFormat="1" applyFont="1" applyAlignment="1">
      <alignment horizontal="center"/>
    </xf>
    <xf numFmtId="2" fontId="47" fillId="0" borderId="0" xfId="7" quotePrefix="1" applyNumberFormat="1" applyFont="1" applyAlignment="1">
      <alignment horizontal="center"/>
    </xf>
    <xf numFmtId="2" fontId="47" fillId="0" borderId="0" xfId="7" quotePrefix="1" applyNumberFormat="1" applyFont="1"/>
    <xf numFmtId="2" fontId="50" fillId="0" borderId="38" xfId="13" applyNumberFormat="1" applyFont="1" applyBorder="1" applyAlignment="1">
      <alignment horizontal="left"/>
    </xf>
    <xf numFmtId="2" fontId="47" fillId="0" borderId="0" xfId="13" quotePrefix="1" applyNumberFormat="1" applyFont="1" applyAlignment="1">
      <alignment horizontal="center"/>
    </xf>
    <xf numFmtId="2" fontId="47" fillId="0" borderId="0" xfId="13" applyNumberFormat="1" applyFont="1" applyAlignment="1">
      <alignment horizontal="center"/>
    </xf>
    <xf numFmtId="2" fontId="47" fillId="0" borderId="0" xfId="11" applyNumberFormat="1" applyFont="1" applyAlignment="1">
      <alignment horizontal="right"/>
    </xf>
    <xf numFmtId="2" fontId="54" fillId="0" borderId="8" xfId="15" applyNumberFormat="1" applyFont="1" applyBorder="1" applyAlignment="1">
      <alignment horizontal="center" vertical="center"/>
    </xf>
    <xf numFmtId="2" fontId="47" fillId="0" borderId="21" xfId="0" applyNumberFormat="1" applyFont="1" applyBorder="1" applyAlignment="1">
      <alignment horizontal="center" vertical="center" wrapText="1"/>
    </xf>
    <xf numFmtId="2" fontId="54" fillId="0" borderId="21" xfId="15" applyNumberFormat="1" applyFont="1" applyBorder="1" applyAlignment="1">
      <alignment horizontal="center" vertical="center" wrapText="1"/>
    </xf>
    <xf numFmtId="2" fontId="47" fillId="0" borderId="6" xfId="0" applyNumberFormat="1" applyFont="1" applyBorder="1" applyAlignment="1">
      <alignment horizontal="center" vertical="center" wrapText="1"/>
    </xf>
    <xf numFmtId="2" fontId="48" fillId="0" borderId="8" xfId="0" applyNumberFormat="1" applyFont="1" applyBorder="1" applyAlignment="1">
      <alignment horizontal="center" wrapText="1"/>
    </xf>
    <xf numFmtId="2" fontId="48" fillId="0" borderId="21" xfId="0" applyNumberFormat="1" applyFont="1" applyBorder="1" applyAlignment="1">
      <alignment horizontal="center" wrapText="1"/>
    </xf>
    <xf numFmtId="2" fontId="47" fillId="0" borderId="21" xfId="1" applyNumberFormat="1" applyFont="1" applyFill="1" applyBorder="1" applyAlignment="1">
      <alignment horizontal="center" wrapText="1"/>
    </xf>
    <xf numFmtId="2" fontId="48" fillId="0" borderId="21" xfId="1" applyNumberFormat="1" applyFont="1" applyFill="1" applyBorder="1" applyAlignment="1">
      <alignment horizontal="center" wrapText="1"/>
    </xf>
    <xf numFmtId="2" fontId="48" fillId="0" borderId="67" xfId="0" applyNumberFormat="1" applyFont="1" applyBorder="1" applyAlignment="1">
      <alignment horizontal="center" wrapText="1"/>
    </xf>
    <xf numFmtId="2" fontId="48" fillId="0" borderId="60" xfId="1" applyNumberFormat="1" applyFont="1" applyFill="1" applyBorder="1" applyAlignment="1">
      <alignment horizontal="center" wrapText="1"/>
    </xf>
    <xf numFmtId="2" fontId="48" fillId="0" borderId="6" xfId="0" applyNumberFormat="1" applyFont="1" applyBorder="1" applyAlignment="1">
      <alignment horizontal="center" wrapText="1"/>
    </xf>
    <xf numFmtId="2" fontId="48" fillId="0" borderId="8" xfId="8" applyNumberFormat="1" applyFont="1" applyBorder="1" applyAlignment="1">
      <alignment horizontal="center" wrapText="1"/>
    </xf>
    <xf numFmtId="2" fontId="48" fillId="0" borderId="59" xfId="8" applyNumberFormat="1" applyFont="1" applyBorder="1" applyAlignment="1">
      <alignment wrapText="1"/>
    </xf>
    <xf numFmtId="2" fontId="48" fillId="0" borderId="6" xfId="8" applyNumberFormat="1" applyFont="1" applyBorder="1" applyAlignment="1">
      <alignment horizontal="center" wrapText="1"/>
    </xf>
    <xf numFmtId="2" fontId="48" fillId="0" borderId="3" xfId="1" applyNumberFormat="1" applyFont="1" applyFill="1" applyBorder="1" applyAlignment="1" applyProtection="1">
      <alignment horizontal="center" wrapText="1"/>
    </xf>
    <xf numFmtId="2" fontId="48" fillId="0" borderId="3" xfId="8" applyNumberFormat="1" applyFont="1" applyBorder="1" applyAlignment="1">
      <alignment horizontal="center" wrapText="1"/>
    </xf>
    <xf numFmtId="2" fontId="48" fillId="0" borderId="3" xfId="8" applyNumberFormat="1" applyFont="1" applyBorder="1" applyAlignment="1" applyProtection="1">
      <alignment horizontal="center" wrapText="1"/>
      <protection locked="0"/>
    </xf>
    <xf numFmtId="2" fontId="48" fillId="0" borderId="60" xfId="8" applyNumberFormat="1" applyFont="1" applyBorder="1" applyAlignment="1">
      <alignment horizontal="center" wrapText="1"/>
    </xf>
    <xf numFmtId="2" fontId="48" fillId="0" borderId="21" xfId="8" applyNumberFormat="1" applyFont="1" applyBorder="1" applyAlignment="1">
      <alignment horizontal="center" wrapText="1"/>
    </xf>
    <xf numFmtId="2" fontId="48" fillId="0" borderId="8" xfId="9" applyNumberFormat="1" applyFont="1" applyBorder="1" applyAlignment="1">
      <alignment horizontal="center" wrapText="1"/>
    </xf>
    <xf numFmtId="2" fontId="48" fillId="0" borderId="21" xfId="9" applyNumberFormat="1" applyFont="1" applyBorder="1" applyAlignment="1">
      <alignment horizontal="center" wrapText="1"/>
    </xf>
    <xf numFmtId="2" fontId="55" fillId="0" borderId="21" xfId="9" applyNumberFormat="1" applyFont="1" applyBorder="1" applyAlignment="1">
      <alignment horizontal="center" wrapText="1"/>
    </xf>
    <xf numFmtId="2" fontId="55" fillId="0" borderId="6" xfId="9" applyNumberFormat="1" applyFont="1" applyBorder="1" applyAlignment="1">
      <alignment horizontal="center" wrapText="1"/>
    </xf>
    <xf numFmtId="2" fontId="55" fillId="0" borderId="8" xfId="9" applyNumberFormat="1" applyFont="1" applyBorder="1" applyAlignment="1">
      <alignment horizontal="center" wrapText="1"/>
    </xf>
    <xf numFmtId="2" fontId="55" fillId="0" borderId="6" xfId="1" applyNumberFormat="1" applyFont="1" applyFill="1" applyBorder="1" applyAlignment="1" applyProtection="1">
      <alignment horizontal="center" wrapText="1"/>
    </xf>
    <xf numFmtId="2" fontId="65" fillId="0" borderId="17" xfId="10" applyNumberFormat="1" applyFont="1" applyBorder="1" applyAlignment="1">
      <alignment horizontal="center" wrapText="1"/>
    </xf>
    <xf numFmtId="2" fontId="65" fillId="0" borderId="17" xfId="10" applyNumberFormat="1" applyFont="1" applyBorder="1" applyAlignment="1">
      <alignment wrapText="1"/>
    </xf>
    <xf numFmtId="2" fontId="56" fillId="0" borderId="17" xfId="1" applyNumberFormat="1" applyFont="1" applyFill="1" applyBorder="1" applyAlignment="1">
      <alignment horizontal="center" wrapText="1"/>
    </xf>
    <xf numFmtId="2" fontId="56" fillId="0" borderId="17" xfId="10" applyNumberFormat="1" applyFont="1" applyBorder="1" applyAlignment="1">
      <alignment horizontal="center" wrapText="1"/>
    </xf>
    <xf numFmtId="2" fontId="56" fillId="0" borderId="0" xfId="10" applyNumberFormat="1" applyFont="1" applyAlignment="1">
      <alignment horizontal="center" wrapText="1"/>
    </xf>
    <xf numFmtId="2" fontId="48" fillId="0" borderId="17" xfId="13" applyNumberFormat="1" applyFont="1" applyBorder="1" applyAlignment="1">
      <alignment horizontal="center" vertical="center" wrapText="1"/>
    </xf>
    <xf numFmtId="2" fontId="47" fillId="0" borderId="17" xfId="0" applyNumberFormat="1" applyFont="1" applyBorder="1" applyAlignment="1">
      <alignment horizontal="center"/>
    </xf>
    <xf numFmtId="2" fontId="48" fillId="0" borderId="17" xfId="6" applyNumberFormat="1" applyFont="1" applyBorder="1" applyAlignment="1">
      <alignment horizontal="center" wrapText="1"/>
    </xf>
    <xf numFmtId="2" fontId="47" fillId="0" borderId="0" xfId="7" applyNumberFormat="1" applyFont="1" applyAlignment="1">
      <alignment wrapText="1"/>
    </xf>
    <xf numFmtId="2" fontId="65" fillId="0" borderId="17" xfId="12" applyNumberFormat="1" applyFont="1" applyBorder="1" applyAlignment="1">
      <alignment horizontal="center" wrapText="1"/>
    </xf>
    <xf numFmtId="2" fontId="77" fillId="0" borderId="17" xfId="12" applyNumberFormat="1" applyFont="1" applyBorder="1" applyAlignment="1">
      <alignment horizontal="center" wrapText="1"/>
    </xf>
    <xf numFmtId="2" fontId="65" fillId="0" borderId="17" xfId="9" applyNumberFormat="1" applyFont="1" applyBorder="1" applyAlignment="1">
      <alignment horizontal="center" wrapText="1"/>
    </xf>
    <xf numFmtId="2" fontId="65" fillId="0" borderId="0" xfId="12" applyNumberFormat="1" applyFont="1" applyAlignment="1">
      <alignment horizontal="center" wrapText="1"/>
    </xf>
    <xf numFmtId="2" fontId="48" fillId="0" borderId="8" xfId="13" applyNumberFormat="1" applyFont="1" applyBorder="1" applyAlignment="1">
      <alignment horizontal="center" vertical="center" wrapText="1"/>
    </xf>
    <xf numFmtId="2" fontId="48" fillId="0" borderId="21" xfId="13" applyNumberFormat="1" applyFont="1" applyBorder="1" applyAlignment="1">
      <alignment horizontal="center" vertical="center" wrapText="1"/>
    </xf>
    <xf numFmtId="2" fontId="48" fillId="0" borderId="6" xfId="9" applyNumberFormat="1" applyFont="1" applyBorder="1" applyAlignment="1">
      <alignment horizontal="center" vertical="center" wrapText="1"/>
    </xf>
    <xf numFmtId="2" fontId="48" fillId="0" borderId="0" xfId="13" applyNumberFormat="1" applyFont="1" applyAlignment="1">
      <alignment horizontal="center" vertical="center" wrapText="1"/>
    </xf>
    <xf numFmtId="2" fontId="73" fillId="0" borderId="8" xfId="13" applyNumberFormat="1" applyFont="1" applyBorder="1" applyAlignment="1">
      <alignment horizontal="center" vertical="center" wrapText="1"/>
    </xf>
    <xf numFmtId="2" fontId="57" fillId="0" borderId="21" xfId="13" applyNumberFormat="1" applyFont="1" applyBorder="1" applyAlignment="1">
      <alignment horizontal="center" vertical="center" wrapText="1"/>
    </xf>
    <xf numFmtId="2" fontId="73" fillId="0" borderId="21" xfId="13" applyNumberFormat="1" applyFont="1" applyBorder="1" applyAlignment="1">
      <alignment horizontal="center" vertical="center" wrapText="1"/>
    </xf>
    <xf numFmtId="2" fontId="73" fillId="0" borderId="6" xfId="13" applyNumberFormat="1" applyFont="1" applyBorder="1" applyAlignment="1">
      <alignment horizontal="center" vertical="center" wrapText="1"/>
    </xf>
    <xf numFmtId="2" fontId="73" fillId="0" borderId="0" xfId="13" applyNumberFormat="1" applyFont="1" applyAlignment="1">
      <alignment horizontal="center" vertical="center" wrapText="1"/>
    </xf>
    <xf numFmtId="2" fontId="73" fillId="0" borderId="8" xfId="9" applyNumberFormat="1" applyFont="1" applyBorder="1" applyAlignment="1">
      <alignment horizontal="center" vertical="center" wrapText="1"/>
    </xf>
    <xf numFmtId="2" fontId="73" fillId="0" borderId="6" xfId="14" applyNumberFormat="1" applyFont="1" applyBorder="1" applyAlignment="1">
      <alignment horizontal="center" vertical="center" wrapText="1"/>
    </xf>
    <xf numFmtId="2" fontId="73" fillId="0" borderId="7" xfId="14" applyNumberFormat="1" applyFont="1" applyBorder="1" applyAlignment="1">
      <alignment horizontal="center" vertical="center" wrapText="1"/>
    </xf>
    <xf numFmtId="2" fontId="73" fillId="0" borderId="8" xfId="14" applyNumberFormat="1" applyFont="1" applyBorder="1" applyAlignment="1">
      <alignment horizontal="center" vertical="center" wrapText="1"/>
    </xf>
    <xf numFmtId="2" fontId="73" fillId="0" borderId="3" xfId="14" applyNumberFormat="1" applyFont="1" applyBorder="1" applyAlignment="1">
      <alignment horizontal="center" vertical="center" wrapText="1"/>
    </xf>
    <xf numFmtId="2" fontId="89" fillId="0" borderId="17" xfId="17" applyNumberFormat="1" applyFont="1" applyBorder="1" applyAlignment="1">
      <alignment horizontal="center"/>
    </xf>
    <xf numFmtId="2" fontId="89" fillId="0" borderId="17" xfId="17" applyNumberFormat="1" applyFont="1" applyBorder="1" applyAlignment="1">
      <alignment horizontal="center" wrapText="1"/>
    </xf>
    <xf numFmtId="2" fontId="40" fillId="0" borderId="17" xfId="0" applyNumberFormat="1" applyFont="1" applyBorder="1" applyAlignment="1">
      <alignment horizontal="center" wrapText="1"/>
    </xf>
    <xf numFmtId="2" fontId="40" fillId="0" borderId="17" xfId="0" applyNumberFormat="1" applyFont="1" applyBorder="1" applyAlignment="1">
      <alignment horizontal="center"/>
    </xf>
    <xf numFmtId="2" fontId="44" fillId="0" borderId="17" xfId="0" applyNumberFormat="1" applyFont="1" applyBorder="1" applyAlignment="1">
      <alignment horizontal="center" wrapText="1"/>
    </xf>
    <xf numFmtId="2" fontId="40" fillId="0" borderId="17" xfId="0" applyNumberFormat="1" applyFont="1" applyBorder="1" applyAlignment="1">
      <alignment horizontal="center" textRotation="90" wrapText="1"/>
    </xf>
    <xf numFmtId="2" fontId="52" fillId="0" borderId="8" xfId="11" applyNumberFormat="1" applyFont="1" applyBorder="1" applyAlignment="1">
      <alignment horizontal="center" vertical="center" wrapText="1"/>
    </xf>
    <xf numFmtId="2" fontId="50" fillId="0" borderId="21" xfId="0" applyNumberFormat="1" applyFont="1" applyBorder="1" applyAlignment="1">
      <alignment horizontal="center" vertical="center"/>
    </xf>
    <xf numFmtId="2" fontId="50" fillId="0" borderId="21" xfId="0" applyNumberFormat="1" applyFont="1" applyBorder="1" applyAlignment="1">
      <alignment horizontal="center" vertical="center" wrapText="1"/>
    </xf>
    <xf numFmtId="2" fontId="54" fillId="0" borderId="5" xfId="15" applyNumberFormat="1" applyFont="1" applyBorder="1" applyAlignment="1">
      <alignment horizontal="center" vertical="center" wrapText="1"/>
    </xf>
    <xf numFmtId="2" fontId="47" fillId="0" borderId="5" xfId="0" applyNumberFormat="1" applyFont="1" applyBorder="1" applyAlignment="1">
      <alignment vertical="center"/>
    </xf>
    <xf numFmtId="2" fontId="54" fillId="0" borderId="5" xfId="15" applyNumberFormat="1" applyFont="1" applyBorder="1" applyAlignment="1">
      <alignment vertical="center" wrapText="1"/>
    </xf>
    <xf numFmtId="2" fontId="53" fillId="0" borderId="5" xfId="0" applyNumberFormat="1" applyFont="1" applyBorder="1" applyAlignment="1">
      <alignment vertical="center"/>
    </xf>
    <xf numFmtId="2" fontId="53" fillId="0" borderId="55" xfId="0" applyNumberFormat="1" applyFont="1" applyBorder="1" applyAlignment="1">
      <alignment vertical="center"/>
    </xf>
    <xf numFmtId="2" fontId="47" fillId="0" borderId="10" xfId="0" applyNumberFormat="1" applyFont="1" applyBorder="1" applyAlignment="1">
      <alignment horizontal="center"/>
    </xf>
    <xf numFmtId="2" fontId="47" fillId="0" borderId="10" xfId="0" applyNumberFormat="1" applyFont="1" applyBorder="1"/>
    <xf numFmtId="2" fontId="47" fillId="0" borderId="10" xfId="2" applyNumberFormat="1" applyFont="1" applyFill="1" applyBorder="1"/>
    <xf numFmtId="2" fontId="47" fillId="0" borderId="10" xfId="2" applyNumberFormat="1" applyFont="1" applyFill="1" applyBorder="1" applyAlignment="1">
      <alignment horizontal="right"/>
    </xf>
    <xf numFmtId="2" fontId="47" fillId="0" borderId="5" xfId="0" applyNumberFormat="1" applyFont="1" applyBorder="1" applyAlignment="1">
      <alignment horizontal="center"/>
    </xf>
    <xf numFmtId="2" fontId="47" fillId="0" borderId="68" xfId="0" applyNumberFormat="1" applyFont="1" applyBorder="1" applyAlignment="1">
      <alignment horizontal="right"/>
    </xf>
    <xf numFmtId="2" fontId="47" fillId="0" borderId="10" xfId="1" applyNumberFormat="1" applyFont="1" applyFill="1" applyBorder="1" applyProtection="1"/>
    <xf numFmtId="2" fontId="47" fillId="0" borderId="10" xfId="2" applyNumberFormat="1" applyFont="1" applyFill="1" applyBorder="1" applyProtection="1"/>
    <xf numFmtId="2" fontId="47" fillId="0" borderId="1" xfId="2" applyNumberFormat="1" applyFont="1" applyFill="1" applyBorder="1" applyProtection="1"/>
    <xf numFmtId="2" fontId="47" fillId="0" borderId="10" xfId="8" applyNumberFormat="1" applyFont="1" applyBorder="1" applyProtection="1">
      <protection locked="0"/>
    </xf>
    <xf numFmtId="2" fontId="47" fillId="0" borderId="10" xfId="1" applyNumberFormat="1" applyFont="1" applyFill="1" applyBorder="1"/>
    <xf numFmtId="2" fontId="47" fillId="0" borderId="10" xfId="8" applyNumberFormat="1" applyFont="1" applyBorder="1"/>
    <xf numFmtId="2" fontId="53" fillId="0" borderId="5" xfId="2" applyNumberFormat="1" applyFont="1" applyFill="1" applyBorder="1" applyProtection="1"/>
    <xf numFmtId="2" fontId="53" fillId="0" borderId="5" xfId="1" applyNumberFormat="1" applyFont="1" applyFill="1" applyBorder="1"/>
    <xf numFmtId="2" fontId="53" fillId="0" borderId="54" xfId="9" applyNumberFormat="1" applyFont="1" applyBorder="1"/>
    <xf numFmtId="2" fontId="53" fillId="0" borderId="41" xfId="9" applyNumberFormat="1" applyFont="1" applyBorder="1"/>
    <xf numFmtId="2" fontId="53" fillId="0" borderId="10" xfId="9" applyNumberFormat="1" applyFont="1" applyBorder="1"/>
    <xf numFmtId="2" fontId="53" fillId="0" borderId="61" xfId="9" applyNumberFormat="1" applyFont="1" applyBorder="1"/>
    <xf numFmtId="2" fontId="53" fillId="0" borderId="61" xfId="18" applyNumberFormat="1" applyFont="1" applyFill="1" applyBorder="1" applyProtection="1"/>
    <xf numFmtId="2" fontId="53" fillId="0" borderId="62" xfId="1" applyNumberFormat="1" applyFont="1" applyFill="1" applyBorder="1" applyProtection="1"/>
    <xf numFmtId="2" fontId="47" fillId="0" borderId="5" xfId="2" applyNumberFormat="1" applyFont="1" applyFill="1" applyBorder="1" applyProtection="1"/>
    <xf numFmtId="2" fontId="47" fillId="0" borderId="5" xfId="1" applyNumberFormat="1" applyFont="1" applyFill="1" applyBorder="1" applyProtection="1"/>
    <xf numFmtId="2" fontId="47" fillId="0" borderId="5" xfId="1" applyNumberFormat="1" applyFont="1" applyFill="1" applyBorder="1"/>
    <xf numFmtId="2" fontId="47" fillId="0" borderId="5" xfId="10" applyNumberFormat="1" applyFont="1" applyBorder="1"/>
    <xf numFmtId="2" fontId="58" fillId="0" borderId="1" xfId="4" applyNumberFormat="1" applyFont="1" applyBorder="1" applyAlignment="1">
      <alignment horizontal="left" wrapText="1"/>
    </xf>
    <xf numFmtId="2" fontId="90" fillId="0" borderId="56" xfId="0" applyNumberFormat="1" applyFont="1" applyBorder="1" applyAlignment="1">
      <alignment horizontal="left"/>
    </xf>
    <xf numFmtId="2" fontId="57" fillId="0" borderId="0" xfId="7" applyNumberFormat="1" applyFont="1"/>
    <xf numFmtId="2" fontId="59" fillId="0" borderId="1" xfId="0" applyNumberFormat="1" applyFont="1" applyBorder="1" applyAlignment="1">
      <alignment horizontal="center"/>
    </xf>
    <xf numFmtId="2" fontId="57" fillId="0" borderId="1" xfId="7" applyNumberFormat="1" applyFont="1" applyBorder="1" applyAlignment="1">
      <alignment horizontal="center"/>
    </xf>
    <xf numFmtId="2" fontId="57" fillId="0" borderId="0" xfId="7" applyNumberFormat="1" applyFont="1" applyAlignment="1">
      <alignment horizontal="center"/>
    </xf>
    <xf numFmtId="2" fontId="57" fillId="0" borderId="1" xfId="7" applyNumberFormat="1" applyFont="1" applyBorder="1"/>
    <xf numFmtId="2" fontId="47" fillId="0" borderId="5" xfId="12" applyNumberFormat="1" applyFont="1" applyBorder="1"/>
    <xf numFmtId="2" fontId="57" fillId="0" borderId="5" xfId="13" applyNumberFormat="1" applyFont="1" applyBorder="1"/>
    <xf numFmtId="2" fontId="57" fillId="0" borderId="0" xfId="13" applyNumberFormat="1" applyFont="1"/>
    <xf numFmtId="2" fontId="57" fillId="0" borderId="9" xfId="13" applyNumberFormat="1" applyFont="1" applyBorder="1"/>
    <xf numFmtId="2" fontId="57" fillId="0" borderId="10" xfId="13" applyNumberFormat="1" applyFont="1" applyBorder="1"/>
    <xf numFmtId="2" fontId="57" fillId="0" borderId="5" xfId="1" applyNumberFormat="1" applyFont="1" applyFill="1" applyBorder="1" applyProtection="1"/>
    <xf numFmtId="2" fontId="57" fillId="0" borderId="1" xfId="14" applyNumberFormat="1" applyFont="1" applyBorder="1"/>
    <xf numFmtId="2" fontId="57" fillId="0" borderId="0" xfId="14" applyNumberFormat="1" applyFont="1"/>
    <xf numFmtId="2" fontId="57" fillId="0" borderId="1" xfId="13" applyNumberFormat="1" applyFont="1" applyBorder="1"/>
    <xf numFmtId="2" fontId="57" fillId="0" borderId="9" xfId="14" applyNumberFormat="1" applyFont="1" applyBorder="1"/>
    <xf numFmtId="2" fontId="54" fillId="0" borderId="0" xfId="17" applyNumberFormat="1" applyFont="1" applyAlignment="1">
      <alignment horizontal="center"/>
    </xf>
    <xf numFmtId="2" fontId="54" fillId="0" borderId="0" xfId="17" applyNumberFormat="1" applyFont="1"/>
    <xf numFmtId="2" fontId="54" fillId="0" borderId="0" xfId="17" applyNumberFormat="1" applyFont="1" applyAlignment="1">
      <alignment horizontal="left"/>
    </xf>
    <xf numFmtId="2" fontId="89" fillId="0" borderId="0" xfId="17" applyNumberFormat="1" applyFont="1" applyAlignment="1">
      <alignment horizontal="right"/>
    </xf>
    <xf numFmtId="2" fontId="40" fillId="0" borderId="0" xfId="0" applyNumberFormat="1" applyFont="1" applyAlignment="1">
      <alignment horizontal="center"/>
    </xf>
    <xf numFmtId="2" fontId="40" fillId="0" borderId="0" xfId="0" applyNumberFormat="1" applyFont="1" applyAlignment="1">
      <alignment horizontal="right"/>
    </xf>
    <xf numFmtId="2" fontId="40" fillId="0" borderId="0" xfId="0" applyNumberFormat="1" applyFont="1" applyAlignment="1">
      <alignment horizontal="left"/>
    </xf>
    <xf numFmtId="2" fontId="17" fillId="0" borderId="73" xfId="0" applyNumberFormat="1" applyFont="1" applyBorder="1" applyAlignment="1">
      <alignment horizontal="center"/>
    </xf>
    <xf numFmtId="2" fontId="17" fillId="0" borderId="74" xfId="0" applyNumberFormat="1" applyFont="1" applyBorder="1"/>
    <xf numFmtId="2" fontId="54" fillId="0" borderId="1" xfId="15" applyNumberFormat="1" applyFont="1" applyBorder="1" applyAlignment="1">
      <alignment horizontal="center" vertical="center" wrapText="1"/>
    </xf>
    <xf numFmtId="2" fontId="47" fillId="0" borderId="1" xfId="0" applyNumberFormat="1" applyFont="1" applyBorder="1" applyAlignment="1">
      <alignment vertical="center"/>
    </xf>
    <xf numFmtId="2" fontId="53" fillId="0" borderId="1" xfId="0" applyNumberFormat="1" applyFont="1" applyBorder="1" applyAlignment="1">
      <alignment vertical="center"/>
    </xf>
    <xf numFmtId="2" fontId="53" fillId="0" borderId="56" xfId="0" applyNumberFormat="1" applyFont="1" applyBorder="1" applyAlignment="1">
      <alignment vertical="center"/>
    </xf>
    <xf numFmtId="2" fontId="47" fillId="0" borderId="1" xfId="0" applyNumberFormat="1" applyFont="1" applyBorder="1" applyAlignment="1">
      <alignment horizontal="center"/>
    </xf>
    <xf numFmtId="2" fontId="47" fillId="0" borderId="1" xfId="0" applyNumberFormat="1" applyFont="1" applyBorder="1"/>
    <xf numFmtId="2" fontId="47" fillId="0" borderId="1" xfId="2" applyNumberFormat="1" applyFont="1" applyFill="1" applyBorder="1"/>
    <xf numFmtId="2" fontId="47" fillId="0" borderId="1" xfId="2" applyNumberFormat="1" applyFont="1" applyFill="1" applyBorder="1" applyAlignment="1">
      <alignment horizontal="right"/>
    </xf>
    <xf numFmtId="2" fontId="47" fillId="0" borderId="69" xfId="0" applyNumberFormat="1" applyFont="1" applyBorder="1" applyAlignment="1">
      <alignment horizontal="right"/>
    </xf>
    <xf numFmtId="2" fontId="47" fillId="0" borderId="1" xfId="8" applyNumberFormat="1" applyFont="1" applyBorder="1"/>
    <xf numFmtId="2" fontId="47" fillId="0" borderId="1" xfId="1" applyNumberFormat="1" applyFont="1" applyFill="1" applyBorder="1" applyProtection="1"/>
    <xf numFmtId="2" fontId="47" fillId="0" borderId="1" xfId="8" applyNumberFormat="1" applyFont="1" applyBorder="1" applyProtection="1">
      <protection locked="0"/>
    </xf>
    <xf numFmtId="2" fontId="47" fillId="0" borderId="1" xfId="1" applyNumberFormat="1" applyFont="1" applyFill="1" applyBorder="1"/>
    <xf numFmtId="2" fontId="53" fillId="0" borderId="43" xfId="1" applyNumberFormat="1" applyFont="1" applyFill="1" applyBorder="1" applyProtection="1"/>
    <xf numFmtId="2" fontId="53" fillId="0" borderId="42" xfId="9" applyNumberFormat="1" applyFont="1" applyBorder="1"/>
    <xf numFmtId="2" fontId="53" fillId="0" borderId="1" xfId="9" applyNumberFormat="1" applyFont="1" applyBorder="1"/>
    <xf numFmtId="2" fontId="53" fillId="0" borderId="43" xfId="9" applyNumberFormat="1" applyFont="1" applyBorder="1"/>
    <xf numFmtId="2" fontId="53" fillId="0" borderId="43" xfId="18" applyNumberFormat="1" applyFont="1" applyFill="1" applyBorder="1" applyProtection="1"/>
    <xf numFmtId="2" fontId="47" fillId="0" borderId="1" xfId="10" applyNumberFormat="1" applyFont="1" applyBorder="1"/>
    <xf numFmtId="2" fontId="76" fillId="0" borderId="1" xfId="4" applyNumberFormat="1" applyFont="1" applyBorder="1" applyAlignment="1">
      <alignment horizontal="left" wrapText="1"/>
    </xf>
    <xf numFmtId="2" fontId="91" fillId="0" borderId="56" xfId="0" applyNumberFormat="1" applyFont="1" applyBorder="1" applyAlignment="1">
      <alignment horizontal="left"/>
    </xf>
    <xf numFmtId="2" fontId="57" fillId="0" borderId="1" xfId="0" applyNumberFormat="1" applyFont="1" applyBorder="1" applyAlignment="1">
      <alignment horizontal="center"/>
    </xf>
    <xf numFmtId="2" fontId="47" fillId="0" borderId="1" xfId="12" applyNumberFormat="1" applyFont="1" applyBorder="1"/>
    <xf numFmtId="2" fontId="57" fillId="0" borderId="39" xfId="13" applyNumberFormat="1" applyFont="1" applyBorder="1"/>
    <xf numFmtId="2" fontId="57" fillId="0" borderId="1" xfId="1" applyNumberFormat="1" applyFont="1" applyFill="1" applyBorder="1" applyProtection="1"/>
    <xf numFmtId="2" fontId="17" fillId="0" borderId="75" xfId="0" applyNumberFormat="1" applyFont="1" applyBorder="1" applyAlignment="1">
      <alignment horizontal="center"/>
    </xf>
    <xf numFmtId="2" fontId="17" fillId="0" borderId="76" xfId="0" applyNumberFormat="1" applyFont="1" applyBorder="1"/>
    <xf numFmtId="2" fontId="53" fillId="0" borderId="42" xfId="1" applyNumberFormat="1" applyFont="1" applyFill="1" applyBorder="1" applyProtection="1"/>
    <xf numFmtId="2" fontId="53" fillId="0" borderId="1" xfId="1" applyNumberFormat="1" applyFont="1" applyFill="1" applyBorder="1" applyProtection="1"/>
    <xf numFmtId="2" fontId="40" fillId="0" borderId="13" xfId="0" applyNumberFormat="1" applyFont="1" applyBorder="1" applyAlignment="1">
      <alignment horizontal="center"/>
    </xf>
    <xf numFmtId="2" fontId="40" fillId="0" borderId="13" xfId="0" applyNumberFormat="1" applyFont="1" applyBorder="1" applyAlignment="1">
      <alignment horizontal="right"/>
    </xf>
    <xf numFmtId="2" fontId="40" fillId="0" borderId="13" xfId="0" applyNumberFormat="1" applyFont="1" applyBorder="1" applyAlignment="1">
      <alignment horizontal="left"/>
    </xf>
    <xf numFmtId="2" fontId="54" fillId="0" borderId="13" xfId="17" quotePrefix="1" applyNumberFormat="1" applyFont="1" applyBorder="1" applyAlignment="1">
      <alignment horizontal="center"/>
    </xf>
    <xf numFmtId="2" fontId="54" fillId="0" borderId="13" xfId="17" applyNumberFormat="1" applyFont="1" applyBorder="1"/>
    <xf numFmtId="2" fontId="54" fillId="0" borderId="13" xfId="17" applyNumberFormat="1" applyFont="1" applyBorder="1" applyAlignment="1">
      <alignment horizontal="left"/>
    </xf>
    <xf numFmtId="2" fontId="40" fillId="0" borderId="14" xfId="0" applyNumberFormat="1" applyFont="1" applyBorder="1" applyAlignment="1">
      <alignment horizontal="center"/>
    </xf>
    <xf numFmtId="2" fontId="40" fillId="0" borderId="14" xfId="0" applyNumberFormat="1" applyFont="1" applyBorder="1" applyAlignment="1">
      <alignment horizontal="right"/>
    </xf>
    <xf numFmtId="2" fontId="40" fillId="0" borderId="14" xfId="0" applyNumberFormat="1" applyFont="1" applyBorder="1" applyAlignment="1">
      <alignment horizontal="left"/>
    </xf>
    <xf numFmtId="2" fontId="54" fillId="0" borderId="14" xfId="17" applyNumberFormat="1" applyFont="1" applyBorder="1" applyAlignment="1">
      <alignment horizontal="center"/>
    </xf>
    <xf numFmtId="2" fontId="54" fillId="0" borderId="14" xfId="17" applyNumberFormat="1" applyFont="1" applyBorder="1"/>
    <xf numFmtId="2" fontId="54" fillId="0" borderId="14" xfId="17" applyNumberFormat="1" applyFont="1" applyBorder="1" applyAlignment="1">
      <alignment horizontal="left"/>
    </xf>
    <xf numFmtId="2" fontId="54" fillId="0" borderId="13" xfId="17" applyNumberFormat="1" applyFont="1" applyBorder="1" applyAlignment="1">
      <alignment horizontal="center"/>
    </xf>
    <xf numFmtId="2" fontId="17" fillId="0" borderId="43" xfId="0" applyNumberFormat="1" applyFont="1" applyBorder="1"/>
    <xf numFmtId="2" fontId="17" fillId="0" borderId="102" xfId="0" applyNumberFormat="1" applyFont="1" applyBorder="1"/>
    <xf numFmtId="2" fontId="54" fillId="0" borderId="0" xfId="17" quotePrefix="1" applyNumberFormat="1" applyFont="1" applyAlignment="1">
      <alignment horizontal="center"/>
    </xf>
    <xf numFmtId="2" fontId="89" fillId="0" borderId="13" xfId="17" applyNumberFormat="1" applyFont="1" applyBorder="1" applyAlignment="1">
      <alignment horizontal="right"/>
    </xf>
    <xf numFmtId="2" fontId="54" fillId="0" borderId="0" xfId="5" applyNumberFormat="1" applyFont="1"/>
    <xf numFmtId="2" fontId="54" fillId="0" borderId="0" xfId="5" applyNumberFormat="1" applyFont="1" applyAlignment="1">
      <alignment horizontal="left"/>
    </xf>
    <xf numFmtId="2" fontId="54" fillId="0" borderId="13" xfId="17" quotePrefix="1" applyNumberFormat="1" applyFont="1" applyBorder="1"/>
    <xf numFmtId="2" fontId="54" fillId="0" borderId="4" xfId="15" applyNumberFormat="1" applyFont="1" applyBorder="1" applyAlignment="1">
      <alignment horizontal="center" vertical="center" wrapText="1"/>
    </xf>
    <xf numFmtId="2" fontId="47" fillId="0" borderId="4" xfId="0" applyNumberFormat="1" applyFont="1" applyBorder="1" applyAlignment="1">
      <alignment vertical="center"/>
    </xf>
    <xf numFmtId="2" fontId="53" fillId="0" borderId="4" xfId="0" applyNumberFormat="1" applyFont="1" applyBorder="1" applyAlignment="1">
      <alignment vertical="center"/>
    </xf>
    <xf numFmtId="2" fontId="53" fillId="0" borderId="57" xfId="0" applyNumberFormat="1" applyFont="1" applyBorder="1" applyAlignment="1">
      <alignment vertical="center"/>
    </xf>
    <xf numFmtId="2" fontId="47" fillId="0" borderId="44" xfId="0" applyNumberFormat="1" applyFont="1" applyBorder="1" applyAlignment="1">
      <alignment horizontal="center"/>
    </xf>
    <xf numFmtId="2" fontId="47" fillId="0" borderId="44" xfId="0" applyNumberFormat="1" applyFont="1" applyBorder="1"/>
    <xf numFmtId="2" fontId="47" fillId="0" borderId="44" xfId="2" applyNumberFormat="1" applyFont="1" applyFill="1" applyBorder="1"/>
    <xf numFmtId="2" fontId="47" fillId="0" borderId="44" xfId="2" applyNumberFormat="1" applyFont="1" applyFill="1" applyBorder="1" applyAlignment="1">
      <alignment horizontal="right"/>
    </xf>
    <xf numFmtId="2" fontId="47" fillId="0" borderId="70" xfId="0" applyNumberFormat="1" applyFont="1" applyBorder="1" applyAlignment="1">
      <alignment horizontal="right"/>
    </xf>
    <xf numFmtId="2" fontId="47" fillId="0" borderId="4" xfId="8" applyNumberFormat="1" applyFont="1" applyBorder="1"/>
    <xf numFmtId="2" fontId="47" fillId="0" borderId="39" xfId="1" applyNumberFormat="1" applyFont="1" applyFill="1" applyBorder="1" applyProtection="1"/>
    <xf numFmtId="2" fontId="47" fillId="0" borderId="4" xfId="2" applyNumberFormat="1" applyFont="1" applyFill="1" applyBorder="1" applyProtection="1"/>
    <xf numFmtId="2" fontId="47" fillId="0" borderId="39" xfId="8" applyNumberFormat="1" applyFont="1" applyBorder="1" applyProtection="1">
      <protection locked="0"/>
    </xf>
    <xf numFmtId="2" fontId="47" fillId="0" borderId="4" xfId="1" applyNumberFormat="1" applyFont="1" applyFill="1" applyBorder="1"/>
    <xf numFmtId="2" fontId="47" fillId="0" borderId="44" xfId="8" applyNumberFormat="1" applyFont="1" applyBorder="1"/>
    <xf numFmtId="2" fontId="53" fillId="0" borderId="63" xfId="1" applyNumberFormat="1" applyFont="1" applyFill="1" applyBorder="1" applyProtection="1"/>
    <xf numFmtId="2" fontId="53" fillId="0" borderId="64" xfId="9" applyNumberFormat="1" applyFont="1" applyBorder="1"/>
    <xf numFmtId="2" fontId="53" fillId="0" borderId="4" xfId="9" applyNumberFormat="1" applyFont="1" applyBorder="1"/>
    <xf numFmtId="2" fontId="53" fillId="0" borderId="63" xfId="9" applyNumberFormat="1" applyFont="1" applyBorder="1"/>
    <xf numFmtId="2" fontId="53" fillId="0" borderId="63" xfId="18" applyNumberFormat="1" applyFont="1" applyFill="1" applyBorder="1" applyProtection="1"/>
    <xf numFmtId="2" fontId="53" fillId="0" borderId="64" xfId="1" applyNumberFormat="1" applyFont="1" applyFill="1" applyBorder="1" applyProtection="1"/>
    <xf numFmtId="2" fontId="53" fillId="0" borderId="4" xfId="1" applyNumberFormat="1" applyFont="1" applyFill="1" applyBorder="1" applyProtection="1"/>
    <xf numFmtId="2" fontId="53" fillId="0" borderId="71" xfId="9" applyNumberFormat="1" applyFont="1" applyBorder="1"/>
    <xf numFmtId="2" fontId="57" fillId="0" borderId="72" xfId="13" applyNumberFormat="1" applyFont="1" applyBorder="1"/>
    <xf numFmtId="2" fontId="57" fillId="0" borderId="4" xfId="13" applyNumberFormat="1" applyFont="1" applyBorder="1"/>
    <xf numFmtId="2" fontId="57" fillId="0" borderId="4" xfId="1" applyNumberFormat="1" applyFont="1" applyFill="1" applyBorder="1" applyProtection="1"/>
    <xf numFmtId="2" fontId="57" fillId="0" borderId="4" xfId="14" applyNumberFormat="1" applyFont="1" applyBorder="1"/>
    <xf numFmtId="2" fontId="17" fillId="0" borderId="77" xfId="0" applyNumberFormat="1" applyFont="1" applyBorder="1" applyAlignment="1">
      <alignment horizontal="left"/>
    </xf>
    <xf numFmtId="2" fontId="47" fillId="0" borderId="0" xfId="0" applyNumberFormat="1" applyFont="1" applyAlignment="1">
      <alignment vertical="center" shrinkToFit="1"/>
    </xf>
    <xf numFmtId="2" fontId="47" fillId="0" borderId="15" xfId="0" applyNumberFormat="1" applyFont="1" applyBorder="1" applyAlignment="1">
      <alignment vertical="center"/>
    </xf>
    <xf numFmtId="2" fontId="47" fillId="0" borderId="2" xfId="0" applyNumberFormat="1" applyFont="1" applyBorder="1" applyAlignment="1">
      <alignment vertical="center"/>
    </xf>
    <xf numFmtId="2" fontId="47" fillId="0" borderId="0" xfId="0" applyNumberFormat="1" applyFont="1" applyAlignment="1">
      <alignment shrinkToFit="1"/>
    </xf>
    <xf numFmtId="2" fontId="47" fillId="0" borderId="2" xfId="1" applyNumberFormat="1" applyFont="1" applyFill="1" applyBorder="1" applyAlignment="1">
      <alignment shrinkToFit="1"/>
    </xf>
    <xf numFmtId="2" fontId="47" fillId="0" borderId="2" xfId="1" applyNumberFormat="1" applyFont="1" applyFill="1" applyBorder="1"/>
    <xf numFmtId="2" fontId="47" fillId="0" borderId="2" xfId="0" applyNumberFormat="1" applyFont="1" applyBorder="1" applyAlignment="1">
      <alignment horizontal="center" shrinkToFit="1"/>
    </xf>
    <xf numFmtId="2" fontId="47" fillId="0" borderId="2" xfId="0" applyNumberFormat="1" applyFont="1" applyBorder="1" applyAlignment="1">
      <alignment shrinkToFit="1"/>
    </xf>
    <xf numFmtId="2" fontId="47" fillId="0" borderId="2" xfId="0" applyNumberFormat="1" applyFont="1" applyBorder="1" applyAlignment="1">
      <alignment horizontal="right" shrinkToFit="1"/>
    </xf>
    <xf numFmtId="2" fontId="47" fillId="0" borderId="15" xfId="8" applyNumberFormat="1" applyFont="1" applyBorder="1"/>
    <xf numFmtId="2" fontId="47" fillId="0" borderId="15" xfId="2" applyNumberFormat="1" applyFont="1" applyFill="1" applyBorder="1" applyAlignment="1" applyProtection="1"/>
    <xf numFmtId="2" fontId="47" fillId="0" borderId="15" xfId="2" applyNumberFormat="1" applyFont="1" applyFill="1" applyBorder="1" applyAlignment="1" applyProtection="1">
      <protection locked="0"/>
    </xf>
    <xf numFmtId="2" fontId="53" fillId="0" borderId="15" xfId="9" applyNumberFormat="1" applyFont="1" applyBorder="1"/>
    <xf numFmtId="2" fontId="53" fillId="0" borderId="0" xfId="9" applyNumberFormat="1" applyFont="1"/>
    <xf numFmtId="2" fontId="53" fillId="0" borderId="12" xfId="9" applyNumberFormat="1" applyFont="1" applyBorder="1"/>
    <xf numFmtId="2" fontId="53" fillId="0" borderId="65" xfId="9" applyNumberFormat="1" applyFont="1" applyBorder="1" applyAlignment="1">
      <alignment horizontal="center"/>
    </xf>
    <xf numFmtId="2" fontId="53" fillId="0" borderId="15" xfId="2" applyNumberFormat="1" applyFont="1" applyFill="1" applyBorder="1" applyAlignment="1" applyProtection="1"/>
    <xf numFmtId="2" fontId="54" fillId="0" borderId="15" xfId="1" applyNumberFormat="1" applyFont="1" applyFill="1" applyBorder="1" applyAlignment="1" applyProtection="1">
      <alignment shrinkToFit="1"/>
    </xf>
    <xf numFmtId="2" fontId="54" fillId="0" borderId="15" xfId="1" applyNumberFormat="1" applyFont="1" applyFill="1" applyBorder="1" applyAlignment="1" applyProtection="1"/>
    <xf numFmtId="2" fontId="54" fillId="0" borderId="0" xfId="1" applyNumberFormat="1" applyFont="1" applyFill="1" applyBorder="1" applyAlignment="1">
      <alignment shrinkToFit="1"/>
    </xf>
    <xf numFmtId="2" fontId="54" fillId="0" borderId="0" xfId="10" applyNumberFormat="1" applyFont="1" applyAlignment="1">
      <alignment shrinkToFit="1"/>
    </xf>
    <xf numFmtId="2" fontId="54" fillId="0" borderId="0" xfId="1" applyNumberFormat="1" applyFont="1" applyFill="1" applyBorder="1" applyAlignment="1" applyProtection="1">
      <alignment shrinkToFit="1"/>
    </xf>
    <xf numFmtId="2" fontId="54" fillId="0" borderId="15" xfId="1" applyNumberFormat="1" applyFont="1" applyFill="1" applyBorder="1" applyAlignment="1">
      <alignment shrinkToFit="1"/>
    </xf>
    <xf numFmtId="2" fontId="57" fillId="0" borderId="15" xfId="13" applyNumberFormat="1" applyFont="1" applyBorder="1"/>
    <xf numFmtId="2" fontId="57" fillId="0" borderId="2" xfId="13" applyNumberFormat="1" applyFont="1" applyBorder="1"/>
    <xf numFmtId="2" fontId="47" fillId="0" borderId="0" xfId="1" applyNumberFormat="1" applyFont="1" applyFill="1" applyBorder="1" applyAlignment="1">
      <alignment vertical="center"/>
    </xf>
    <xf numFmtId="2" fontId="53" fillId="0" borderId="0" xfId="1" applyNumberFormat="1" applyFont="1" applyFill="1" applyBorder="1" applyAlignment="1">
      <alignment vertical="center"/>
    </xf>
    <xf numFmtId="2" fontId="47" fillId="0" borderId="0" xfId="1" applyNumberFormat="1" applyFont="1" applyFill="1" applyAlignment="1">
      <alignment horizontal="center"/>
    </xf>
    <xf numFmtId="2" fontId="47" fillId="0" borderId="0" xfId="1" applyNumberFormat="1" applyFont="1" applyFill="1"/>
    <xf numFmtId="2" fontId="50" fillId="0" borderId="0" xfId="1" applyNumberFormat="1" applyFont="1" applyFill="1" applyBorder="1" applyAlignment="1" applyProtection="1">
      <alignment horizontal="center"/>
    </xf>
    <xf numFmtId="2" fontId="50" fillId="0" borderId="0" xfId="8" applyNumberFormat="1" applyFont="1" applyProtection="1">
      <protection locked="0"/>
    </xf>
    <xf numFmtId="2" fontId="53" fillId="0" borderId="33" xfId="9" applyNumberFormat="1" applyFont="1" applyBorder="1" applyAlignment="1">
      <alignment horizontal="center"/>
    </xf>
    <xf numFmtId="2" fontId="55" fillId="0" borderId="40" xfId="9" applyNumberFormat="1" applyFont="1" applyBorder="1" applyAlignment="1">
      <alignment horizontal="right"/>
    </xf>
    <xf numFmtId="2" fontId="53" fillId="0" borderId="40" xfId="9" applyNumberFormat="1" applyFont="1" applyBorder="1"/>
    <xf numFmtId="2" fontId="53" fillId="0" borderId="34" xfId="9" applyNumberFormat="1" applyFont="1" applyBorder="1"/>
    <xf numFmtId="2" fontId="53" fillId="0" borderId="0" xfId="1" applyNumberFormat="1" applyFont="1" applyFill="1" applyBorder="1" applyAlignment="1" applyProtection="1"/>
    <xf numFmtId="2" fontId="50" fillId="0" borderId="0" xfId="1" applyNumberFormat="1" applyFont="1" applyFill="1" applyBorder="1" applyProtection="1"/>
    <xf numFmtId="2" fontId="47" fillId="0" borderId="0" xfId="1" applyNumberFormat="1" applyFont="1" applyFill="1" applyBorder="1" applyAlignment="1" applyProtection="1">
      <alignment horizontal="center"/>
    </xf>
    <xf numFmtId="2" fontId="50" fillId="0" borderId="0" xfId="10" applyNumberFormat="1" applyFont="1" applyAlignment="1">
      <alignment horizontal="center"/>
    </xf>
    <xf numFmtId="2" fontId="59" fillId="0" borderId="0" xfId="7" applyNumberFormat="1" applyFont="1" applyAlignment="1">
      <alignment horizontal="center"/>
    </xf>
    <xf numFmtId="2" fontId="59" fillId="0" borderId="0" xfId="7" applyNumberFormat="1" applyFont="1" applyAlignment="1">
      <alignment horizontal="right"/>
    </xf>
    <xf numFmtId="2" fontId="59" fillId="0" borderId="15" xfId="7" applyNumberFormat="1" applyFont="1" applyBorder="1"/>
    <xf numFmtId="2" fontId="47" fillId="0" borderId="0" xfId="1" applyNumberFormat="1" applyFont="1" applyFill="1" applyAlignment="1">
      <alignment horizontal="right"/>
    </xf>
    <xf numFmtId="2" fontId="47" fillId="0" borderId="33" xfId="8" applyNumberFormat="1" applyFont="1" applyBorder="1" applyAlignment="1">
      <alignment horizontal="right"/>
    </xf>
    <xf numFmtId="2" fontId="47" fillId="0" borderId="34" xfId="8" applyNumberFormat="1" applyFont="1" applyBorder="1"/>
    <xf numFmtId="2" fontId="47" fillId="0" borderId="0" xfId="1" applyNumberFormat="1" applyFont="1" applyFill="1" applyBorder="1" applyAlignment="1">
      <alignment horizontal="right"/>
    </xf>
    <xf numFmtId="2" fontId="55" fillId="0" borderId="0" xfId="9" applyNumberFormat="1" applyFont="1" applyAlignment="1">
      <alignment horizontal="right"/>
    </xf>
    <xf numFmtId="2" fontId="55" fillId="0" borderId="16" xfId="9" applyNumberFormat="1" applyFont="1" applyBorder="1" applyAlignment="1">
      <alignment horizontal="right"/>
    </xf>
    <xf numFmtId="2" fontId="55" fillId="0" borderId="0" xfId="9" applyNumberFormat="1" applyFont="1"/>
    <xf numFmtId="2" fontId="53" fillId="0" borderId="35" xfId="9" applyNumberFormat="1" applyFont="1" applyBorder="1"/>
    <xf numFmtId="2" fontId="53" fillId="0" borderId="0" xfId="1" applyNumberFormat="1" applyFont="1" applyFill="1" applyBorder="1" applyProtection="1"/>
    <xf numFmtId="2" fontId="47" fillId="0" borderId="0" xfId="1" applyNumberFormat="1" applyFont="1" applyFill="1" applyBorder="1" applyAlignment="1">
      <alignment horizontal="center" vertical="center"/>
    </xf>
    <xf numFmtId="2" fontId="47" fillId="0" borderId="16" xfId="8" applyNumberFormat="1" applyFont="1" applyBorder="1" applyAlignment="1">
      <alignment horizontal="right"/>
    </xf>
    <xf numFmtId="2" fontId="47" fillId="0" borderId="35" xfId="1" applyNumberFormat="1" applyFont="1" applyFill="1" applyBorder="1" applyProtection="1"/>
    <xf numFmtId="2" fontId="53" fillId="0" borderId="11" xfId="9" applyNumberFormat="1" applyFont="1" applyBorder="1"/>
    <xf numFmtId="2" fontId="55" fillId="0" borderId="38" xfId="9" applyNumberFormat="1" applyFont="1" applyBorder="1" applyAlignment="1">
      <alignment horizontal="right"/>
    </xf>
    <xf numFmtId="2" fontId="53" fillId="0" borderId="38" xfId="9" applyNumberFormat="1" applyFont="1" applyBorder="1"/>
    <xf numFmtId="2" fontId="53" fillId="0" borderId="36" xfId="9" applyNumberFormat="1" applyFont="1" applyBorder="1"/>
    <xf numFmtId="2" fontId="49" fillId="0" borderId="0" xfId="3" applyNumberFormat="1" applyFont="1" applyFill="1" applyAlignment="1" applyProtection="1"/>
    <xf numFmtId="2" fontId="59" fillId="0" borderId="0" xfId="7" applyNumberFormat="1" applyFont="1"/>
    <xf numFmtId="2" fontId="57" fillId="0" borderId="0" xfId="19" applyNumberFormat="1" applyFont="1"/>
    <xf numFmtId="2" fontId="50" fillId="0" borderId="0" xfId="1" applyNumberFormat="1" applyFont="1" applyFill="1" applyBorder="1" applyAlignment="1">
      <alignment vertical="center"/>
    </xf>
    <xf numFmtId="2" fontId="67" fillId="0" borderId="23" xfId="1" applyNumberFormat="1" applyFont="1" applyFill="1" applyBorder="1" applyAlignment="1">
      <alignment horizontal="centerContinuous"/>
    </xf>
    <xf numFmtId="2" fontId="53" fillId="0" borderId="19" xfId="1" applyNumberFormat="1" applyFont="1" applyFill="1" applyBorder="1" applyAlignment="1">
      <alignment horizontal="centerContinuous" vertical="center"/>
    </xf>
    <xf numFmtId="2" fontId="53" fillId="0" borderId="18" xfId="1" applyNumberFormat="1" applyFont="1" applyFill="1" applyBorder="1" applyAlignment="1">
      <alignment horizontal="centerContinuous" vertical="center"/>
    </xf>
    <xf numFmtId="2" fontId="57" fillId="0" borderId="0" xfId="13" applyNumberFormat="1" applyFont="1" applyAlignment="1">
      <alignment wrapText="1"/>
    </xf>
    <xf numFmtId="2" fontId="57" fillId="0" borderId="13" xfId="19" applyNumberFormat="1" applyFont="1" applyBorder="1"/>
    <xf numFmtId="2" fontId="47" fillId="0" borderId="24" xfId="1" applyNumberFormat="1" applyFont="1" applyFill="1" applyBorder="1" applyAlignment="1">
      <alignment horizontal="center" vertical="center"/>
    </xf>
    <xf numFmtId="2" fontId="53" fillId="0" borderId="25" xfId="1" applyNumberFormat="1" applyFont="1" applyFill="1" applyBorder="1" applyAlignment="1">
      <alignment horizontal="centerContinuous" vertical="center"/>
    </xf>
    <xf numFmtId="2" fontId="47" fillId="0" borderId="26" xfId="1" applyNumberFormat="1" applyFont="1" applyFill="1" applyBorder="1" applyAlignment="1">
      <alignment horizontal="centerContinuous"/>
    </xf>
    <xf numFmtId="2" fontId="53" fillId="0" borderId="20" xfId="1" applyNumberFormat="1" applyFont="1" applyFill="1" applyBorder="1" applyAlignment="1">
      <alignment horizontal="centerContinuous" vertical="center"/>
    </xf>
    <xf numFmtId="2" fontId="47" fillId="0" borderId="11" xfId="8" applyNumberFormat="1" applyFont="1" applyBorder="1" applyAlignment="1">
      <alignment horizontal="right"/>
    </xf>
    <xf numFmtId="2" fontId="47" fillId="0" borderId="36" xfId="1" applyNumberFormat="1" applyFont="1" applyFill="1" applyBorder="1" applyProtection="1"/>
    <xf numFmtId="2" fontId="53" fillId="0" borderId="0" xfId="9" applyNumberFormat="1" applyFont="1" applyAlignment="1">
      <alignment horizontal="center"/>
    </xf>
    <xf numFmtId="2" fontId="53" fillId="0" borderId="23" xfId="0" applyNumberFormat="1" applyFont="1" applyBorder="1"/>
    <xf numFmtId="2" fontId="50" fillId="0" borderId="19" xfId="0" applyNumberFormat="1" applyFont="1" applyBorder="1"/>
    <xf numFmtId="2" fontId="53" fillId="0" borderId="19" xfId="0" applyNumberFormat="1" applyFont="1" applyBorder="1"/>
    <xf numFmtId="2" fontId="53" fillId="0" borderId="18" xfId="0" applyNumberFormat="1" applyFont="1" applyBorder="1"/>
    <xf numFmtId="2" fontId="60" fillId="0" borderId="0" xfId="3" applyNumberFormat="1" applyFont="1" applyFill="1" applyAlignment="1" applyProtection="1"/>
    <xf numFmtId="2" fontId="57" fillId="0" borderId="0" xfId="13" applyNumberFormat="1" applyFont="1" applyAlignment="1">
      <alignment horizontal="left"/>
    </xf>
    <xf numFmtId="2" fontId="57" fillId="0" borderId="0" xfId="13" applyNumberFormat="1" applyFont="1" applyAlignment="1">
      <alignment horizontal="left" wrapText="1"/>
    </xf>
    <xf numFmtId="2" fontId="47" fillId="0" borderId="7" xfId="1" applyNumberFormat="1" applyFont="1" applyFill="1" applyBorder="1" applyAlignment="1">
      <alignment horizontal="center" vertical="center"/>
    </xf>
    <xf numFmtId="2" fontId="47" fillId="0" borderId="27" xfId="1" applyNumberFormat="1" applyFont="1" applyFill="1" applyBorder="1" applyAlignment="1">
      <alignment horizontal="center" vertical="center"/>
    </xf>
    <xf numFmtId="2" fontId="53" fillId="0" borderId="22" xfId="1" applyNumberFormat="1" applyFont="1" applyFill="1" applyBorder="1" applyAlignment="1">
      <alignment vertical="center"/>
    </xf>
    <xf numFmtId="2" fontId="47" fillId="0" borderId="28" xfId="1" applyNumberFormat="1" applyFont="1" applyFill="1" applyBorder="1" applyAlignment="1">
      <alignment horizontal="center" vertical="center"/>
    </xf>
    <xf numFmtId="2" fontId="47" fillId="0" borderId="0" xfId="8" applyNumberFormat="1" applyFont="1" applyAlignment="1">
      <alignment horizontal="left" indent="3"/>
    </xf>
    <xf numFmtId="2" fontId="53" fillId="0" borderId="16" xfId="0" applyNumberFormat="1" applyFont="1" applyBorder="1"/>
    <xf numFmtId="2" fontId="53" fillId="0" borderId="0" xfId="0" applyNumberFormat="1" applyFont="1" applyAlignment="1">
      <alignment horizontal="right"/>
    </xf>
    <xf numFmtId="2" fontId="53" fillId="0" borderId="34" xfId="0" applyNumberFormat="1" applyFont="1" applyBorder="1" applyAlignment="1">
      <alignment horizontal="right"/>
    </xf>
    <xf numFmtId="2" fontId="50" fillId="0" borderId="36" xfId="1" applyNumberFormat="1" applyFont="1" applyFill="1" applyBorder="1" applyAlignment="1">
      <alignment horizontal="center" vertical="center"/>
    </xf>
    <xf numFmtId="2" fontId="47" fillId="0" borderId="58" xfId="1" applyNumberFormat="1" applyFont="1" applyFill="1" applyBorder="1" applyAlignment="1">
      <alignment horizontal="center"/>
    </xf>
    <xf numFmtId="2" fontId="47" fillId="0" borderId="29" xfId="1" applyNumberFormat="1" applyFont="1" applyFill="1" applyBorder="1" applyAlignment="1">
      <alignment horizontal="center" vertical="center"/>
    </xf>
    <xf numFmtId="2" fontId="47" fillId="0" borderId="30" xfId="1" applyNumberFormat="1" applyFont="1" applyFill="1" applyBorder="1" applyAlignment="1">
      <alignment horizontal="center"/>
    </xf>
    <xf numFmtId="2" fontId="47" fillId="0" borderId="31" xfId="1" applyNumberFormat="1" applyFont="1" applyFill="1" applyBorder="1" applyAlignment="1">
      <alignment horizontal="center" vertical="center"/>
    </xf>
    <xf numFmtId="2" fontId="53" fillId="0" borderId="35" xfId="0" applyNumberFormat="1" applyFont="1" applyBorder="1"/>
    <xf numFmtId="2" fontId="57" fillId="0" borderId="0" xfId="0" applyNumberFormat="1" applyFont="1"/>
    <xf numFmtId="2" fontId="47" fillId="0" borderId="0" xfId="0" quotePrefix="1" applyNumberFormat="1" applyFont="1" applyAlignment="1">
      <alignment horizontal="right"/>
    </xf>
    <xf numFmtId="2" fontId="47" fillId="0" borderId="0" xfId="1" quotePrefix="1" applyNumberFormat="1" applyFont="1" applyFill="1" applyAlignment="1">
      <alignment horizontal="right"/>
    </xf>
    <xf numFmtId="2" fontId="47" fillId="0" borderId="0" xfId="1" applyNumberFormat="1" applyFont="1" applyFill="1" applyBorder="1" applyProtection="1"/>
    <xf numFmtId="2" fontId="49" fillId="0" borderId="0" xfId="3" applyNumberFormat="1" applyFont="1" applyFill="1" applyBorder="1" applyAlignment="1" applyProtection="1"/>
    <xf numFmtId="2" fontId="53" fillId="0" borderId="32" xfId="0" applyNumberFormat="1" applyFont="1" applyBorder="1"/>
    <xf numFmtId="2" fontId="61" fillId="0" borderId="0" xfId="3" applyNumberFormat="1" applyFont="1" applyFill="1" applyAlignment="1" applyProtection="1"/>
    <xf numFmtId="2" fontId="47" fillId="0" borderId="0" xfId="1" applyNumberFormat="1" applyFont="1" applyFill="1" applyBorder="1" applyAlignment="1" applyProtection="1">
      <alignment horizontal="right"/>
    </xf>
    <xf numFmtId="2" fontId="53" fillId="0" borderId="37" xfId="0" applyNumberFormat="1" applyFont="1" applyBorder="1" applyAlignment="1">
      <alignment horizontal="right"/>
    </xf>
    <xf numFmtId="2" fontId="47" fillId="0" borderId="15" xfId="1" applyNumberFormat="1" applyFont="1" applyFill="1" applyBorder="1"/>
    <xf numFmtId="2" fontId="53" fillId="0" borderId="11" xfId="0" applyNumberFormat="1" applyFont="1" applyBorder="1"/>
    <xf numFmtId="2" fontId="53" fillId="0" borderId="38" xfId="0" applyNumberFormat="1" applyFont="1" applyBorder="1" applyAlignment="1">
      <alignment horizontal="right"/>
    </xf>
    <xf numFmtId="2" fontId="53" fillId="0" borderId="38" xfId="0" applyNumberFormat="1" applyFont="1" applyBorder="1"/>
    <xf numFmtId="2" fontId="53" fillId="0" borderId="36" xfId="0" applyNumberFormat="1" applyFont="1" applyBorder="1"/>
    <xf numFmtId="2" fontId="5" fillId="0" borderId="0" xfId="1" applyNumberFormat="1" applyFont="1" applyFill="1"/>
    <xf numFmtId="2" fontId="11" fillId="0" borderId="0" xfId="1" applyNumberFormat="1" applyFont="1" applyFill="1" applyBorder="1" applyAlignment="1">
      <alignment horizontal="right"/>
    </xf>
    <xf numFmtId="2" fontId="11" fillId="0" borderId="0" xfId="1" applyNumberFormat="1" applyFont="1" applyFill="1" applyBorder="1"/>
    <xf numFmtId="2" fontId="47" fillId="0" borderId="33" xfId="1" applyNumberFormat="1" applyFont="1" applyFill="1" applyBorder="1" applyAlignment="1">
      <alignment horizontal="left"/>
    </xf>
    <xf numFmtId="2" fontId="11" fillId="0" borderId="40" xfId="1" applyNumberFormat="1" applyFont="1" applyFill="1" applyBorder="1"/>
    <xf numFmtId="2" fontId="47" fillId="0" borderId="40" xfId="0" applyNumberFormat="1" applyFont="1" applyBorder="1"/>
    <xf numFmtId="2" fontId="47" fillId="0" borderId="34" xfId="0" applyNumberFormat="1" applyFont="1" applyBorder="1"/>
    <xf numFmtId="2" fontId="47" fillId="0" borderId="11" xfId="1" applyNumberFormat="1" applyFont="1" applyFill="1" applyBorder="1" applyAlignment="1">
      <alignment horizontal="left"/>
    </xf>
    <xf numFmtId="2" fontId="11" fillId="0" borderId="38" xfId="1" applyNumberFormat="1" applyFont="1" applyFill="1" applyBorder="1"/>
    <xf numFmtId="2" fontId="47" fillId="0" borderId="38" xfId="0" applyNumberFormat="1" applyFont="1" applyBorder="1"/>
    <xf numFmtId="2" fontId="47" fillId="0" borderId="36" xfId="0" applyNumberFormat="1" applyFont="1" applyBorder="1"/>
    <xf numFmtId="2" fontId="5" fillId="0" borderId="0" xfId="0" applyNumberFormat="1" applyFont="1" applyAlignment="1">
      <alignment vertical="center"/>
    </xf>
    <xf numFmtId="2" fontId="15" fillId="0" borderId="0" xfId="0" applyNumberFormat="1" applyFont="1" applyAlignment="1">
      <alignment vertical="center"/>
    </xf>
    <xf numFmtId="2" fontId="17" fillId="0" borderId="78" xfId="0" applyNumberFormat="1" applyFont="1" applyBorder="1" applyAlignment="1">
      <alignment horizontal="center"/>
    </xf>
    <xf numFmtId="2" fontId="17" fillId="0" borderId="79" xfId="0" applyNumberFormat="1" applyFont="1" applyBorder="1"/>
    <xf numFmtId="2" fontId="47" fillId="0" borderId="0" xfId="0" applyNumberFormat="1" applyFont="1" applyAlignment="1">
      <alignment horizontal="left" vertical="center"/>
    </xf>
    <xf numFmtId="2" fontId="47" fillId="0" borderId="0" xfId="0" applyNumberFormat="1" applyFont="1" applyAlignment="1">
      <alignment horizontal="right" vertical="center"/>
    </xf>
    <xf numFmtId="2" fontId="17" fillId="0" borderId="80" xfId="0" applyNumberFormat="1" applyFont="1" applyBorder="1" applyAlignment="1">
      <alignment horizontal="center"/>
    </xf>
    <xf numFmtId="2" fontId="17" fillId="0" borderId="81" xfId="0" applyNumberFormat="1" applyFont="1" applyBorder="1"/>
    <xf numFmtId="2" fontId="54" fillId="0" borderId="0" xfId="17" quotePrefix="1" applyNumberFormat="1" applyFont="1"/>
    <xf numFmtId="2" fontId="17" fillId="0" borderId="6" xfId="0" applyNumberFormat="1" applyFont="1" applyBorder="1"/>
    <xf numFmtId="2" fontId="17" fillId="0" borderId="0" xfId="0" applyNumberFormat="1" applyFont="1" applyAlignment="1">
      <alignment horizontal="center"/>
    </xf>
    <xf numFmtId="2" fontId="17" fillId="0" borderId="0" xfId="0" applyNumberFormat="1" applyFont="1"/>
    <xf numFmtId="2" fontId="47" fillId="0" borderId="0" xfId="0" applyNumberFormat="1" applyFont="1" applyAlignment="1">
      <alignment horizontal="left" vertical="top" wrapText="1"/>
    </xf>
    <xf numFmtId="2" fontId="8" fillId="0" borderId="0" xfId="7" applyNumberFormat="1" applyFont="1"/>
    <xf numFmtId="2" fontId="0" fillId="0" borderId="0" xfId="0" applyNumberFormat="1"/>
    <xf numFmtId="2" fontId="54" fillId="0" borderId="100" xfId="17" applyNumberFormat="1" applyFont="1" applyBorder="1" applyAlignment="1">
      <alignment horizontal="center"/>
    </xf>
    <xf numFmtId="2" fontId="54" fillId="0" borderId="100" xfId="17" applyNumberFormat="1" applyFont="1" applyBorder="1"/>
    <xf numFmtId="2" fontId="54" fillId="0" borderId="100" xfId="17" applyNumberFormat="1" applyFont="1" applyBorder="1" applyAlignment="1">
      <alignment horizontal="left"/>
    </xf>
    <xf numFmtId="2" fontId="40" fillId="0" borderId="0" xfId="0" applyNumberFormat="1" applyFont="1"/>
    <xf numFmtId="2" fontId="47" fillId="0" borderId="35" xfId="0" applyNumberFormat="1" applyFont="1" applyBorder="1"/>
    <xf numFmtId="2" fontId="47" fillId="0" borderId="15" xfId="0" applyNumberFormat="1" applyFont="1" applyBorder="1"/>
    <xf numFmtId="2" fontId="40" fillId="0" borderId="100" xfId="0" applyNumberFormat="1" applyFont="1" applyBorder="1" applyAlignment="1">
      <alignment horizontal="center"/>
    </xf>
    <xf numFmtId="2" fontId="40" fillId="0" borderId="100" xfId="0" applyNumberFormat="1" applyFont="1" applyBorder="1" applyAlignment="1">
      <alignment horizontal="right"/>
    </xf>
    <xf numFmtId="2" fontId="40" fillId="0" borderId="100" xfId="0" applyNumberFormat="1" applyFont="1" applyBorder="1" applyAlignment="1">
      <alignment horizontal="left"/>
    </xf>
    <xf numFmtId="2" fontId="33" fillId="0" borderId="0" xfId="0" applyNumberFormat="1" applyFont="1"/>
    <xf numFmtId="2" fontId="89" fillId="0" borderId="100" xfId="17" applyNumberFormat="1" applyFont="1" applyBorder="1" applyAlignment="1">
      <alignment horizontal="right"/>
    </xf>
    <xf numFmtId="2" fontId="44" fillId="0" borderId="0" xfId="0" applyNumberFormat="1" applyFont="1" applyAlignment="1">
      <alignment horizontal="right"/>
    </xf>
    <xf numFmtId="2" fontId="47" fillId="0" borderId="0" xfId="0" quotePrefix="1" applyNumberFormat="1" applyFont="1"/>
    <xf numFmtId="2" fontId="44" fillId="0" borderId="0" xfId="0" applyNumberFormat="1" applyFont="1" applyAlignment="1">
      <alignment horizontal="center"/>
    </xf>
    <xf numFmtId="2" fontId="16" fillId="0" borderId="103" xfId="1" applyNumberFormat="1" applyFont="1" applyFill="1" applyBorder="1"/>
    <xf numFmtId="2" fontId="50" fillId="0" borderId="15" xfId="1" applyNumberFormat="1" applyFont="1" applyFill="1" applyBorder="1" applyAlignment="1">
      <alignment horizontal="right"/>
    </xf>
    <xf numFmtId="2" fontId="47" fillId="0" borderId="5" xfId="1" applyNumberFormat="1" applyFont="1" applyFill="1" applyBorder="1" applyAlignment="1">
      <alignment vertical="center"/>
    </xf>
    <xf numFmtId="2" fontId="54" fillId="0" borderId="5" xfId="1" applyNumberFormat="1" applyFont="1" applyFill="1" applyBorder="1" applyAlignment="1">
      <alignment vertical="center" wrapText="1"/>
    </xf>
    <xf numFmtId="2" fontId="53" fillId="0" borderId="5" xfId="1" applyNumberFormat="1" applyFont="1" applyFill="1" applyBorder="1" applyAlignment="1">
      <alignment vertical="center"/>
    </xf>
    <xf numFmtId="2" fontId="53" fillId="0" borderId="55" xfId="1" applyNumberFormat="1" applyFont="1" applyFill="1" applyBorder="1" applyAlignment="1">
      <alignment vertical="center"/>
    </xf>
    <xf numFmtId="2" fontId="53" fillId="0" borderId="1" xfId="1" applyNumberFormat="1" applyFont="1" applyFill="1" applyBorder="1" applyAlignment="1">
      <alignment vertical="center"/>
    </xf>
    <xf numFmtId="2" fontId="53" fillId="0" borderId="56" xfId="1" applyNumberFormat="1" applyFont="1" applyFill="1" applyBorder="1" applyAlignment="1">
      <alignment vertical="center"/>
    </xf>
    <xf numFmtId="2" fontId="47" fillId="0" borderId="1" xfId="1" applyNumberFormat="1" applyFont="1" applyFill="1" applyBorder="1" applyAlignment="1">
      <alignment vertical="center"/>
    </xf>
    <xf numFmtId="2" fontId="53" fillId="0" borderId="4" xfId="1" applyNumberFormat="1" applyFont="1" applyFill="1" applyBorder="1" applyAlignment="1">
      <alignment vertical="center"/>
    </xf>
    <xf numFmtId="2" fontId="53" fillId="0" borderId="57" xfId="1" applyNumberFormat="1" applyFont="1" applyFill="1" applyBorder="1" applyAlignment="1">
      <alignment vertical="center"/>
    </xf>
    <xf numFmtId="2" fontId="47" fillId="0" borderId="15" xfId="1" applyNumberFormat="1" applyFont="1" applyFill="1" applyBorder="1" applyAlignment="1">
      <alignment vertical="center"/>
    </xf>
    <xf numFmtId="2" fontId="47" fillId="0" borderId="2" xfId="1" applyNumberFormat="1" applyFont="1" applyFill="1" applyBorder="1" applyAlignment="1">
      <alignment vertical="center"/>
    </xf>
    <xf numFmtId="2" fontId="89" fillId="0" borderId="0" xfId="17" quotePrefix="1" applyNumberFormat="1" applyFont="1" applyAlignment="1">
      <alignment horizontal="center"/>
    </xf>
    <xf numFmtId="2" fontId="89" fillId="0" borderId="0" xfId="17" applyNumberFormat="1" applyFont="1" applyAlignment="1">
      <alignment horizontal="center"/>
    </xf>
    <xf numFmtId="2" fontId="89" fillId="0" borderId="0" xfId="17" applyNumberFormat="1" applyFont="1" applyAlignment="1">
      <alignment horizontal="left"/>
    </xf>
    <xf numFmtId="2" fontId="89" fillId="0" borderId="13" xfId="17" applyNumberFormat="1" applyFont="1" applyBorder="1" applyAlignment="1">
      <alignment horizontal="center"/>
    </xf>
    <xf numFmtId="2" fontId="89" fillId="0" borderId="13" xfId="17" applyNumberFormat="1" applyFont="1" applyBorder="1" applyAlignment="1">
      <alignment horizontal="left"/>
    </xf>
    <xf numFmtId="2" fontId="89" fillId="0" borderId="14" xfId="17" applyNumberFormat="1" applyFont="1" applyBorder="1" applyAlignment="1">
      <alignment horizontal="center"/>
    </xf>
    <xf numFmtId="2" fontId="89" fillId="0" borderId="14" xfId="17" applyNumberFormat="1" applyFont="1" applyBorder="1" applyAlignment="1">
      <alignment horizontal="left"/>
    </xf>
    <xf numFmtId="2" fontId="89" fillId="0" borderId="13" xfId="17" quotePrefix="1" applyNumberFormat="1" applyFont="1" applyBorder="1" applyAlignment="1">
      <alignment horizontal="center"/>
    </xf>
    <xf numFmtId="2" fontId="89" fillId="0" borderId="0" xfId="5" applyNumberFormat="1" applyFont="1" applyAlignment="1">
      <alignment horizontal="center"/>
    </xf>
    <xf numFmtId="2" fontId="89" fillId="0" borderId="0" xfId="5" applyNumberFormat="1" applyFont="1" applyAlignment="1">
      <alignment horizontal="left"/>
    </xf>
    <xf numFmtId="2" fontId="40" fillId="0" borderId="0" xfId="0" quotePrefix="1" applyNumberFormat="1" applyFont="1" applyAlignment="1">
      <alignment horizontal="center"/>
    </xf>
    <xf numFmtId="2" fontId="67" fillId="0" borderId="23" xfId="0" applyNumberFormat="1" applyFont="1" applyBorder="1" applyAlignment="1">
      <alignment horizontal="centerContinuous"/>
    </xf>
    <xf numFmtId="2" fontId="53" fillId="0" borderId="19" xfId="0" applyNumberFormat="1" applyFont="1" applyBorder="1" applyAlignment="1">
      <alignment horizontal="centerContinuous" vertical="center"/>
    </xf>
    <xf numFmtId="2" fontId="53" fillId="0" borderId="18" xfId="0" applyNumberFormat="1" applyFont="1" applyBorder="1" applyAlignment="1">
      <alignment horizontal="centerContinuous" vertical="center"/>
    </xf>
    <xf numFmtId="2" fontId="53" fillId="0" borderId="0" xfId="0" applyNumberFormat="1" applyFont="1" applyAlignment="1">
      <alignment vertical="center"/>
    </xf>
    <xf numFmtId="2" fontId="47" fillId="0" borderId="24" xfId="0" applyNumberFormat="1" applyFont="1" applyBorder="1" applyAlignment="1">
      <alignment horizontal="center" vertical="center"/>
    </xf>
    <xf numFmtId="2" fontId="53" fillId="0" borderId="25" xfId="0" applyNumberFormat="1" applyFont="1" applyBorder="1" applyAlignment="1">
      <alignment horizontal="centerContinuous" vertical="center"/>
    </xf>
    <xf numFmtId="2" fontId="47" fillId="0" borderId="26" xfId="0" applyNumberFormat="1" applyFont="1" applyBorder="1" applyAlignment="1">
      <alignment horizontal="centerContinuous"/>
    </xf>
    <xf numFmtId="2" fontId="53" fillId="0" borderId="20" xfId="0" applyNumberFormat="1" applyFont="1" applyBorder="1" applyAlignment="1">
      <alignment horizontal="centerContinuous" vertical="center"/>
    </xf>
    <xf numFmtId="2" fontId="53" fillId="0" borderId="33" xfId="0" applyNumberFormat="1" applyFont="1" applyBorder="1"/>
    <xf numFmtId="2" fontId="50" fillId="0" borderId="40" xfId="0" applyNumberFormat="1" applyFont="1" applyBorder="1"/>
    <xf numFmtId="2" fontId="53" fillId="0" borderId="40" xfId="0" applyNumberFormat="1" applyFont="1" applyBorder="1"/>
    <xf numFmtId="2" fontId="53" fillId="0" borderId="34" xfId="0" applyNumberFormat="1" applyFont="1" applyBorder="1"/>
    <xf numFmtId="2" fontId="47" fillId="0" borderId="7" xfId="0" applyNumberFormat="1" applyFont="1" applyBorder="1" applyAlignment="1">
      <alignment horizontal="center" vertical="center"/>
    </xf>
    <xf numFmtId="2" fontId="47" fillId="0" borderId="27" xfId="0" applyNumberFormat="1" applyFont="1" applyBorder="1" applyAlignment="1">
      <alignment horizontal="center" vertical="center"/>
    </xf>
    <xf numFmtId="2" fontId="53" fillId="0" borderId="22" xfId="0" applyNumberFormat="1" applyFont="1" applyBorder="1" applyAlignment="1">
      <alignment vertical="center"/>
    </xf>
    <xf numFmtId="2" fontId="47" fillId="0" borderId="28" xfId="0" applyNumberFormat="1" applyFont="1" applyBorder="1" applyAlignment="1">
      <alignment horizontal="center" vertical="center"/>
    </xf>
    <xf numFmtId="2" fontId="53" fillId="0" borderId="35" xfId="0" applyNumberFormat="1" applyFont="1" applyBorder="1" applyAlignment="1">
      <alignment horizontal="right"/>
    </xf>
    <xf numFmtId="2" fontId="50" fillId="0" borderId="36" xfId="0" applyNumberFormat="1" applyFont="1" applyBorder="1" applyAlignment="1">
      <alignment horizontal="center" vertical="center"/>
    </xf>
    <xf numFmtId="2" fontId="47" fillId="0" borderId="58" xfId="0" applyNumberFormat="1" applyFont="1" applyBorder="1" applyAlignment="1">
      <alignment horizontal="center"/>
    </xf>
    <xf numFmtId="2" fontId="47" fillId="0" borderId="29" xfId="0" applyNumberFormat="1" applyFont="1" applyBorder="1" applyAlignment="1">
      <alignment horizontal="center" vertical="center"/>
    </xf>
    <xf numFmtId="2" fontId="47" fillId="0" borderId="30" xfId="0" applyNumberFormat="1" applyFont="1" applyBorder="1" applyAlignment="1">
      <alignment horizontal="center"/>
    </xf>
    <xf numFmtId="2" fontId="47" fillId="0" borderId="31" xfId="0" applyNumberFormat="1" applyFont="1" applyBorder="1" applyAlignment="1">
      <alignment horizontal="center" vertical="center"/>
    </xf>
    <xf numFmtId="2" fontId="5" fillId="0" borderId="0" xfId="0" applyNumberFormat="1" applyFont="1"/>
    <xf numFmtId="2" fontId="11" fillId="0" borderId="0" xfId="0" applyNumberFormat="1" applyFont="1" applyAlignment="1">
      <alignment horizontal="right"/>
    </xf>
    <xf numFmtId="2" fontId="11" fillId="0" borderId="0" xfId="0" applyNumberFormat="1" applyFont="1"/>
    <xf numFmtId="2" fontId="5" fillId="0" borderId="0" xfId="1" applyNumberFormat="1" applyFont="1" applyFill="1" applyBorder="1"/>
    <xf numFmtId="2" fontId="47" fillId="0" borderId="0" xfId="1" applyNumberFormat="1" applyFont="1" applyFill="1" applyBorder="1" applyAlignment="1">
      <alignment horizontal="left"/>
    </xf>
    <xf numFmtId="2" fontId="89" fillId="0" borderId="100" xfId="17" applyNumberFormat="1" applyFont="1" applyBorder="1" applyAlignment="1">
      <alignment horizontal="center"/>
    </xf>
    <xf numFmtId="2" fontId="89" fillId="0" borderId="100" xfId="17" applyNumberFormat="1" applyFont="1" applyBorder="1" applyAlignment="1">
      <alignment horizontal="left"/>
    </xf>
    <xf numFmtId="2" fontId="41" fillId="0" borderId="0" xfId="0" applyNumberFormat="1" applyFont="1"/>
    <xf numFmtId="2" fontId="33" fillId="0" borderId="13" xfId="0" applyNumberFormat="1" applyFont="1" applyBorder="1"/>
    <xf numFmtId="2" fontId="40" fillId="0" borderId="13" xfId="0" quotePrefix="1" applyNumberFormat="1" applyFont="1" applyBorder="1" applyAlignment="1">
      <alignment horizontal="center"/>
    </xf>
    <xf numFmtId="2" fontId="40" fillId="0" borderId="13" xfId="0" applyNumberFormat="1" applyFont="1" applyBorder="1"/>
    <xf numFmtId="2" fontId="40" fillId="0" borderId="15" xfId="0" applyNumberFormat="1" applyFont="1" applyBorder="1" applyAlignment="1">
      <alignment horizontal="center"/>
    </xf>
    <xf numFmtId="2" fontId="40" fillId="0" borderId="15" xfId="0" applyNumberFormat="1" applyFont="1" applyBorder="1" applyAlignment="1">
      <alignment horizontal="right"/>
    </xf>
    <xf numFmtId="2" fontId="40" fillId="0" borderId="93" xfId="0" applyNumberFormat="1" applyFont="1" applyBorder="1" applyAlignment="1">
      <alignment horizontal="right"/>
    </xf>
    <xf numFmtId="2" fontId="40" fillId="0" borderId="46" xfId="0" applyNumberFormat="1" applyFont="1" applyBorder="1" applyAlignment="1">
      <alignment horizontal="center"/>
    </xf>
    <xf numFmtId="2" fontId="40" fillId="0" borderId="51" xfId="0" applyNumberFormat="1" applyFont="1" applyBorder="1" applyAlignment="1">
      <alignment horizontal="center"/>
    </xf>
    <xf numFmtId="2" fontId="40" fillId="0" borderId="52" xfId="0" applyNumberFormat="1" applyFont="1" applyBorder="1" applyAlignment="1">
      <alignment horizontal="center"/>
    </xf>
    <xf numFmtId="2" fontId="44" fillId="0" borderId="15" xfId="0" applyNumberFormat="1" applyFont="1" applyBorder="1" applyAlignment="1">
      <alignment horizontal="right"/>
    </xf>
    <xf numFmtId="2" fontId="47" fillId="0" borderId="16" xfId="0" applyNumberFormat="1" applyFont="1" applyBorder="1"/>
    <xf numFmtId="2" fontId="47" fillId="0" borderId="0" xfId="0" applyNumberFormat="1" applyFont="1" applyAlignment="1">
      <alignment horizontal="left"/>
    </xf>
    <xf numFmtId="2" fontId="50" fillId="0" borderId="11" xfId="0" applyNumberFormat="1" applyFont="1" applyBorder="1" applyAlignment="1">
      <alignment horizontal="left"/>
    </xf>
    <xf numFmtId="2" fontId="48" fillId="0" borderId="0" xfId="6" applyNumberFormat="1" applyFont="1" applyAlignment="1">
      <alignment horizontal="center" wrapText="1"/>
    </xf>
    <xf numFmtId="2" fontId="47" fillId="0" borderId="33" xfId="0" applyNumberFormat="1" applyFont="1" applyBorder="1" applyAlignment="1">
      <alignment horizontal="left"/>
    </xf>
    <xf numFmtId="2" fontId="11" fillId="0" borderId="40" xfId="0" applyNumberFormat="1" applyFont="1" applyBorder="1"/>
    <xf numFmtId="2" fontId="47" fillId="0" borderId="11" xfId="0" applyNumberFormat="1" applyFont="1" applyBorder="1" applyAlignment="1">
      <alignment horizontal="left"/>
    </xf>
    <xf numFmtId="2" fontId="11" fillId="0" borderId="38" xfId="0" applyNumberFormat="1" applyFont="1" applyBorder="1"/>
    <xf numFmtId="2" fontId="47" fillId="0" borderId="11" xfId="0" applyNumberFormat="1" applyFont="1" applyBorder="1"/>
    <xf numFmtId="2" fontId="47" fillId="0" borderId="36" xfId="0" applyNumberFormat="1" applyFont="1" applyBorder="1" applyAlignment="1">
      <alignment horizontal="right"/>
    </xf>
    <xf numFmtId="2" fontId="47" fillId="0" borderId="10" xfId="2" applyNumberFormat="1" applyFont="1" applyFill="1" applyBorder="1" applyAlignment="1" applyProtection="1">
      <alignment horizontal="right"/>
    </xf>
    <xf numFmtId="2" fontId="47" fillId="0" borderId="1" xfId="2" applyNumberFormat="1" applyFont="1" applyFill="1" applyBorder="1" applyAlignment="1" applyProtection="1">
      <alignment horizontal="right"/>
    </xf>
    <xf numFmtId="2" fontId="58" fillId="0" borderId="5" xfId="4" applyNumberFormat="1" applyFont="1" applyBorder="1" applyAlignment="1">
      <alignment horizontal="left" wrapText="1"/>
    </xf>
    <xf numFmtId="2" fontId="47" fillId="0" borderId="44" xfId="2" applyNumberFormat="1" applyFont="1" applyFill="1" applyBorder="1" applyProtection="1"/>
    <xf numFmtId="2" fontId="47" fillId="0" borderId="44" xfId="2" applyNumberFormat="1" applyFont="1" applyFill="1" applyBorder="1" applyAlignment="1" applyProtection="1">
      <alignment horizontal="right"/>
    </xf>
    <xf numFmtId="2" fontId="47" fillId="0" borderId="2" xfId="1" applyNumberFormat="1" applyFont="1" applyFill="1" applyBorder="1" applyAlignment="1" applyProtection="1">
      <alignment shrinkToFit="1"/>
    </xf>
    <xf numFmtId="2" fontId="47" fillId="0" borderId="2" xfId="1" applyNumberFormat="1" applyFont="1" applyFill="1" applyBorder="1" applyAlignment="1" applyProtection="1"/>
    <xf numFmtId="2" fontId="50" fillId="0" borderId="16" xfId="0" applyNumberFormat="1" applyFont="1" applyBorder="1"/>
    <xf numFmtId="10" fontId="57" fillId="0" borderId="13" xfId="18" applyNumberFormat="1" applyFont="1" applyFill="1" applyBorder="1" applyProtection="1">
      <protection locked="0"/>
    </xf>
    <xf numFmtId="10" fontId="57" fillId="0" borderId="0" xfId="18" applyNumberFormat="1" applyFont="1" applyFill="1" applyProtection="1">
      <protection locked="0"/>
    </xf>
    <xf numFmtId="0" fontId="53" fillId="0" borderId="0" xfId="9" applyFont="1" applyAlignment="1">
      <alignment wrapText="1"/>
    </xf>
    <xf numFmtId="0" fontId="53" fillId="0" borderId="83" xfId="9" applyFont="1" applyBorder="1" applyAlignment="1">
      <alignment horizontal="left" vertical="top" wrapText="1"/>
    </xf>
    <xf numFmtId="3" fontId="71" fillId="2" borderId="86" xfId="16" applyFont="1" applyFill="1" applyBorder="1" applyAlignment="1" applyProtection="1">
      <alignment vertical="center"/>
      <protection locked="0"/>
    </xf>
    <xf numFmtId="3" fontId="71" fillId="6" borderId="86" xfId="16" applyFont="1" applyFill="1" applyBorder="1" applyAlignment="1" applyProtection="1">
      <alignment vertical="center"/>
      <protection locked="0"/>
    </xf>
    <xf numFmtId="0" fontId="57" fillId="0" borderId="0" xfId="0" applyFont="1" applyAlignment="1">
      <alignment wrapText="1"/>
    </xf>
    <xf numFmtId="0" fontId="57" fillId="0" borderId="0" xfId="0" applyFont="1" applyAlignment="1">
      <alignment horizontal="center" vertical="center" wrapText="1"/>
    </xf>
    <xf numFmtId="0" fontId="41" fillId="0" borderId="17" xfId="0" applyFont="1" applyBorder="1" applyAlignment="1">
      <alignment horizontal="center" vertical="center"/>
    </xf>
    <xf numFmtId="0" fontId="41" fillId="0" borderId="66" xfId="0" applyFont="1" applyBorder="1" applyAlignment="1">
      <alignment horizontal="center" vertical="center"/>
    </xf>
    <xf numFmtId="0" fontId="41" fillId="0" borderId="22" xfId="0" applyFont="1" applyBorder="1" applyAlignment="1">
      <alignment horizontal="center" vertical="center"/>
    </xf>
    <xf numFmtId="0" fontId="41" fillId="0" borderId="17" xfId="0" applyFont="1" applyBorder="1" applyAlignment="1">
      <alignment horizontal="center" vertical="center" wrapText="1"/>
    </xf>
    <xf numFmtId="0" fontId="41" fillId="0" borderId="66" xfId="0" applyFont="1" applyBorder="1" applyAlignment="1">
      <alignment horizontal="center" vertical="center" wrapText="1"/>
    </xf>
    <xf numFmtId="0" fontId="41" fillId="0" borderId="22" xfId="0" applyFont="1" applyBorder="1" applyAlignment="1">
      <alignment horizontal="center" vertical="center" wrapText="1"/>
    </xf>
    <xf numFmtId="0" fontId="87" fillId="0" borderId="66" xfId="0" applyFont="1" applyBorder="1" applyAlignment="1">
      <alignment horizontal="center" vertical="center" wrapText="1"/>
    </xf>
    <xf numFmtId="0" fontId="41" fillId="0" borderId="53" xfId="0" applyFont="1" applyBorder="1" applyAlignment="1">
      <alignment horizontal="center" vertical="center"/>
    </xf>
    <xf numFmtId="0" fontId="41" fillId="0" borderId="45" xfId="0" applyFont="1" applyBorder="1" applyAlignment="1">
      <alignment horizontal="center" vertical="center"/>
    </xf>
    <xf numFmtId="0" fontId="41" fillId="0" borderId="93" xfId="0" applyFont="1" applyBorder="1" applyAlignment="1">
      <alignment horizontal="center" vertical="center"/>
    </xf>
    <xf numFmtId="0" fontId="41" fillId="0" borderId="93" xfId="0" applyFont="1" applyBorder="1" applyAlignment="1">
      <alignment horizontal="center" vertical="center" wrapText="1"/>
    </xf>
    <xf numFmtId="0" fontId="41" fillId="0" borderId="45" xfId="0" applyFont="1" applyBorder="1" applyAlignment="1">
      <alignment horizontal="center" vertical="center" wrapText="1"/>
    </xf>
    <xf numFmtId="0" fontId="47" fillId="0" borderId="0" xfId="0" applyFont="1" applyAlignment="1">
      <alignment horizontal="center"/>
    </xf>
    <xf numFmtId="0" fontId="47" fillId="0" borderId="0" xfId="0" applyFont="1" applyAlignment="1">
      <alignment horizontal="left"/>
    </xf>
    <xf numFmtId="38" fontId="47" fillId="0" borderId="0" xfId="0" applyNumberFormat="1" applyFont="1" applyAlignment="1">
      <alignment horizontal="center"/>
    </xf>
    <xf numFmtId="9" fontId="96" fillId="0" borderId="0" xfId="18" applyFont="1" applyBorder="1" applyAlignment="1">
      <alignment horizontal="center"/>
    </xf>
    <xf numFmtId="6" fontId="96" fillId="0" borderId="0" xfId="0" applyNumberFormat="1" applyFont="1"/>
    <xf numFmtId="6" fontId="96" fillId="0" borderId="0" xfId="0" applyNumberFormat="1" applyFont="1" applyAlignment="1">
      <alignment horizontal="center"/>
    </xf>
    <xf numFmtId="6" fontId="96" fillId="0" borderId="0" xfId="0" applyNumberFormat="1" applyFont="1" applyAlignment="1">
      <alignment horizontal="right"/>
    </xf>
    <xf numFmtId="6" fontId="47" fillId="0" borderId="0" xfId="0" applyNumberFormat="1" applyFont="1" applyAlignment="1">
      <alignment horizontal="left"/>
    </xf>
    <xf numFmtId="176" fontId="94" fillId="0" borderId="0" xfId="1" applyNumberFormat="1" applyFont="1" applyBorder="1" applyAlignment="1">
      <alignment horizontal="center"/>
    </xf>
    <xf numFmtId="176" fontId="96" fillId="0" borderId="0" xfId="1" applyNumberFormat="1" applyFont="1" applyBorder="1" applyAlignment="1">
      <alignment horizontal="center"/>
    </xf>
    <xf numFmtId="176" fontId="96" fillId="0" borderId="0" xfId="1" applyNumberFormat="1" applyFont="1" applyBorder="1" applyAlignment="1">
      <alignment horizontal="right"/>
    </xf>
    <xf numFmtId="176" fontId="47" fillId="0" borderId="0" xfId="1" applyNumberFormat="1" applyFont="1" applyBorder="1" applyAlignment="1">
      <alignment horizontal="right"/>
    </xf>
    <xf numFmtId="176" fontId="47" fillId="0" borderId="0" xfId="1" applyNumberFormat="1" applyFont="1" applyBorder="1" applyAlignment="1">
      <alignment horizontal="center"/>
    </xf>
    <xf numFmtId="38" fontId="94" fillId="0" borderId="0" xfId="1" applyNumberFormat="1" applyFont="1" applyBorder="1" applyAlignment="1">
      <alignment horizontal="center"/>
    </xf>
    <xf numFmtId="38" fontId="96" fillId="0" borderId="0" xfId="1" applyNumberFormat="1" applyFont="1" applyBorder="1" applyAlignment="1">
      <alignment horizontal="center"/>
    </xf>
    <xf numFmtId="38" fontId="96" fillId="0" borderId="0" xfId="1" applyNumberFormat="1" applyFont="1" applyBorder="1" applyAlignment="1">
      <alignment horizontal="right"/>
    </xf>
    <xf numFmtId="38" fontId="47" fillId="0" borderId="0" xfId="1" applyNumberFormat="1" applyFont="1" applyBorder="1" applyAlignment="1">
      <alignment horizontal="right"/>
    </xf>
    <xf numFmtId="0" fontId="86" fillId="0" borderId="0" xfId="0" applyFont="1" applyAlignment="1">
      <alignment horizontal="center"/>
    </xf>
    <xf numFmtId="38" fontId="54" fillId="0" borderId="0" xfId="17" applyNumberFormat="1" applyFont="1" applyAlignment="1">
      <alignment horizontal="right"/>
    </xf>
    <xf numFmtId="0" fontId="54" fillId="0" borderId="0" xfId="17" applyFont="1" applyAlignment="1">
      <alignment horizontal="center"/>
    </xf>
    <xf numFmtId="2" fontId="96" fillId="0" borderId="0" xfId="5" applyNumberFormat="1" applyFont="1" applyAlignment="1">
      <alignment horizontal="center"/>
    </xf>
    <xf numFmtId="2" fontId="99" fillId="0" borderId="0" xfId="17" applyNumberFormat="1" applyFont="1" applyAlignment="1">
      <alignment horizontal="center" vertical="center" wrapText="1"/>
    </xf>
    <xf numFmtId="2" fontId="99" fillId="0" borderId="0" xfId="17" applyNumberFormat="1" applyFont="1" applyAlignment="1">
      <alignment horizontal="center" vertical="center"/>
    </xf>
    <xf numFmtId="176" fontId="99" fillId="0" borderId="0" xfId="1" applyNumberFormat="1" applyFont="1" applyBorder="1" applyAlignment="1">
      <alignment horizontal="center" vertical="center" wrapText="1"/>
    </xf>
    <xf numFmtId="38" fontId="99" fillId="0" borderId="0" xfId="1" applyNumberFormat="1" applyFont="1" applyBorder="1" applyAlignment="1">
      <alignment horizontal="center" vertical="center" wrapText="1"/>
    </xf>
    <xf numFmtId="9" fontId="99" fillId="0" borderId="0" xfId="18" applyFont="1" applyBorder="1" applyAlignment="1">
      <alignment horizontal="center" vertical="center" wrapText="1"/>
    </xf>
    <xf numFmtId="6" fontId="99" fillId="0" borderId="0" xfId="0" applyNumberFormat="1" applyFont="1" applyAlignment="1">
      <alignment horizontal="center" vertical="center" wrapText="1"/>
    </xf>
    <xf numFmtId="9" fontId="94" fillId="0" borderId="0" xfId="18" applyFont="1" applyBorder="1" applyAlignment="1">
      <alignment horizontal="center"/>
    </xf>
    <xf numFmtId="9" fontId="47" fillId="0" borderId="0" xfId="18" applyFont="1" applyBorder="1" applyAlignment="1">
      <alignment horizontal="center"/>
    </xf>
    <xf numFmtId="0" fontId="41" fillId="0" borderId="66" xfId="0" applyFont="1" applyBorder="1" applyAlignment="1">
      <alignment horizontal="center" vertical="center"/>
    </xf>
    <xf numFmtId="0" fontId="41" fillId="0" borderId="127" xfId="0" applyFont="1" applyBorder="1" applyAlignment="1">
      <alignment horizontal="center" vertical="center"/>
    </xf>
    <xf numFmtId="0" fontId="41" fillId="0" borderId="22" xfId="0" applyFont="1" applyBorder="1" applyAlignment="1">
      <alignment horizontal="center" vertical="center"/>
    </xf>
    <xf numFmtId="0" fontId="87" fillId="0" borderId="0" xfId="0" applyFont="1" applyAlignment="1">
      <alignment horizontal="center" wrapText="1"/>
    </xf>
    <xf numFmtId="2" fontId="94" fillId="0" borderId="0" xfId="11" applyNumberFormat="1" applyFont="1" applyAlignment="1">
      <alignment horizontal="left"/>
    </xf>
    <xf numFmtId="2" fontId="94" fillId="0" borderId="0" xfId="0" applyNumberFormat="1" applyFont="1" applyAlignment="1">
      <alignment horizontal="left"/>
    </xf>
    <xf numFmtId="3" fontId="59" fillId="0" borderId="83" xfId="16" applyFont="1" applyBorder="1" applyAlignment="1" applyProtection="1">
      <alignment wrapText="1"/>
      <protection locked="0"/>
    </xf>
    <xf numFmtId="0" fontId="0" fillId="0" borderId="83" xfId="0" applyBorder="1" applyAlignment="1">
      <alignment wrapText="1"/>
    </xf>
    <xf numFmtId="2" fontId="94" fillId="0" borderId="0" xfId="1" applyNumberFormat="1" applyFont="1" applyFill="1" applyBorder="1" applyAlignment="1">
      <alignment horizontal="left"/>
    </xf>
    <xf numFmtId="2" fontId="94" fillId="0" borderId="0" xfId="0" applyNumberFormat="1" applyFont="1" applyAlignment="1">
      <alignment horizontal="center"/>
    </xf>
    <xf numFmtId="2" fontId="94" fillId="0" borderId="0" xfId="0" applyNumberFormat="1" applyFont="1" applyAlignment="1">
      <alignment horizontal="left" vertical="center"/>
    </xf>
    <xf numFmtId="2" fontId="94" fillId="0" borderId="0" xfId="8" applyNumberFormat="1" applyFont="1" applyAlignment="1" applyProtection="1">
      <alignment horizontal="left"/>
      <protection locked="0"/>
    </xf>
    <xf numFmtId="2" fontId="94" fillId="0" borderId="0" xfId="9" applyNumberFormat="1" applyFont="1" applyAlignment="1">
      <alignment horizontal="center"/>
    </xf>
    <xf numFmtId="2" fontId="94" fillId="0" borderId="0" xfId="13" applyNumberFormat="1" applyFont="1" applyAlignment="1">
      <alignment horizontal="left"/>
    </xf>
    <xf numFmtId="2" fontId="94" fillId="0" borderId="38" xfId="0" applyNumberFormat="1" applyFont="1" applyBorder="1" applyAlignment="1">
      <alignment horizontal="left" vertical="center"/>
    </xf>
    <xf numFmtId="2" fontId="94" fillId="0" borderId="38" xfId="0" applyNumberFormat="1" applyFont="1" applyBorder="1" applyAlignment="1">
      <alignment horizontal="left"/>
    </xf>
    <xf numFmtId="2" fontId="94" fillId="0" borderId="38" xfId="8" applyNumberFormat="1" applyFont="1" applyBorder="1" applyAlignment="1" applyProtection="1">
      <alignment horizontal="left"/>
      <protection locked="0"/>
    </xf>
    <xf numFmtId="2" fontId="94" fillId="0" borderId="38" xfId="9" applyNumberFormat="1" applyFont="1" applyBorder="1" applyAlignment="1">
      <alignment horizontal="left"/>
    </xf>
    <xf numFmtId="2" fontId="94" fillId="0" borderId="23" xfId="9" applyNumberFormat="1" applyFont="1" applyBorder="1" applyAlignment="1">
      <alignment horizontal="center"/>
    </xf>
    <xf numFmtId="2" fontId="94" fillId="0" borderId="18" xfId="9" applyNumberFormat="1" applyFont="1" applyBorder="1" applyAlignment="1">
      <alignment horizontal="center"/>
    </xf>
    <xf numFmtId="2" fontId="96" fillId="0" borderId="23" xfId="9" applyNumberFormat="1" applyFont="1" applyBorder="1" applyAlignment="1">
      <alignment horizontal="center"/>
    </xf>
    <xf numFmtId="2" fontId="96" fillId="0" borderId="19" xfId="9" applyNumberFormat="1" applyFont="1" applyBorder="1" applyAlignment="1">
      <alignment horizontal="center"/>
    </xf>
    <xf numFmtId="2" fontId="96" fillId="0" borderId="18" xfId="9" applyNumberFormat="1" applyFont="1" applyBorder="1" applyAlignment="1">
      <alignment horizontal="center"/>
    </xf>
    <xf numFmtId="2" fontId="96" fillId="0" borderId="23" xfId="9" applyNumberFormat="1" applyFont="1" applyBorder="1" applyAlignment="1">
      <alignment horizontal="center" wrapText="1"/>
    </xf>
    <xf numFmtId="2" fontId="96" fillId="0" borderId="18" xfId="9" applyNumberFormat="1" applyFont="1" applyBorder="1" applyAlignment="1">
      <alignment horizontal="center" wrapText="1"/>
    </xf>
    <xf numFmtId="2" fontId="96" fillId="0" borderId="0" xfId="1" applyNumberFormat="1" applyFont="1" applyFill="1" applyBorder="1" applyAlignment="1">
      <alignment horizontal="center"/>
    </xf>
    <xf numFmtId="2" fontId="94" fillId="0" borderId="13" xfId="1" applyNumberFormat="1" applyFont="1" applyFill="1" applyBorder="1" applyAlignment="1">
      <alignment horizontal="left"/>
    </xf>
    <xf numFmtId="2" fontId="96" fillId="0" borderId="0" xfId="0" applyNumberFormat="1" applyFont="1" applyAlignment="1">
      <alignment horizontal="left" vertical="center"/>
    </xf>
    <xf numFmtId="2" fontId="96" fillId="0" borderId="0" xfId="0" applyNumberFormat="1" applyFont="1" applyAlignment="1">
      <alignment horizontal="left" wrapText="1"/>
    </xf>
    <xf numFmtId="2" fontId="94" fillId="0" borderId="23" xfId="0" applyNumberFormat="1" applyFont="1" applyBorder="1" applyAlignment="1">
      <alignment horizontal="center"/>
    </xf>
    <xf numFmtId="2" fontId="94" fillId="0" borderId="19" xfId="0" applyNumberFormat="1" applyFont="1" applyBorder="1" applyAlignment="1">
      <alignment horizontal="center"/>
    </xf>
    <xf numFmtId="2" fontId="96" fillId="0" borderId="0" xfId="0" applyNumberFormat="1" applyFont="1" applyAlignment="1">
      <alignment horizontal="right"/>
    </xf>
    <xf numFmtId="2" fontId="96" fillId="0" borderId="0" xfId="12" applyNumberFormat="1" applyFont="1" applyAlignment="1">
      <alignment horizontal="left" wrapText="1"/>
    </xf>
    <xf numFmtId="2" fontId="94" fillId="0" borderId="38" xfId="0" applyNumberFormat="1" applyFont="1" applyBorder="1" applyAlignment="1">
      <alignment horizontal="center"/>
    </xf>
    <xf numFmtId="2" fontId="100" fillId="0" borderId="23" xfId="0" applyNumberFormat="1" applyFont="1" applyBorder="1" applyAlignment="1">
      <alignment horizontal="center"/>
    </xf>
    <xf numFmtId="2" fontId="100" fillId="0" borderId="60" xfId="0" applyNumberFormat="1" applyFont="1" applyBorder="1" applyAlignment="1">
      <alignment horizontal="center"/>
    </xf>
    <xf numFmtId="2" fontId="96" fillId="0" borderId="0" xfId="0" applyNumberFormat="1" applyFont="1" applyAlignment="1">
      <alignment horizontal="left" vertical="top" wrapText="1"/>
    </xf>
    <xf numFmtId="2" fontId="2" fillId="0" borderId="0" xfId="7" applyNumberFormat="1" applyFont="1" applyAlignment="1">
      <alignment horizontal="center"/>
    </xf>
    <xf numFmtId="2" fontId="95" fillId="0" borderId="16" xfId="9" applyNumberFormat="1" applyFont="1" applyBorder="1" applyAlignment="1">
      <alignment horizontal="right"/>
    </xf>
    <xf numFmtId="2" fontId="95" fillId="0" borderId="0" xfId="9" applyNumberFormat="1" applyFont="1" applyAlignment="1">
      <alignment horizontal="right"/>
    </xf>
    <xf numFmtId="2" fontId="94" fillId="0" borderId="104" xfId="0" applyNumberFormat="1" applyFont="1" applyBorder="1" applyAlignment="1">
      <alignment horizontal="left"/>
    </xf>
    <xf numFmtId="2" fontId="94" fillId="0" borderId="13" xfId="0" applyNumberFormat="1" applyFont="1" applyBorder="1" applyAlignment="1">
      <alignment horizontal="left"/>
    </xf>
    <xf numFmtId="2" fontId="96" fillId="0" borderId="0" xfId="0" applyNumberFormat="1" applyFont="1" applyAlignment="1">
      <alignment horizontal="left"/>
    </xf>
    <xf numFmtId="2" fontId="102" fillId="0" borderId="23" xfId="0" applyNumberFormat="1" applyFont="1" applyBorder="1" applyAlignment="1">
      <alignment horizontal="center"/>
    </xf>
    <xf numFmtId="2" fontId="102" fillId="0" borderId="19" xfId="0" applyNumberFormat="1" applyFont="1" applyBorder="1" applyAlignment="1">
      <alignment horizontal="center"/>
    </xf>
    <xf numFmtId="2" fontId="102" fillId="0" borderId="18" xfId="0" applyNumberFormat="1" applyFont="1" applyBorder="1" applyAlignment="1">
      <alignment horizontal="center"/>
    </xf>
    <xf numFmtId="2" fontId="106" fillId="0" borderId="0" xfId="0" applyNumberFormat="1" applyFont="1" applyAlignment="1">
      <alignment horizontal="right"/>
    </xf>
    <xf numFmtId="2" fontId="47" fillId="0" borderId="0" xfId="0" applyNumberFormat="1" applyFont="1" applyAlignment="1">
      <alignment horizontal="right"/>
    </xf>
    <xf numFmtId="2" fontId="47" fillId="0" borderId="0" xfId="12" applyNumberFormat="1" applyFont="1" applyAlignment="1">
      <alignment horizontal="left" wrapText="1"/>
    </xf>
    <xf numFmtId="2" fontId="50" fillId="0" borderId="16" xfId="0" applyNumberFormat="1" applyFont="1" applyBorder="1" applyAlignment="1">
      <alignment horizontal="left"/>
    </xf>
    <xf numFmtId="2" fontId="50" fillId="0" borderId="0" xfId="0" applyNumberFormat="1" applyFont="1" applyAlignment="1">
      <alignment horizontal="left"/>
    </xf>
    <xf numFmtId="2" fontId="52" fillId="0" borderId="38" xfId="0" applyNumberFormat="1" applyFont="1" applyBorder="1" applyAlignment="1">
      <alignment horizontal="center"/>
    </xf>
    <xf numFmtId="2" fontId="17" fillId="0" borderId="23" xfId="0" applyNumberFormat="1" applyFont="1" applyBorder="1" applyAlignment="1">
      <alignment horizontal="center"/>
    </xf>
    <xf numFmtId="2" fontId="17" fillId="0" borderId="60" xfId="0" applyNumberFormat="1" applyFont="1" applyBorder="1" applyAlignment="1">
      <alignment horizontal="center"/>
    </xf>
    <xf numFmtId="2" fontId="47" fillId="0" borderId="0" xfId="0" applyNumberFormat="1" applyFont="1" applyAlignment="1">
      <alignment horizontal="left" vertical="top" wrapText="1"/>
    </xf>
    <xf numFmtId="2" fontId="47" fillId="0" borderId="0" xfId="0" applyNumberFormat="1" applyFont="1" applyAlignment="1">
      <alignment horizontal="left" wrapText="1"/>
    </xf>
    <xf numFmtId="2" fontId="50" fillId="0" borderId="23" xfId="0" applyNumberFormat="1" applyFont="1" applyBorder="1" applyAlignment="1">
      <alignment horizontal="center"/>
    </xf>
    <xf numFmtId="2" fontId="50" fillId="0" borderId="19" xfId="0" applyNumberFormat="1" applyFont="1" applyBorder="1" applyAlignment="1">
      <alignment horizontal="center"/>
    </xf>
    <xf numFmtId="2" fontId="50" fillId="0" borderId="0" xfId="0" applyNumberFormat="1" applyFont="1" applyAlignment="1">
      <alignment horizontal="right"/>
    </xf>
    <xf numFmtId="2" fontId="52" fillId="0" borderId="0" xfId="0" applyNumberFormat="1" applyFont="1" applyAlignment="1">
      <alignment horizontal="center"/>
    </xf>
    <xf numFmtId="2" fontId="50" fillId="0" borderId="38" xfId="0" applyNumberFormat="1" applyFont="1" applyBorder="1" applyAlignment="1">
      <alignment horizontal="left" vertical="center"/>
    </xf>
    <xf numFmtId="2" fontId="50" fillId="0" borderId="38" xfId="0" applyNumberFormat="1" applyFont="1" applyBorder="1" applyAlignment="1">
      <alignment horizontal="left"/>
    </xf>
    <xf numFmtId="2" fontId="50" fillId="0" borderId="38" xfId="8" applyNumberFormat="1" applyFont="1" applyBorder="1" applyAlignment="1" applyProtection="1">
      <alignment horizontal="left"/>
      <protection locked="0"/>
    </xf>
    <xf numFmtId="2" fontId="50" fillId="0" borderId="38" xfId="9" applyNumberFormat="1" applyFont="1" applyBorder="1" applyAlignment="1">
      <alignment horizontal="left"/>
    </xf>
    <xf numFmtId="2" fontId="66" fillId="0" borderId="23" xfId="9" applyNumberFormat="1" applyFont="1" applyBorder="1" applyAlignment="1">
      <alignment horizontal="center"/>
    </xf>
    <xf numFmtId="2" fontId="66" fillId="0" borderId="18" xfId="9" applyNumberFormat="1" applyFont="1" applyBorder="1" applyAlignment="1">
      <alignment horizontal="center"/>
    </xf>
    <xf numFmtId="2" fontId="47" fillId="0" borderId="23" xfId="9" applyNumberFormat="1" applyFont="1" applyBorder="1" applyAlignment="1">
      <alignment horizontal="center"/>
    </xf>
    <xf numFmtId="2" fontId="47" fillId="0" borderId="19" xfId="9" applyNumberFormat="1" applyFont="1" applyBorder="1" applyAlignment="1">
      <alignment horizontal="center"/>
    </xf>
    <xf numFmtId="2" fontId="47" fillId="0" borderId="18" xfId="9" applyNumberFormat="1" applyFont="1" applyBorder="1" applyAlignment="1">
      <alignment horizontal="center"/>
    </xf>
    <xf numFmtId="2" fontId="47" fillId="0" borderId="23" xfId="9" applyNumberFormat="1" applyFont="1" applyBorder="1" applyAlignment="1">
      <alignment horizontal="center" wrapText="1"/>
    </xf>
    <xf numFmtId="2" fontId="47" fillId="0" borderId="18" xfId="9" applyNumberFormat="1" applyFont="1" applyBorder="1" applyAlignment="1">
      <alignment horizontal="center" wrapText="1"/>
    </xf>
    <xf numFmtId="2" fontId="47" fillId="0" borderId="0" xfId="1" applyNumberFormat="1" applyFont="1" applyFill="1" applyBorder="1" applyAlignment="1">
      <alignment horizontal="center"/>
    </xf>
    <xf numFmtId="2" fontId="50" fillId="0" borderId="13" xfId="1" applyNumberFormat="1" applyFont="1" applyFill="1" applyBorder="1" applyAlignment="1">
      <alignment horizontal="left"/>
    </xf>
    <xf numFmtId="2" fontId="50" fillId="0" borderId="0" xfId="1" applyNumberFormat="1" applyFont="1" applyFill="1" applyBorder="1" applyAlignment="1">
      <alignment horizontal="left"/>
    </xf>
    <xf numFmtId="2" fontId="86" fillId="0" borderId="0" xfId="0" applyNumberFormat="1" applyFont="1" applyAlignment="1">
      <alignment horizontal="center"/>
    </xf>
    <xf numFmtId="2" fontId="50" fillId="0" borderId="0" xfId="0" applyNumberFormat="1" applyFont="1" applyAlignment="1">
      <alignment horizontal="left" vertical="center"/>
    </xf>
    <xf numFmtId="2" fontId="50" fillId="0" borderId="0" xfId="8" applyNumberFormat="1" applyFont="1" applyAlignment="1" applyProtection="1">
      <alignment horizontal="left"/>
      <protection locked="0"/>
    </xf>
    <xf numFmtId="2" fontId="86" fillId="0" borderId="0" xfId="9" applyNumberFormat="1" applyFont="1" applyAlignment="1">
      <alignment horizontal="center"/>
    </xf>
    <xf numFmtId="2" fontId="50" fillId="0" borderId="0" xfId="13" applyNumberFormat="1" applyFont="1" applyAlignment="1">
      <alignment horizontal="left"/>
    </xf>
    <xf numFmtId="2" fontId="47" fillId="0" borderId="100" xfId="0" applyNumberFormat="1" applyFont="1" applyBorder="1" applyAlignment="1">
      <alignment horizontal="center"/>
    </xf>
    <xf numFmtId="2" fontId="17" fillId="0" borderId="8" xfId="0" applyNumberFormat="1" applyFont="1" applyBorder="1" applyAlignment="1">
      <alignment horizontal="center"/>
    </xf>
    <xf numFmtId="2" fontId="17" fillId="0" borderId="21" xfId="0" applyNumberFormat="1" applyFont="1" applyBorder="1" applyAlignment="1">
      <alignment horizontal="center"/>
    </xf>
    <xf numFmtId="2" fontId="50" fillId="0" borderId="18" xfId="0" applyNumberFormat="1" applyFont="1" applyBorder="1" applyAlignment="1">
      <alignment horizontal="center"/>
    </xf>
    <xf numFmtId="2" fontId="47" fillId="0" borderId="0" xfId="0" applyNumberFormat="1" applyFont="1" applyAlignment="1">
      <alignment horizontal="left" vertical="center" wrapText="1"/>
    </xf>
  </cellXfs>
  <cellStyles count="1081">
    <cellStyle name="20% - Accent1" xfId="40" builtinId="30" customBuiltin="1"/>
    <cellStyle name="20% - Accent1 2" xfId="916" xr:uid="{30DB8021-A224-4A31-82DF-045BA7121F09}"/>
    <cellStyle name="20% - Accent1 3" xfId="938" xr:uid="{400851FC-4023-4140-A940-34A9AA676D1F}"/>
    <cellStyle name="20% - Accent2" xfId="44" builtinId="34" customBuiltin="1"/>
    <cellStyle name="20% - Accent2 2" xfId="919" xr:uid="{F463EF89-437A-4B5B-BAD2-4FB769E5BEC7}"/>
    <cellStyle name="20% - Accent2 3" xfId="939" xr:uid="{2FF231B1-081B-4DDB-A9BB-30ADC62E207A}"/>
    <cellStyle name="20% - Accent3" xfId="48" builtinId="38" customBuiltin="1"/>
    <cellStyle name="20% - Accent3 2" xfId="922" xr:uid="{3ED57976-1FAD-481F-86D7-5C2281DD3351}"/>
    <cellStyle name="20% - Accent3 3" xfId="940" xr:uid="{B957DF59-F164-4F1A-B15E-F0B84F90BFBE}"/>
    <cellStyle name="20% - Accent4" xfId="52" builtinId="42" customBuiltin="1"/>
    <cellStyle name="20% - Accent4 2" xfId="925" xr:uid="{1167BCBE-A077-4962-AFF9-082106ADD42B}"/>
    <cellStyle name="20% - Accent4 3" xfId="941" xr:uid="{2FB3D2A6-3E99-4963-B8AA-7568AFF1CD1B}"/>
    <cellStyle name="20% - Accent5" xfId="56" builtinId="46" customBuiltin="1"/>
    <cellStyle name="20% - Accent5 2" xfId="928" xr:uid="{CC6A6BF3-719F-4CAB-9EFF-0B5F07FC1FC8}"/>
    <cellStyle name="20% - Accent5 3" xfId="942" xr:uid="{A5856CBD-F176-460B-967F-99BF175EFFEE}"/>
    <cellStyle name="20% - Accent6" xfId="60" builtinId="50" customBuiltin="1"/>
    <cellStyle name="20% - Accent6 2" xfId="931" xr:uid="{2664ACE7-E557-476E-8952-5F060BB8DDCB}"/>
    <cellStyle name="20% - Accent6 3" xfId="943" xr:uid="{76001F68-8632-4DFA-BADC-5B6D1C705160}"/>
    <cellStyle name="40% - Accent1" xfId="41" builtinId="31" customBuiltin="1"/>
    <cellStyle name="40% - Accent1 2" xfId="917" xr:uid="{F71B35C6-A940-4F15-88F4-C5EE26016588}"/>
    <cellStyle name="40% - Accent1 3" xfId="944" xr:uid="{DEABDD0A-89CE-46EB-81D2-5980F479AC7E}"/>
    <cellStyle name="40% - Accent2" xfId="45" builtinId="35" customBuiltin="1"/>
    <cellStyle name="40% - Accent2 2" xfId="920" xr:uid="{D5AAF941-9F3C-49FD-A695-927A0660BD0A}"/>
    <cellStyle name="40% - Accent2 3" xfId="945" xr:uid="{22341DB1-5A58-4A0D-928D-3AAAA2C12C6D}"/>
    <cellStyle name="40% - Accent3" xfId="49" builtinId="39" customBuiltin="1"/>
    <cellStyle name="40% - Accent3 2" xfId="923" xr:uid="{94CAC6CC-18F5-4B50-8E97-2BB367048780}"/>
    <cellStyle name="40% - Accent3 3" xfId="946" xr:uid="{49868D55-9969-4E94-A8D3-346EA67991CE}"/>
    <cellStyle name="40% - Accent4" xfId="53" builtinId="43" customBuiltin="1"/>
    <cellStyle name="40% - Accent4 2" xfId="926" xr:uid="{814FF22D-DCAC-414B-A2F4-CF1D323427BF}"/>
    <cellStyle name="40% - Accent4 3" xfId="947" xr:uid="{D72CB22A-F95A-4044-94E5-F8B1B3B73785}"/>
    <cellStyle name="40% - Accent5" xfId="57" builtinId="47" customBuiltin="1"/>
    <cellStyle name="40% - Accent5 2" xfId="929" xr:uid="{0A8C4EDD-F0EF-4B24-B89C-AC76EACABFC0}"/>
    <cellStyle name="40% - Accent5 3" xfId="948" xr:uid="{AE74649C-C0DA-49BB-95CD-A6263ABF0EED}"/>
    <cellStyle name="40% - Accent6" xfId="61" builtinId="51" customBuiltin="1"/>
    <cellStyle name="40% - Accent6 2" xfId="932" xr:uid="{677BCAA2-7655-4B69-AB58-C924D8AA0EE7}"/>
    <cellStyle name="40% - Accent6 3" xfId="949" xr:uid="{C4741CE2-2C54-4D86-BBDF-478497BD28BC}"/>
    <cellStyle name="60% - Accent1" xfId="42" builtinId="32" customBuiltin="1"/>
    <cellStyle name="60% - Accent1 2" xfId="918" xr:uid="{E87C9F96-6DA5-4E91-A02F-3B6C7093634C}"/>
    <cellStyle name="60% - Accent1 3" xfId="950" xr:uid="{D1382C4A-030F-4F76-B41F-657F369177BD}"/>
    <cellStyle name="60% - Accent2" xfId="46" builtinId="36" customBuiltin="1"/>
    <cellStyle name="60% - Accent2 2" xfId="921" xr:uid="{1D3B4167-1C42-4377-BEAA-0DD3CB91B3BD}"/>
    <cellStyle name="60% - Accent2 3" xfId="951" xr:uid="{DCE3C3C2-4CD9-427C-97A7-56E03457D6D3}"/>
    <cellStyle name="60% - Accent3" xfId="50" builtinId="40" customBuiltin="1"/>
    <cellStyle name="60% - Accent3 2" xfId="924" xr:uid="{5E5D553B-1881-45A4-9284-4662A8395AFF}"/>
    <cellStyle name="60% - Accent3 3" xfId="952" xr:uid="{543494F0-67CE-42A6-BAFA-49D82CDAAB95}"/>
    <cellStyle name="60% - Accent4" xfId="54" builtinId="44" customBuiltin="1"/>
    <cellStyle name="60% - Accent4 2" xfId="927" xr:uid="{E3C03C0A-3C18-4A42-9726-7FE5A66598F9}"/>
    <cellStyle name="60% - Accent4 3" xfId="953" xr:uid="{120FB18D-6068-4489-B9A0-64EFCA66D278}"/>
    <cellStyle name="60% - Accent5" xfId="58" builtinId="48" customBuiltin="1"/>
    <cellStyle name="60% - Accent5 2" xfId="930" xr:uid="{049E2589-A685-4BC4-BF68-FC13472511DA}"/>
    <cellStyle name="60% - Accent5 3" xfId="954" xr:uid="{22D9FD26-45B0-49A0-B348-01F99623AC4D}"/>
    <cellStyle name="60% - Accent6" xfId="62" builtinId="52" customBuiltin="1"/>
    <cellStyle name="60% - Accent6 2" xfId="933" xr:uid="{DC92297E-2EE1-488C-85B4-59D449AE3298}"/>
    <cellStyle name="60% - Accent6 3" xfId="955" xr:uid="{B4E825B1-EB1B-42F0-98D1-C9FD453FC483}"/>
    <cellStyle name="Accent1" xfId="39" builtinId="29" customBuiltin="1"/>
    <cellStyle name="Accent1 - 20%" xfId="77" xr:uid="{7385B8DA-50A3-4718-87EB-678C0B0F2A90}"/>
    <cellStyle name="Accent1 - 20% 2" xfId="78" xr:uid="{F9F866B1-A675-4DB7-83DE-F0D2CF0836EB}"/>
    <cellStyle name="Accent1 - 20% 2 2" xfId="79" xr:uid="{F9170EEF-6E42-409C-B69A-A331FCF68EF0}"/>
    <cellStyle name="Accent1 - 20% 2 3" xfId="80" xr:uid="{1C84E4BB-2B82-491B-9AEA-62D364F1845D}"/>
    <cellStyle name="Accent1 - 20% 3" xfId="81" xr:uid="{1BDD19C9-22DC-45EF-8BE3-EC32A8D5C466}"/>
    <cellStyle name="Accent1 - 20% 4" xfId="82" xr:uid="{94039C76-4681-41C4-B44A-D62EE9EE630C}"/>
    <cellStyle name="Accent1 - 40%" xfId="83" xr:uid="{14DDA2CE-8CA9-4EEC-8241-4449CE327B5B}"/>
    <cellStyle name="Accent1 - 40% 2" xfId="84" xr:uid="{FF29C5C9-B819-4747-8E20-FE05FCA89141}"/>
    <cellStyle name="Accent1 - 40% 2 2" xfId="85" xr:uid="{D935CCB3-0E99-4B19-86C1-DAC25AD0AB31}"/>
    <cellStyle name="Accent1 - 40% 2 3" xfId="86" xr:uid="{FB97DD16-761A-4189-9472-2894AEB7D50D}"/>
    <cellStyle name="Accent1 - 40% 3" xfId="87" xr:uid="{41074FBE-9F9F-4A04-9C69-650FB6448E3E}"/>
    <cellStyle name="Accent1 - 40% 4" xfId="88" xr:uid="{80EA652A-CFBE-482F-8E08-7BA208E93B8C}"/>
    <cellStyle name="Accent1 - 60%" xfId="89" xr:uid="{93983E83-72BF-4813-BF8C-ECF7482B8B2C}"/>
    <cellStyle name="Accent1 - 60% 2" xfId="90" xr:uid="{C99123D8-31D2-4312-9FED-17B53FF0BB1D}"/>
    <cellStyle name="Accent1 10" xfId="91" xr:uid="{9C3EE840-CD9A-4721-8FBD-9A6E5C1E2C45}"/>
    <cellStyle name="Accent1 10 2" xfId="92" xr:uid="{7705729B-C178-4B98-BA6F-62B5DB147BA3}"/>
    <cellStyle name="Accent1 11" xfId="93" xr:uid="{45757043-3D96-49D9-A272-DDF8361AEBF7}"/>
    <cellStyle name="Accent1 11 2" xfId="94" xr:uid="{21FACF3F-7CB8-47BF-924F-D25EB8F6D584}"/>
    <cellStyle name="Accent1 12" xfId="95" xr:uid="{B38FAA53-B4A1-4C1A-B0E5-85F1785171EF}"/>
    <cellStyle name="Accent1 12 2" xfId="96" xr:uid="{1A156898-7128-4E2C-B0D0-CFB3B577B6B5}"/>
    <cellStyle name="Accent1 13" xfId="97" xr:uid="{5E427A0A-902C-4E4E-87DD-CE2378D4DEF0}"/>
    <cellStyle name="Accent1 13 2" xfId="98" xr:uid="{D00A31DB-7E74-4F01-B09D-5FBBC2AF5309}"/>
    <cellStyle name="Accent1 14" xfId="99" xr:uid="{C90A6F4B-08E3-466E-8492-7AE15DA2C7C8}"/>
    <cellStyle name="Accent1 14 2" xfId="100" xr:uid="{1168E322-5838-40F7-89A8-48C28919E16E}"/>
    <cellStyle name="Accent1 15" xfId="101" xr:uid="{017D93DB-8918-4671-B213-3C7E8846FF14}"/>
    <cellStyle name="Accent1 15 2" xfId="102" xr:uid="{700DD08A-EFA2-4047-8F0B-128D99089FAF}"/>
    <cellStyle name="Accent1 16" xfId="103" xr:uid="{91616AD9-239B-43F4-A407-9C8559F30975}"/>
    <cellStyle name="Accent1 16 2" xfId="104" xr:uid="{1F32558D-7A90-4978-B322-AA6DC0BCF8DD}"/>
    <cellStyle name="Accent1 17" xfId="105" xr:uid="{EEA522AE-269E-4305-AD44-093C296235FB}"/>
    <cellStyle name="Accent1 17 2" xfId="106" xr:uid="{B0E85A6B-6A3F-41B9-B10B-07DB339D0488}"/>
    <cellStyle name="Accent1 18" xfId="107" xr:uid="{6296194D-948D-4113-A595-7082B070BE40}"/>
    <cellStyle name="Accent1 18 2" xfId="108" xr:uid="{A9BE3314-9216-4986-BCC1-BEFE7D84E652}"/>
    <cellStyle name="Accent1 19" xfId="109" xr:uid="{EBA7E12E-443A-4F06-A887-2296F5CFF3AE}"/>
    <cellStyle name="Accent1 19 2" xfId="110" xr:uid="{A1E6D6B5-A949-41C6-93A5-7DE1055A4AD6}"/>
    <cellStyle name="Accent1 2" xfId="111" xr:uid="{C8C82509-FA33-43CF-999A-46D017A10A22}"/>
    <cellStyle name="Accent1 2 2" xfId="112" xr:uid="{73BBBF10-A3AE-403F-BC29-D3749C8E3704}"/>
    <cellStyle name="Accent1 20" xfId="113" xr:uid="{62173BD1-D617-4B3A-B334-34D3A59ED2DF}"/>
    <cellStyle name="Accent1 20 2" xfId="114" xr:uid="{F930A31E-D05A-4B33-94BC-ABD8EDFCAB03}"/>
    <cellStyle name="Accent1 21" xfId="115" xr:uid="{4830E3FE-D18C-4962-BD8A-031555AF908B}"/>
    <cellStyle name="Accent1 21 2" xfId="116" xr:uid="{1C2AE0CA-669B-47FD-8E6C-A0CCDD62C9FC}"/>
    <cellStyle name="Accent1 22" xfId="117" xr:uid="{A63A42DD-18C3-4BEC-9D29-2931930DDEF9}"/>
    <cellStyle name="Accent1 22 2" xfId="118" xr:uid="{86F86633-83C4-4541-98DA-691ED4972413}"/>
    <cellStyle name="Accent1 23" xfId="119" xr:uid="{DCB5E103-D8A4-4C3F-A352-477EE63A2409}"/>
    <cellStyle name="Accent1 23 2" xfId="120" xr:uid="{EE8AA47C-3F94-4558-A149-8FE13746E215}"/>
    <cellStyle name="Accent1 24" xfId="121" xr:uid="{D2F0DAAC-0EEE-4A56-9E42-663F1383FCC3}"/>
    <cellStyle name="Accent1 24 2" xfId="122" xr:uid="{A1837442-9922-43F1-9A29-A3B7D572C843}"/>
    <cellStyle name="Accent1 25" xfId="123" xr:uid="{D60A811E-9A9C-4D52-A7D2-0EF9B3C4034E}"/>
    <cellStyle name="Accent1 25 2" xfId="124" xr:uid="{100422A3-191C-4859-BF6F-063313123901}"/>
    <cellStyle name="Accent1 26" xfId="125" xr:uid="{0440E966-7E50-493D-91EF-9A6FA6C51737}"/>
    <cellStyle name="Accent1 26 2" xfId="126" xr:uid="{B6D10D6C-B24E-4CBB-8511-8D5F7E4F2D13}"/>
    <cellStyle name="Accent1 27" xfId="127" xr:uid="{D243D92E-B3F0-4B07-8B71-D21AC404BEE2}"/>
    <cellStyle name="Accent1 27 2" xfId="128" xr:uid="{16F56460-6D6F-450A-93D2-680D17F2EB6E}"/>
    <cellStyle name="Accent1 28" xfId="129" xr:uid="{22B9463A-5709-48C9-8132-706A461DAE70}"/>
    <cellStyle name="Accent1 28 2" xfId="130" xr:uid="{9447B8A2-14E5-4880-B4BD-C226998A97FD}"/>
    <cellStyle name="Accent1 29" xfId="131" xr:uid="{EC3BFBC2-BC17-4BCF-B6CB-63E6346D2656}"/>
    <cellStyle name="Accent1 29 2" xfId="132" xr:uid="{E1F4B951-07F6-4631-B814-51708A616652}"/>
    <cellStyle name="Accent1 3" xfId="133" xr:uid="{CF0C401C-6B41-4F73-9C0D-6011ACDC2CF3}"/>
    <cellStyle name="Accent1 3 2" xfId="134" xr:uid="{35F839D4-F54E-4A56-95DB-E197A6723B6B}"/>
    <cellStyle name="Accent1 30" xfId="135" xr:uid="{EEABA5CA-5938-4DC4-8F25-8731AECEB706}"/>
    <cellStyle name="Accent1 30 2" xfId="136" xr:uid="{3E9054E1-0A8E-4064-BD42-F5A6E1289A39}"/>
    <cellStyle name="Accent1 31" xfId="137" xr:uid="{88329DA9-4F4B-463E-A003-13EF56D9F447}"/>
    <cellStyle name="Accent1 31 2" xfId="138" xr:uid="{8C4D3038-6036-4999-A6AB-4C311F56072A}"/>
    <cellStyle name="Accent1 32" xfId="139" xr:uid="{D6806B54-A5A1-4261-968F-AFE4D56080CA}"/>
    <cellStyle name="Accent1 33" xfId="140" xr:uid="{85961601-EBD4-426B-A8F6-815705C73300}"/>
    <cellStyle name="Accent1 34" xfId="141" xr:uid="{B992B6D4-CEC2-491F-B502-908F75F4DD41}"/>
    <cellStyle name="Accent1 35" xfId="142" xr:uid="{CEFDA34F-EE85-4C32-9936-2FCAB6491783}"/>
    <cellStyle name="Accent1 36" xfId="143" xr:uid="{9E0AE69F-098A-4BD5-A9BA-162AB4F0D8B0}"/>
    <cellStyle name="Accent1 37" xfId="144" xr:uid="{91EEDD33-BF00-42CB-A73F-92F5B8ACCEEE}"/>
    <cellStyle name="Accent1 38" xfId="145" xr:uid="{BD87275E-7F13-4C39-AC2B-14A4DCC0987A}"/>
    <cellStyle name="Accent1 39" xfId="146" xr:uid="{C5311154-4FF4-47FA-A9E3-B5D59C1660E1}"/>
    <cellStyle name="Accent1 4" xfId="147" xr:uid="{5286C414-0A5E-48DD-B420-DBD376BFE809}"/>
    <cellStyle name="Accent1 4 2" xfId="148" xr:uid="{62E4386C-1B58-42D6-B96B-41058BE16D0D}"/>
    <cellStyle name="Accent1 40" xfId="149" xr:uid="{31BB1731-E99E-437E-9C30-5FD314EF8EDE}"/>
    <cellStyle name="Accent1 41" xfId="150" xr:uid="{E2AF5E59-5A55-45C9-9768-A2150EA8350E}"/>
    <cellStyle name="Accent1 42" xfId="151" xr:uid="{5C5F34DD-AFD3-452B-B766-A69695E42A5B}"/>
    <cellStyle name="Accent1 43" xfId="152" xr:uid="{D46A8B93-7F1D-4E1F-9759-0D30AC280081}"/>
    <cellStyle name="Accent1 44" xfId="153" xr:uid="{7BD0DC15-9E8A-4F9B-BA25-26325CDD80F8}"/>
    <cellStyle name="Accent1 45" xfId="154" xr:uid="{78FCFB76-8F2F-496F-87BE-027469AE8248}"/>
    <cellStyle name="Accent1 46" xfId="155" xr:uid="{9CDD6EC4-67F4-403A-A50F-E787325C5700}"/>
    <cellStyle name="Accent1 47" xfId="156" xr:uid="{083DD751-8083-4157-8A6D-3FDD3BD74D04}"/>
    <cellStyle name="Accent1 48" xfId="956" xr:uid="{D828AB5C-6A74-4FFC-AAD0-8447E81DB0B0}"/>
    <cellStyle name="Accent1 49" xfId="1000" xr:uid="{D40C20CB-65A0-4B8A-BE09-2E653A35D49E}"/>
    <cellStyle name="Accent1 5" xfId="157" xr:uid="{AEE51B9F-524A-407C-836A-C64F3FF789A9}"/>
    <cellStyle name="Accent1 5 2" xfId="158" xr:uid="{50997BF0-0DDC-43C3-96CB-65DD356C1FCA}"/>
    <cellStyle name="Accent1 50" xfId="1010" xr:uid="{B34672DA-C2DB-4FBF-9AE6-4EDBC976F0BF}"/>
    <cellStyle name="Accent1 51" xfId="995" xr:uid="{42034910-E687-416D-9ECE-C28B3DF2EDDC}"/>
    <cellStyle name="Accent1 6" xfId="159" xr:uid="{9537B254-25F3-423D-8069-22B893713945}"/>
    <cellStyle name="Accent1 6 2" xfId="160" xr:uid="{459F68C6-3A9A-41FA-A7A8-63449DB25588}"/>
    <cellStyle name="Accent1 7" xfId="161" xr:uid="{B1937314-3A7E-46E2-8108-524BFAD370B4}"/>
    <cellStyle name="Accent1 7 2" xfId="162" xr:uid="{2B8C0005-94D4-4D9A-ABC6-629508ABADD1}"/>
    <cellStyle name="Accent1 8" xfId="163" xr:uid="{0E8C6ECF-87A1-4452-9C46-8D400B0E0E16}"/>
    <cellStyle name="Accent1 8 2" xfId="164" xr:uid="{C5C7E1DB-2FC9-4590-A403-17212D8FDC5E}"/>
    <cellStyle name="Accent1 9" xfId="165" xr:uid="{CE6F4845-72BF-4890-A8E5-7EF2325F1CA4}"/>
    <cellStyle name="Accent1 9 2" xfId="166" xr:uid="{8FC4449E-9FDD-441F-BCE5-A68F13BF693F}"/>
    <cellStyle name="Accent2" xfId="43" builtinId="33" customBuiltin="1"/>
    <cellStyle name="Accent2 - 20%" xfId="167" xr:uid="{96332B94-1BD1-4ACC-B1A2-E442C3AB3652}"/>
    <cellStyle name="Accent2 - 20% 2" xfId="168" xr:uid="{CB923134-074A-42DF-B5C7-03A16E0CE81B}"/>
    <cellStyle name="Accent2 - 20% 2 2" xfId="169" xr:uid="{ED4D35D9-6334-479A-AD15-BEBE6D4E6845}"/>
    <cellStyle name="Accent2 - 20% 2 3" xfId="170" xr:uid="{7E7DF631-5DE8-4E17-821E-3B298B8C4A69}"/>
    <cellStyle name="Accent2 - 20% 3" xfId="171" xr:uid="{C75451F8-460A-44CF-A9D8-98FE2A974F5A}"/>
    <cellStyle name="Accent2 - 20% 4" xfId="172" xr:uid="{4564C40C-956F-4692-8634-420B121171C7}"/>
    <cellStyle name="Accent2 - 40%" xfId="173" xr:uid="{A58036DA-E6A5-41FE-BCDA-DC8B7EB37350}"/>
    <cellStyle name="Accent2 - 40% 2" xfId="174" xr:uid="{E339B351-7397-416A-9A91-4BB2F5BD8A9F}"/>
    <cellStyle name="Accent2 - 40% 2 2" xfId="175" xr:uid="{A691B535-E4F6-408D-BC0C-8CC39E37B542}"/>
    <cellStyle name="Accent2 - 40% 2 3" xfId="176" xr:uid="{89EAD202-C328-4CC0-8E0D-68502CB31AE9}"/>
    <cellStyle name="Accent2 - 40% 3" xfId="177" xr:uid="{0DE44161-F991-4C37-A4A5-FD04154E2E01}"/>
    <cellStyle name="Accent2 - 40% 4" xfId="178" xr:uid="{D85C831C-1239-4BB9-87A3-D63BAE3E6BF1}"/>
    <cellStyle name="Accent2 - 60%" xfId="179" xr:uid="{83F8E5C7-F7AA-4A40-A1AB-F5522193AF5C}"/>
    <cellStyle name="Accent2 - 60% 2" xfId="180" xr:uid="{22B1C68C-BB01-4025-948B-68395738E560}"/>
    <cellStyle name="Accent2 10" xfId="181" xr:uid="{47BF828F-7243-474A-8820-599D3AB8F1C9}"/>
    <cellStyle name="Accent2 10 2" xfId="182" xr:uid="{E1E1EE9C-BD26-4AA2-A971-D34DFE4FD957}"/>
    <cellStyle name="Accent2 11" xfId="183" xr:uid="{1F4341FE-3053-49E3-A7B8-DFE1E6E12A11}"/>
    <cellStyle name="Accent2 11 2" xfId="184" xr:uid="{50440B4B-6B0D-4415-B8E5-001A5CC3A02A}"/>
    <cellStyle name="Accent2 12" xfId="185" xr:uid="{E9DF3E3B-F098-4570-B5E6-30644073AE70}"/>
    <cellStyle name="Accent2 12 2" xfId="186" xr:uid="{51803405-1908-4EF9-9265-99C0ED1AD7E3}"/>
    <cellStyle name="Accent2 13" xfId="187" xr:uid="{1031DD2F-9B66-43C8-BF62-9DF5701EF902}"/>
    <cellStyle name="Accent2 13 2" xfId="188" xr:uid="{AA0A67CE-A660-4F76-80D7-87FDB1603ADB}"/>
    <cellStyle name="Accent2 14" xfId="189" xr:uid="{29BA69A9-DC4B-4B2B-A373-2D459DD4694B}"/>
    <cellStyle name="Accent2 14 2" xfId="190" xr:uid="{B357E516-943A-47A5-BBC8-F3B4915334AB}"/>
    <cellStyle name="Accent2 15" xfId="191" xr:uid="{A501AB9F-8BF4-41AA-B5A3-079C33AB5F78}"/>
    <cellStyle name="Accent2 15 2" xfId="192" xr:uid="{C3F746E0-0707-4C7D-8973-EB757B297A11}"/>
    <cellStyle name="Accent2 16" xfId="193" xr:uid="{1AE0794B-6009-4B0B-9E10-624837BDE512}"/>
    <cellStyle name="Accent2 16 2" xfId="194" xr:uid="{38BEB4F5-4D11-40F6-9AF6-CA5D1F9DDD6D}"/>
    <cellStyle name="Accent2 17" xfId="195" xr:uid="{12A7B0F0-A087-475A-A93C-5866749AEA02}"/>
    <cellStyle name="Accent2 17 2" xfId="196" xr:uid="{7801AD44-E5C4-4057-82D9-5CDF14647B31}"/>
    <cellStyle name="Accent2 18" xfId="197" xr:uid="{20805674-3BD6-485C-88A3-687C0CF74BB4}"/>
    <cellStyle name="Accent2 18 2" xfId="198" xr:uid="{880C97BA-36D5-4B9E-9021-60DD987745A4}"/>
    <cellStyle name="Accent2 19" xfId="199" xr:uid="{EE70C64D-61E9-4521-B849-72E0E779B196}"/>
    <cellStyle name="Accent2 19 2" xfId="200" xr:uid="{896F0307-43DC-4A7F-9772-00348F36B3BF}"/>
    <cellStyle name="Accent2 2" xfId="201" xr:uid="{1DA6704E-B74F-43A7-83F5-A60B5D38442D}"/>
    <cellStyle name="Accent2 2 2" xfId="202" xr:uid="{B6D4EBB1-6991-433E-85A5-0FF13FDD2D20}"/>
    <cellStyle name="Accent2 20" xfId="203" xr:uid="{02D21357-2B95-4D10-8F1E-A4848009E3C5}"/>
    <cellStyle name="Accent2 20 2" xfId="204" xr:uid="{2351E04F-1329-4E1C-B6C0-2D01E84C9153}"/>
    <cellStyle name="Accent2 21" xfId="205" xr:uid="{D2370B25-1E8E-455E-977C-774BDF3FF39E}"/>
    <cellStyle name="Accent2 21 2" xfId="206" xr:uid="{5440DEFD-03A4-4E85-9D5A-6ADF3CE3E4D6}"/>
    <cellStyle name="Accent2 22" xfId="207" xr:uid="{B34B051D-4323-43E7-937D-343DFDFBA7BA}"/>
    <cellStyle name="Accent2 22 2" xfId="208" xr:uid="{21411849-8F60-4983-870F-9FEED0D7DD3D}"/>
    <cellStyle name="Accent2 23" xfId="209" xr:uid="{2974843B-6960-49FF-A445-CA5863918D70}"/>
    <cellStyle name="Accent2 23 2" xfId="210" xr:uid="{03BCA013-DF11-43C7-B6A8-E20858D0508E}"/>
    <cellStyle name="Accent2 24" xfId="211" xr:uid="{047FE622-881E-434B-B234-9C94A21AC00C}"/>
    <cellStyle name="Accent2 24 2" xfId="212" xr:uid="{7CBAB078-B7A2-4E0B-91DF-BCC9871E65D9}"/>
    <cellStyle name="Accent2 25" xfId="213" xr:uid="{7944139B-1B54-4A4D-8DE9-051B92DE23A1}"/>
    <cellStyle name="Accent2 25 2" xfId="214" xr:uid="{9018781C-A72C-4073-AB94-8680B4072521}"/>
    <cellStyle name="Accent2 26" xfId="215" xr:uid="{FDCEC4C8-80F5-48AC-AC44-2F0EBBCE3330}"/>
    <cellStyle name="Accent2 26 2" xfId="216" xr:uid="{4FA4F12E-AD33-4454-9787-A52DD695FC3C}"/>
    <cellStyle name="Accent2 27" xfId="217" xr:uid="{6FA27A66-6E81-48DE-A2E1-500B5EC6FBAF}"/>
    <cellStyle name="Accent2 27 2" xfId="218" xr:uid="{C1AE3DF8-A5EA-41BD-8A77-CD2481AC9533}"/>
    <cellStyle name="Accent2 28" xfId="219" xr:uid="{5B89AB35-07C4-4899-A479-D6AA7F39FA4A}"/>
    <cellStyle name="Accent2 28 2" xfId="220" xr:uid="{4312C28C-CCEB-40BD-8645-369BD1ED7FF2}"/>
    <cellStyle name="Accent2 29" xfId="221" xr:uid="{7EC27A57-AA9E-4620-9A32-6502C19C7439}"/>
    <cellStyle name="Accent2 29 2" xfId="222" xr:uid="{C364B534-5956-4653-A845-3095FA7E3DC0}"/>
    <cellStyle name="Accent2 3" xfId="223" xr:uid="{072BF4A9-3526-4B31-B0F1-12E1B7B68BD3}"/>
    <cellStyle name="Accent2 3 2" xfId="224" xr:uid="{6CFB8D7F-24F4-49BD-BC96-EDC5D452AA8C}"/>
    <cellStyle name="Accent2 30" xfId="225" xr:uid="{2E49483A-BFD1-47D0-AFC5-DB49D0171FC6}"/>
    <cellStyle name="Accent2 30 2" xfId="226" xr:uid="{043342D9-02D4-44B2-822E-EBFBD53D84B0}"/>
    <cellStyle name="Accent2 31" xfId="227" xr:uid="{3E9DF903-62D6-449B-90E6-A7972A08CFBD}"/>
    <cellStyle name="Accent2 31 2" xfId="228" xr:uid="{19064F7C-C8E8-4932-8EB4-A9596ED6A3C5}"/>
    <cellStyle name="Accent2 32" xfId="229" xr:uid="{866FF4EA-9F2A-4F74-AEBA-B39C83C867E0}"/>
    <cellStyle name="Accent2 33" xfId="230" xr:uid="{C35B3C58-3850-4CA1-A29A-6F67FA6A1E73}"/>
    <cellStyle name="Accent2 34" xfId="231" xr:uid="{B00D2BBD-976A-4AC2-99F9-DE1D3ECEBE89}"/>
    <cellStyle name="Accent2 35" xfId="232" xr:uid="{FFAE724E-E322-49AF-BAF0-D73BCA8F51E0}"/>
    <cellStyle name="Accent2 36" xfId="233" xr:uid="{9F3630B5-8AC0-4198-B595-35F921F0ACA9}"/>
    <cellStyle name="Accent2 37" xfId="234" xr:uid="{9D91609F-44AB-411A-8B26-F930AF1DBC1C}"/>
    <cellStyle name="Accent2 38" xfId="235" xr:uid="{E76D9520-E395-4974-9EEF-24F3E0691A47}"/>
    <cellStyle name="Accent2 39" xfId="236" xr:uid="{A977C07E-E33F-43C7-8A4C-6A50B41C4715}"/>
    <cellStyle name="Accent2 4" xfId="237" xr:uid="{64540A1B-8F36-46C3-9139-EB1FEDF3D314}"/>
    <cellStyle name="Accent2 4 2" xfId="238" xr:uid="{4F7D8B33-7AA7-43B6-B897-3F7B60AA2555}"/>
    <cellStyle name="Accent2 40" xfId="239" xr:uid="{838BCA63-5A40-423C-8408-922D09595265}"/>
    <cellStyle name="Accent2 41" xfId="240" xr:uid="{C114AE0F-9AB3-41E4-9DBD-31B0A22683CD}"/>
    <cellStyle name="Accent2 42" xfId="241" xr:uid="{64138B13-5CEB-4A2A-BB21-97D5792CE77F}"/>
    <cellStyle name="Accent2 43" xfId="242" xr:uid="{A48F77E2-705F-4B7B-B604-E429A7A4596A}"/>
    <cellStyle name="Accent2 44" xfId="243" xr:uid="{F23609AC-47DE-4F94-9144-C7114879EBC1}"/>
    <cellStyle name="Accent2 45" xfId="244" xr:uid="{7DADC7ED-8389-4C92-A28C-BB83C1BDD839}"/>
    <cellStyle name="Accent2 46" xfId="245" xr:uid="{1DE342A5-2FD8-4F12-9E26-E6DD15978C92}"/>
    <cellStyle name="Accent2 47" xfId="246" xr:uid="{D95E9B8A-C7F1-45FE-A641-35E6876CF8CD}"/>
    <cellStyle name="Accent2 48" xfId="957" xr:uid="{AD241138-CC22-460D-86C6-2D2F66F8A860}"/>
    <cellStyle name="Accent2 49" xfId="1001" xr:uid="{7313E2CB-82B7-4222-8FEA-256B97AD89CF}"/>
    <cellStyle name="Accent2 5" xfId="247" xr:uid="{3FF3B0E1-512E-4E17-B54F-EA9B9775AF9F}"/>
    <cellStyle name="Accent2 5 2" xfId="248" xr:uid="{6A34B6DA-2C09-4698-9521-436D4EABD9FD}"/>
    <cellStyle name="Accent2 50" xfId="1009" xr:uid="{3303A42A-0C7D-4C09-A724-CE815D29E9DB}"/>
    <cellStyle name="Accent2 51" xfId="996" xr:uid="{485BC309-C21D-49B2-9900-D5BEFBAE0B0E}"/>
    <cellStyle name="Accent2 6" xfId="249" xr:uid="{5C535C67-26BD-44D9-A90C-3CCE11513BF5}"/>
    <cellStyle name="Accent2 6 2" xfId="250" xr:uid="{E37A847A-7F15-4D0F-8A4B-2D20F2C6A039}"/>
    <cellStyle name="Accent2 7" xfId="251" xr:uid="{20CFABC5-AF32-434B-9789-27F5EA58806E}"/>
    <cellStyle name="Accent2 7 2" xfId="252" xr:uid="{8F52192C-B733-4690-BABB-BAA43DA9B6F1}"/>
    <cellStyle name="Accent2 8" xfId="253" xr:uid="{3C3F3486-38BA-4775-A32D-F82F7EFA66F0}"/>
    <cellStyle name="Accent2 8 2" xfId="254" xr:uid="{2CF4EDE5-4D48-41B0-9469-51CA72ABF5D6}"/>
    <cellStyle name="Accent2 9" xfId="255" xr:uid="{BAAF670B-A284-4DC1-B97D-5EB2539B0BF1}"/>
    <cellStyle name="Accent2 9 2" xfId="256" xr:uid="{4BAC4152-8A65-46F8-868B-ADC593777CE9}"/>
    <cellStyle name="Accent3" xfId="47" builtinId="37" customBuiltin="1"/>
    <cellStyle name="Accent3 - 20%" xfId="257" xr:uid="{1ACFD4BA-FBFA-4AE3-BBE8-D96DAC756861}"/>
    <cellStyle name="Accent3 - 20% 2" xfId="258" xr:uid="{0BEE1B6F-50AC-4358-BC72-74009E2CC260}"/>
    <cellStyle name="Accent3 - 20% 2 2" xfId="259" xr:uid="{526BDD27-DB90-4C8F-A1CD-6C2EAF134D40}"/>
    <cellStyle name="Accent3 - 20% 2 3" xfId="260" xr:uid="{CFFAABDF-4A93-4947-A921-B9CB11F198DD}"/>
    <cellStyle name="Accent3 - 20% 3" xfId="261" xr:uid="{81CDB04D-A555-4EC6-AE76-339211AA89C6}"/>
    <cellStyle name="Accent3 - 20% 4" xfId="262" xr:uid="{F9F8BBB9-3816-464C-89E4-2196AA173A8E}"/>
    <cellStyle name="Accent3 - 40%" xfId="263" xr:uid="{ACD79850-E304-46FA-9CE9-AA045CC9939A}"/>
    <cellStyle name="Accent3 - 40% 2" xfId="264" xr:uid="{9746DA5C-3700-4799-A098-E098FDEF9A6D}"/>
    <cellStyle name="Accent3 - 40% 2 2" xfId="265" xr:uid="{30E5B7A2-EFBE-4A99-85CD-7DBF77A8480A}"/>
    <cellStyle name="Accent3 - 40% 2 3" xfId="266" xr:uid="{C8B921A1-374E-4E6C-B6A1-029A686DBED4}"/>
    <cellStyle name="Accent3 - 40% 3" xfId="267" xr:uid="{C485B135-B09D-47DB-807D-AF3123B305E7}"/>
    <cellStyle name="Accent3 - 40% 4" xfId="268" xr:uid="{EFBFBD10-962E-4792-92E3-4241F574141E}"/>
    <cellStyle name="Accent3 - 60%" xfId="269" xr:uid="{47DC4883-5D64-4F99-BDAE-85D12F4C4084}"/>
    <cellStyle name="Accent3 - 60% 2" xfId="270" xr:uid="{B6FAD147-00EA-4113-B072-184ACD8A925C}"/>
    <cellStyle name="Accent3 10" xfId="271" xr:uid="{858CC049-DF1F-4BE8-82E5-BEAF9471DC07}"/>
    <cellStyle name="Accent3 10 2" xfId="272" xr:uid="{CB070F6B-3072-4308-AF75-10EDEF929498}"/>
    <cellStyle name="Accent3 11" xfId="273" xr:uid="{A16FEBA5-2FE6-40FD-AD1F-D976F39FFC42}"/>
    <cellStyle name="Accent3 11 2" xfId="274" xr:uid="{1966F83F-93C1-4271-B283-0952F0C96A9C}"/>
    <cellStyle name="Accent3 12" xfId="275" xr:uid="{C3BE8848-83BA-4679-8173-AF614D655608}"/>
    <cellStyle name="Accent3 12 2" xfId="276" xr:uid="{C8ED9169-C223-4F05-BA42-F7FFF60E4D8A}"/>
    <cellStyle name="Accent3 13" xfId="277" xr:uid="{754BDB1B-CCF7-4A67-8F9F-9335F128892B}"/>
    <cellStyle name="Accent3 13 2" xfId="278" xr:uid="{B22F5AD1-4341-48CA-B114-0E5F601BB8CC}"/>
    <cellStyle name="Accent3 14" xfId="279" xr:uid="{AE76661E-7E41-4558-96B2-DCCB35E0830D}"/>
    <cellStyle name="Accent3 14 2" xfId="280" xr:uid="{97E2D318-901E-4E26-9885-2956A02A7F86}"/>
    <cellStyle name="Accent3 15" xfId="281" xr:uid="{83687096-4730-4CEF-A6A4-1CA47E00C99A}"/>
    <cellStyle name="Accent3 15 2" xfId="282" xr:uid="{BDD96B52-89D2-403A-BD09-F39EDF624054}"/>
    <cellStyle name="Accent3 16" xfId="283" xr:uid="{73B00AAC-7508-4804-BE51-F079428A3603}"/>
    <cellStyle name="Accent3 16 2" xfId="284" xr:uid="{62C9F4BD-52A9-4285-811B-426DAE29A917}"/>
    <cellStyle name="Accent3 17" xfId="285" xr:uid="{53A8D886-657A-468B-9D07-41605C1ED317}"/>
    <cellStyle name="Accent3 17 2" xfId="286" xr:uid="{7C2BF441-452D-4567-A265-1BCE0D64EE2B}"/>
    <cellStyle name="Accent3 18" xfId="287" xr:uid="{6BBB0139-D8B1-4E08-B216-FAC62C0C6A43}"/>
    <cellStyle name="Accent3 18 2" xfId="288" xr:uid="{8A387421-DDDA-4879-B74E-EA6558E14C5A}"/>
    <cellStyle name="Accent3 19" xfId="289" xr:uid="{9D70ED03-C09F-4A63-9E74-486644EDEC66}"/>
    <cellStyle name="Accent3 19 2" xfId="290" xr:uid="{2F18B4AE-A69A-4AA1-81B3-9648D4F9FE97}"/>
    <cellStyle name="Accent3 2" xfId="291" xr:uid="{6B043DBC-3036-46D4-8FEB-546D9BC7A1B8}"/>
    <cellStyle name="Accent3 2 2" xfId="292" xr:uid="{66CB74B8-C8AE-4C99-B69E-D370DFFDD0EB}"/>
    <cellStyle name="Accent3 20" xfId="293" xr:uid="{6022F891-40A0-4B21-997E-493B44A56534}"/>
    <cellStyle name="Accent3 20 2" xfId="294" xr:uid="{653AA414-B3C2-4EA6-8288-FD997002B83B}"/>
    <cellStyle name="Accent3 21" xfId="295" xr:uid="{62F5CAA6-5412-44AA-B1D8-3F4FCB6E3EAB}"/>
    <cellStyle name="Accent3 21 2" xfId="296" xr:uid="{EA8F470F-12E0-4C41-AFEA-AF825A97E041}"/>
    <cellStyle name="Accent3 22" xfId="297" xr:uid="{232D24DB-BF41-4535-BF1A-5669B0780243}"/>
    <cellStyle name="Accent3 22 2" xfId="298" xr:uid="{22D113D7-4B88-48B5-AE47-6A9FA3EDBE22}"/>
    <cellStyle name="Accent3 23" xfId="299" xr:uid="{045BE80B-6D94-4D60-BD87-C23C2EE59245}"/>
    <cellStyle name="Accent3 23 2" xfId="300" xr:uid="{3B80141E-B099-4413-8EB5-58FC646670A0}"/>
    <cellStyle name="Accent3 24" xfId="301" xr:uid="{250B8FC3-B10E-4936-8614-5F840ED528B4}"/>
    <cellStyle name="Accent3 24 2" xfId="302" xr:uid="{55627A59-2892-41FC-95EF-5E5F85FDF47C}"/>
    <cellStyle name="Accent3 25" xfId="303" xr:uid="{A58E6B82-1311-4433-A814-DAB3E33A57C2}"/>
    <cellStyle name="Accent3 25 2" xfId="304" xr:uid="{A1A676C0-B86D-4360-90FA-D78E5862C9E8}"/>
    <cellStyle name="Accent3 26" xfId="305" xr:uid="{9EDDC7D3-4C08-401C-8C9B-91EAEDB65889}"/>
    <cellStyle name="Accent3 26 2" xfId="306" xr:uid="{0D9C6686-E04D-4A32-9D64-092DB1C9DF80}"/>
    <cellStyle name="Accent3 27" xfId="307" xr:uid="{5C924ED4-600E-4727-835F-8D21C22C26BF}"/>
    <cellStyle name="Accent3 27 2" xfId="308" xr:uid="{7E546353-2FF3-42BD-B828-3E5F6EF296CE}"/>
    <cellStyle name="Accent3 28" xfId="309" xr:uid="{FF042E7D-DD7C-4074-93DA-2A2086FB0D3C}"/>
    <cellStyle name="Accent3 28 2" xfId="310" xr:uid="{E10B6BAB-C67D-4A3D-BFD0-6BF1B9B80F87}"/>
    <cellStyle name="Accent3 29" xfId="311" xr:uid="{75562C35-4B53-45B4-9368-3EC382746562}"/>
    <cellStyle name="Accent3 29 2" xfId="312" xr:uid="{815D1CCB-391F-48B5-93A0-220532C7A4AB}"/>
    <cellStyle name="Accent3 3" xfId="313" xr:uid="{E2E47DD2-B8A0-4E36-8630-74D806FFB281}"/>
    <cellStyle name="Accent3 3 2" xfId="314" xr:uid="{CF79ACC0-3E7F-4B79-9AC4-5F6BFC083522}"/>
    <cellStyle name="Accent3 30" xfId="315" xr:uid="{F932C7E3-BA1A-4844-A660-DFF3DFA99C06}"/>
    <cellStyle name="Accent3 30 2" xfId="316" xr:uid="{695740BA-4056-4D1B-895E-AC5626CA3446}"/>
    <cellStyle name="Accent3 31" xfId="317" xr:uid="{841F8EF0-C948-413D-9E66-CBCBC714D77B}"/>
    <cellStyle name="Accent3 31 2" xfId="318" xr:uid="{39CB0729-2244-40D4-8253-653E52C74480}"/>
    <cellStyle name="Accent3 32" xfId="319" xr:uid="{E6E87FB8-7492-41C4-B9E1-F1149F0A32F5}"/>
    <cellStyle name="Accent3 33" xfId="320" xr:uid="{F2E363B8-3894-46A2-BEE4-3B30B3A28A29}"/>
    <cellStyle name="Accent3 34" xfId="321" xr:uid="{4AAC82D7-0029-4B8B-ABB8-2E9E6DC690C7}"/>
    <cellStyle name="Accent3 35" xfId="322" xr:uid="{C80E6512-1242-4CB6-A71A-C1E6A19531F9}"/>
    <cellStyle name="Accent3 36" xfId="323" xr:uid="{2F56B684-45F9-4C9B-85E3-40E6E0BD1BE4}"/>
    <cellStyle name="Accent3 37" xfId="324" xr:uid="{6E3663A4-940D-45B1-B5B7-15AD422C5BEB}"/>
    <cellStyle name="Accent3 38" xfId="325" xr:uid="{12794981-F23C-430F-B349-75394EA651C8}"/>
    <cellStyle name="Accent3 39" xfId="326" xr:uid="{8D85717B-9AA7-451D-B3FB-16C8AF2B81E5}"/>
    <cellStyle name="Accent3 4" xfId="327" xr:uid="{02B150C4-C1FC-4782-A607-B5394791D21E}"/>
    <cellStyle name="Accent3 4 2" xfId="328" xr:uid="{A2C1E439-B92A-48E6-8945-92E241C11E58}"/>
    <cellStyle name="Accent3 40" xfId="329" xr:uid="{CB500F73-7286-4115-B95C-6B18AE26608E}"/>
    <cellStyle name="Accent3 41" xfId="330" xr:uid="{DB7BEB45-CACF-478A-B057-F3DEFB606423}"/>
    <cellStyle name="Accent3 42" xfId="331" xr:uid="{9E6B92FB-BF12-47B8-BC12-F5C3220D8795}"/>
    <cellStyle name="Accent3 43" xfId="332" xr:uid="{7321E30A-40B0-40EF-8497-FEACE0D118C4}"/>
    <cellStyle name="Accent3 44" xfId="333" xr:uid="{4296296F-6A37-4473-87A2-C95F92065D72}"/>
    <cellStyle name="Accent3 45" xfId="334" xr:uid="{F8C9481D-C2BA-497F-984A-A4B3FE6BBF3C}"/>
    <cellStyle name="Accent3 46" xfId="335" xr:uid="{08FB5A42-F97C-4410-AB17-4D6094CAD0B1}"/>
    <cellStyle name="Accent3 47" xfId="336" xr:uid="{5183204D-4C7C-4B99-AB23-FD1159725D0A}"/>
    <cellStyle name="Accent3 48" xfId="958" xr:uid="{62DC9B71-68B7-42F4-B8EA-55913C44CF86}"/>
    <cellStyle name="Accent3 49" xfId="1002" xr:uid="{763ED275-CE22-4C71-A7AA-FE1746F2D498}"/>
    <cellStyle name="Accent3 5" xfId="337" xr:uid="{3D48071F-F235-4F1F-833A-496E63E25E4F}"/>
    <cellStyle name="Accent3 5 2" xfId="338" xr:uid="{DE6A2D6F-BA8B-4D03-8D80-41A23F00DDE6}"/>
    <cellStyle name="Accent3 50" xfId="994" xr:uid="{338CBD95-A539-450E-876B-04236CCC5DB8}"/>
    <cellStyle name="Accent3 51" xfId="1011" xr:uid="{8579B6A9-ACA3-4611-BA62-FDE4331E65A4}"/>
    <cellStyle name="Accent3 6" xfId="339" xr:uid="{519F3FFC-FB53-4463-9FE2-E892059C1071}"/>
    <cellStyle name="Accent3 6 2" xfId="340" xr:uid="{69BB64E6-EFA3-4D97-B9D0-3A79181BC762}"/>
    <cellStyle name="Accent3 7" xfId="341" xr:uid="{398E567D-B997-43B3-9C0B-3F34D49FAE93}"/>
    <cellStyle name="Accent3 7 2" xfId="342" xr:uid="{85399F0F-1B12-41F9-B823-42DFA3E34C9A}"/>
    <cellStyle name="Accent3 8" xfId="343" xr:uid="{4FB2DE39-8C22-4798-84B7-ED4DBB57FCF6}"/>
    <cellStyle name="Accent3 8 2" xfId="344" xr:uid="{96581E47-D3D3-4018-9062-7CC48C71AF3B}"/>
    <cellStyle name="Accent3 9" xfId="345" xr:uid="{6DE89EA8-D726-4B4F-A29A-6AD9E0C8EDB3}"/>
    <cellStyle name="Accent3 9 2" xfId="346" xr:uid="{E49FE838-F4E2-4B6B-A339-21779700D198}"/>
    <cellStyle name="Accent4" xfId="51" builtinId="41" customBuiltin="1"/>
    <cellStyle name="Accent4 - 20%" xfId="347" xr:uid="{D17F0F10-5336-4F56-B5BA-3D13AA411E98}"/>
    <cellStyle name="Accent4 - 20% 2" xfId="348" xr:uid="{6E3647A7-FEE5-4F5E-8CE1-07EE65E84739}"/>
    <cellStyle name="Accent4 - 20% 2 2" xfId="349" xr:uid="{4A78B4AC-BF69-4E0F-914E-834A4A1F933C}"/>
    <cellStyle name="Accent4 - 20% 2 3" xfId="350" xr:uid="{65B9FECB-5F3B-488C-A770-05E2DA11CD6B}"/>
    <cellStyle name="Accent4 - 20% 3" xfId="351" xr:uid="{A7A1F1F6-5A1F-4998-A545-AD26517159DD}"/>
    <cellStyle name="Accent4 - 20% 4" xfId="352" xr:uid="{059A5A23-FC80-4FD7-AB2D-398EF99A8CF2}"/>
    <cellStyle name="Accent4 - 40%" xfId="353" xr:uid="{19C091DA-9E39-4FAB-B452-4469910B67A5}"/>
    <cellStyle name="Accent4 - 40% 2" xfId="354" xr:uid="{6D614186-8817-4E06-BBAD-ABC77AD5DD09}"/>
    <cellStyle name="Accent4 - 40% 2 2" xfId="355" xr:uid="{B2A37C83-B8FC-47C1-B72A-62B603BA1EC8}"/>
    <cellStyle name="Accent4 - 40% 2 3" xfId="356" xr:uid="{15CCF425-4488-4AF5-A46D-D00C1AB38A14}"/>
    <cellStyle name="Accent4 - 40% 3" xfId="357" xr:uid="{481FEC33-2E7C-45CC-8BC9-2AD711DA3B01}"/>
    <cellStyle name="Accent4 - 40% 4" xfId="358" xr:uid="{F4A4DE33-25FC-4FE8-AC25-7CDA1BB03063}"/>
    <cellStyle name="Accent4 - 60%" xfId="359" xr:uid="{2CFAC6D4-E915-44A6-B711-9FC533FF77BA}"/>
    <cellStyle name="Accent4 - 60% 2" xfId="360" xr:uid="{80212B65-907C-41CC-8C1C-4FBBF7FB8943}"/>
    <cellStyle name="Accent4 10" xfId="361" xr:uid="{2BC7E0CF-D63E-409C-A4BC-5EEE2048045F}"/>
    <cellStyle name="Accent4 10 2" xfId="362" xr:uid="{C7B40D33-3C0E-40FE-A6BF-468ADFF6028C}"/>
    <cellStyle name="Accent4 11" xfId="363" xr:uid="{53BA2A10-9687-4248-A9E2-3970BE155AD9}"/>
    <cellStyle name="Accent4 11 2" xfId="364" xr:uid="{505B9F27-508D-4133-AD58-5CE381938F72}"/>
    <cellStyle name="Accent4 12" xfId="365" xr:uid="{A1D5F26B-3AF4-48AF-8011-383510F048F4}"/>
    <cellStyle name="Accent4 12 2" xfId="366" xr:uid="{BA3970DC-7663-4534-94F5-27DDE01C54AA}"/>
    <cellStyle name="Accent4 13" xfId="367" xr:uid="{A720E5F3-CF79-42AE-AE43-70CC0D02BFE6}"/>
    <cellStyle name="Accent4 13 2" xfId="368" xr:uid="{54772875-3867-4DB0-8549-F3872D1D061E}"/>
    <cellStyle name="Accent4 14" xfId="369" xr:uid="{A96FC8E5-0E43-4E1D-9958-37C14D8C8719}"/>
    <cellStyle name="Accent4 14 2" xfId="370" xr:uid="{ECCFC0D2-A0EF-44C6-ABC1-3E549EE81F36}"/>
    <cellStyle name="Accent4 15" xfId="371" xr:uid="{F1989FD8-C78C-400E-90E3-41318AC4C020}"/>
    <cellStyle name="Accent4 15 2" xfId="372" xr:uid="{C422AD75-7E4F-4D4D-9473-DC3C94722B58}"/>
    <cellStyle name="Accent4 16" xfId="373" xr:uid="{8BADD499-0589-4C1F-87A8-FC4A05E66A83}"/>
    <cellStyle name="Accent4 16 2" xfId="374" xr:uid="{23272D07-7149-45B5-BEC6-A3DC94DB6995}"/>
    <cellStyle name="Accent4 17" xfId="375" xr:uid="{E32580BD-6801-45B2-B3BC-1D6F5D213B9A}"/>
    <cellStyle name="Accent4 17 2" xfId="376" xr:uid="{5D97D2E0-6D24-47AE-860E-B214853680C4}"/>
    <cellStyle name="Accent4 18" xfId="377" xr:uid="{D117C441-FC7C-45E6-B23D-5C40ED949DE9}"/>
    <cellStyle name="Accent4 18 2" xfId="378" xr:uid="{5A698DBF-EE3E-459B-A4F2-066A4A2D00E0}"/>
    <cellStyle name="Accent4 19" xfId="379" xr:uid="{5C247D1B-0691-4DBA-A552-12E9BA78C1AF}"/>
    <cellStyle name="Accent4 19 2" xfId="380" xr:uid="{6CBFC490-C856-460B-8ACA-E716637B42AA}"/>
    <cellStyle name="Accent4 2" xfId="381" xr:uid="{2601AFF7-D7B0-4148-9772-98C80416C6F5}"/>
    <cellStyle name="Accent4 2 2" xfId="382" xr:uid="{B55AE6B8-A7AE-416C-AD62-A91A18B68923}"/>
    <cellStyle name="Accent4 20" xfId="383" xr:uid="{FB4B6A1A-68D5-4675-9A9E-9110B8B95C88}"/>
    <cellStyle name="Accent4 20 2" xfId="384" xr:uid="{881B8D9D-36F9-48CC-ACE0-E21DF7613A45}"/>
    <cellStyle name="Accent4 21" xfId="385" xr:uid="{6D739656-46FF-4E01-87B3-641D28B3EAA6}"/>
    <cellStyle name="Accent4 21 2" xfId="386" xr:uid="{521E5C65-A827-409E-9FB9-FCAB72A441E7}"/>
    <cellStyle name="Accent4 22" xfId="387" xr:uid="{0199112D-9F83-49D5-8A3B-452BC7852CA8}"/>
    <cellStyle name="Accent4 22 2" xfId="388" xr:uid="{1FC8950C-742B-4D29-85A3-74BE9D258AEE}"/>
    <cellStyle name="Accent4 23" xfId="389" xr:uid="{56EC96A6-EC7A-459F-A100-6E71ED572785}"/>
    <cellStyle name="Accent4 23 2" xfId="390" xr:uid="{FA64AECB-0B1B-456E-AA6B-FFF230E82D26}"/>
    <cellStyle name="Accent4 24" xfId="391" xr:uid="{F657EDEE-D320-4338-9B11-73BC43495BA0}"/>
    <cellStyle name="Accent4 24 2" xfId="392" xr:uid="{4F7F39F8-8ECD-4BC5-9A98-FF9DDDCEB9AD}"/>
    <cellStyle name="Accent4 25" xfId="393" xr:uid="{F18144AD-958A-4083-9101-ECFF31D20101}"/>
    <cellStyle name="Accent4 25 2" xfId="394" xr:uid="{48D1435E-D0BD-4630-8499-B5582A99AEFC}"/>
    <cellStyle name="Accent4 26" xfId="395" xr:uid="{8CC01245-5A7D-46DD-8C93-F3813A639C9C}"/>
    <cellStyle name="Accent4 26 2" xfId="396" xr:uid="{A9D872C3-1301-488D-82DD-52A1199A8E5B}"/>
    <cellStyle name="Accent4 27" xfId="397" xr:uid="{280941DA-C14E-4B53-AB2B-C1B1023D7239}"/>
    <cellStyle name="Accent4 27 2" xfId="398" xr:uid="{D3D30B4B-9934-4C82-9AEE-862C3D795F54}"/>
    <cellStyle name="Accent4 28" xfId="399" xr:uid="{FF44A4CE-3999-447F-875E-2B1D68B4BD36}"/>
    <cellStyle name="Accent4 28 2" xfId="400" xr:uid="{C135E798-4463-4607-9D70-BED94C6FFD4A}"/>
    <cellStyle name="Accent4 29" xfId="401" xr:uid="{54DA62FC-B8F7-49BA-80A2-66FB3DA60572}"/>
    <cellStyle name="Accent4 29 2" xfId="402" xr:uid="{D7C98417-2970-4BCC-A269-18FA24CB4F49}"/>
    <cellStyle name="Accent4 3" xfId="403" xr:uid="{4DDA91D5-5050-4623-A75C-27D785E11EE0}"/>
    <cellStyle name="Accent4 3 2" xfId="404" xr:uid="{A8DE0A18-BD11-4E10-9132-FF99C112DF6E}"/>
    <cellStyle name="Accent4 30" xfId="405" xr:uid="{0D77E854-F23C-4D3B-A03E-D8F9224C71BA}"/>
    <cellStyle name="Accent4 30 2" xfId="406" xr:uid="{7636CAA8-2FDA-4A87-8B8B-CB1B65E5BBA3}"/>
    <cellStyle name="Accent4 31" xfId="407" xr:uid="{195C6C7D-8C8A-4E49-B13A-775AA79B95BD}"/>
    <cellStyle name="Accent4 31 2" xfId="408" xr:uid="{FE527F3C-58F9-4D7B-9DCC-D774E83B764F}"/>
    <cellStyle name="Accent4 32" xfId="409" xr:uid="{92394915-02DE-4996-8267-2E53AE1DE751}"/>
    <cellStyle name="Accent4 33" xfId="410" xr:uid="{27FF2FE1-6471-4FE6-8B21-BE171DE7E431}"/>
    <cellStyle name="Accent4 34" xfId="411" xr:uid="{D1D0285A-441A-4D45-A8C0-F448B755BCEB}"/>
    <cellStyle name="Accent4 35" xfId="412" xr:uid="{B037FE94-D6E3-4226-9C23-A885A17FD096}"/>
    <cellStyle name="Accent4 36" xfId="413" xr:uid="{EF7900D5-8A54-4E55-9C3C-01CFAF4B8F3D}"/>
    <cellStyle name="Accent4 37" xfId="414" xr:uid="{031BC018-F8E6-4024-9840-9FA1F6FB5452}"/>
    <cellStyle name="Accent4 38" xfId="415" xr:uid="{C3AF3BCD-A19A-45F2-9BB8-53A2B30CA6AA}"/>
    <cellStyle name="Accent4 39" xfId="416" xr:uid="{409E97DD-B2EF-4946-A4D6-E0E56D1A4271}"/>
    <cellStyle name="Accent4 4" xfId="417" xr:uid="{242B0E27-D169-4879-B9F3-0F414870D943}"/>
    <cellStyle name="Accent4 4 2" xfId="418" xr:uid="{FCC70D91-A13B-4FF1-A603-B85613B2A234}"/>
    <cellStyle name="Accent4 40" xfId="419" xr:uid="{AD040031-57B1-43E1-8073-6D2D0A137CB7}"/>
    <cellStyle name="Accent4 41" xfId="420" xr:uid="{C34102F0-EEC2-4B41-8589-DFFCEB2EC9A9}"/>
    <cellStyle name="Accent4 42" xfId="421" xr:uid="{B19113AB-7B95-428E-9092-9DFA3E110CF0}"/>
    <cellStyle name="Accent4 43" xfId="422" xr:uid="{C7CF0872-C733-41B0-AE51-E6E5B5251CC7}"/>
    <cellStyle name="Accent4 44" xfId="423" xr:uid="{15F74601-BE76-4EB6-A9BA-48E003CD2ED3}"/>
    <cellStyle name="Accent4 45" xfId="424" xr:uid="{6AD960F6-17D8-4DD5-8BA6-3056BBAF1CCA}"/>
    <cellStyle name="Accent4 46" xfId="425" xr:uid="{695A8604-A695-490D-AF6A-CB384B903B04}"/>
    <cellStyle name="Accent4 47" xfId="426" xr:uid="{F7B5AC46-00B6-4831-BD55-E4AE2237B3CA}"/>
    <cellStyle name="Accent4 48" xfId="959" xr:uid="{4002588A-6986-4557-8D76-CFACDF28B2BF}"/>
    <cellStyle name="Accent4 49" xfId="1003" xr:uid="{92315DE4-3B9B-463D-B848-5D262AB6532F}"/>
    <cellStyle name="Accent4 5" xfId="427" xr:uid="{18F5947D-7C47-4D73-942B-83359EE003A9}"/>
    <cellStyle name="Accent4 5 2" xfId="428" xr:uid="{F4AC6821-2130-46DB-98F4-01051FBACB81}"/>
    <cellStyle name="Accent4 50" xfId="1008" xr:uid="{5EC6A716-BC62-465A-AE65-600F232ACD6A}"/>
    <cellStyle name="Accent4 51" xfId="997" xr:uid="{D5845C21-B786-4F6B-B48F-E7FC9C7A8DB4}"/>
    <cellStyle name="Accent4 6" xfId="429" xr:uid="{13C623CE-8A9A-475E-A3B7-D68304BFB105}"/>
    <cellStyle name="Accent4 6 2" xfId="430" xr:uid="{F0535089-F49E-473E-ADDC-97F1D51DA81A}"/>
    <cellStyle name="Accent4 7" xfId="431" xr:uid="{CD26A8E6-8837-4251-9386-F978195572CB}"/>
    <cellStyle name="Accent4 7 2" xfId="432" xr:uid="{520D515A-E80A-4184-9E07-E01ED34CAAB7}"/>
    <cellStyle name="Accent4 8" xfId="433" xr:uid="{F1F70672-B630-452C-90A7-910D3B9EDCC8}"/>
    <cellStyle name="Accent4 8 2" xfId="434" xr:uid="{A9199B3E-26F3-4CC4-843B-97DAA58A9944}"/>
    <cellStyle name="Accent4 9" xfId="435" xr:uid="{0B60CA7B-C93C-4078-B912-7EECD48411EB}"/>
    <cellStyle name="Accent4 9 2" xfId="436" xr:uid="{48DA85A9-BC6E-4156-A64C-6404C9A7D08A}"/>
    <cellStyle name="Accent5" xfId="55" builtinId="45" customBuiltin="1"/>
    <cellStyle name="Accent5 - 20%" xfId="437" xr:uid="{90CD1F23-97B5-4AF4-A6C5-9B908B3CD93D}"/>
    <cellStyle name="Accent5 - 20% 2" xfId="438" xr:uid="{48F57738-437B-412D-BF37-25A205042C13}"/>
    <cellStyle name="Accent5 - 20% 2 2" xfId="439" xr:uid="{1CF8173F-432B-4334-AE18-65B37157E9B0}"/>
    <cellStyle name="Accent5 - 20% 2 3" xfId="440" xr:uid="{64B0ABA1-E292-480F-A591-5A5D06EBED06}"/>
    <cellStyle name="Accent5 - 20% 3" xfId="441" xr:uid="{5DEF3404-D991-4ABB-8A88-C4A9C407BAA7}"/>
    <cellStyle name="Accent5 - 20% 4" xfId="442" xr:uid="{F67B6866-ADDB-41A6-9891-43294563E9F9}"/>
    <cellStyle name="Accent5 - 40%" xfId="443" xr:uid="{29B3D96A-97C0-4979-BCBA-C3884275A81D}"/>
    <cellStyle name="Accent5 - 40% 2" xfId="444" xr:uid="{A1D92C63-7D9B-463D-9DDA-F1598DB36715}"/>
    <cellStyle name="Accent5 - 40% 2 2" xfId="445" xr:uid="{D3647D56-82B8-45E7-A86D-6E872366E8B8}"/>
    <cellStyle name="Accent5 - 40% 2 3" xfId="446" xr:uid="{C5799C3D-ED73-4E1D-BDAE-31F8474429D2}"/>
    <cellStyle name="Accent5 - 40% 3" xfId="447" xr:uid="{CCAC8047-3E4E-465C-8A26-882D99441E6E}"/>
    <cellStyle name="Accent5 - 40% 4" xfId="448" xr:uid="{536F23E0-BDB8-46E9-B7A3-15F674E2991D}"/>
    <cellStyle name="Accent5 - 60%" xfId="449" xr:uid="{284F9BB6-C55C-4E26-BC3E-8C23FA63849C}"/>
    <cellStyle name="Accent5 - 60% 2" xfId="450" xr:uid="{902C299E-B29E-418D-9259-0663F891B4E5}"/>
    <cellStyle name="Accent5 10" xfId="451" xr:uid="{C41BE9EF-642C-47E3-9198-5D2DF348736F}"/>
    <cellStyle name="Accent5 10 2" xfId="452" xr:uid="{F6057AF7-5506-458B-9534-C8F0C50BF53F}"/>
    <cellStyle name="Accent5 11" xfId="453" xr:uid="{C073E254-4FFE-4490-A203-4A1FAABE9ACF}"/>
    <cellStyle name="Accent5 11 2" xfId="454" xr:uid="{088E9F20-7500-4947-8957-34D94BECF829}"/>
    <cellStyle name="Accent5 12" xfId="455" xr:uid="{3CC6DD0C-32EE-4D9C-B908-C1103C7A2B61}"/>
    <cellStyle name="Accent5 12 2" xfId="456" xr:uid="{E146596A-3F56-4253-8051-FD59749AFCB5}"/>
    <cellStyle name="Accent5 13" xfId="457" xr:uid="{B397084B-967D-4B30-85CF-22191AF1CE28}"/>
    <cellStyle name="Accent5 13 2" xfId="458" xr:uid="{F9A52FE9-318C-41C3-89CF-1E7C3A67FF9C}"/>
    <cellStyle name="Accent5 14" xfId="459" xr:uid="{A8855426-2FA1-44E1-895F-B2CA67916E10}"/>
    <cellStyle name="Accent5 14 2" xfId="460" xr:uid="{2DEF3F3F-6B17-4812-8892-7E4A929CEF37}"/>
    <cellStyle name="Accent5 15" xfId="461" xr:uid="{B8066BD7-9BD5-495C-B581-A567512688A2}"/>
    <cellStyle name="Accent5 15 2" xfId="462" xr:uid="{48CEE33E-772E-437A-B88E-93416554BEF3}"/>
    <cellStyle name="Accent5 16" xfId="463" xr:uid="{B335324F-669E-4009-A9F8-C3B7AAAC635A}"/>
    <cellStyle name="Accent5 16 2" xfId="464" xr:uid="{403231C4-8BB1-40D8-B77F-22B25DA5DCBF}"/>
    <cellStyle name="Accent5 17" xfId="465" xr:uid="{263A4A10-8C92-492C-8AD3-8E72AB088BD2}"/>
    <cellStyle name="Accent5 17 2" xfId="466" xr:uid="{ADAAEB9C-B322-4AB0-B169-BD6DCAAE9E6A}"/>
    <cellStyle name="Accent5 18" xfId="467" xr:uid="{4B11FC2F-FBC7-4043-8F87-BE6BA8AC0BF2}"/>
    <cellStyle name="Accent5 18 2" xfId="468" xr:uid="{C0975B99-DD55-4588-995B-E6E16E106073}"/>
    <cellStyle name="Accent5 19" xfId="469" xr:uid="{345B6563-C2D5-4E76-A94B-EA210D508A94}"/>
    <cellStyle name="Accent5 19 2" xfId="470" xr:uid="{DC288D33-1380-4416-949C-E198847EAE9E}"/>
    <cellStyle name="Accent5 2" xfId="471" xr:uid="{2C1151EA-134A-4AF7-AF89-4184DA70ED23}"/>
    <cellStyle name="Accent5 2 2" xfId="472" xr:uid="{7E10E288-7CF1-4891-860C-1D3BBDE74C15}"/>
    <cellStyle name="Accent5 20" xfId="473" xr:uid="{26DB04B6-7DDE-4C96-A394-5B7005EA05C6}"/>
    <cellStyle name="Accent5 20 2" xfId="474" xr:uid="{FCE40713-D1D6-4848-84C8-97C460ABDFD6}"/>
    <cellStyle name="Accent5 21" xfId="475" xr:uid="{095EA906-232E-4D12-BAE9-421001CB4471}"/>
    <cellStyle name="Accent5 21 2" xfId="476" xr:uid="{294632D5-C05A-42D8-8664-0A9405D6DB19}"/>
    <cellStyle name="Accent5 22" xfId="477" xr:uid="{2ED54DBE-0A6E-4ABF-8797-F0A1E8705A8C}"/>
    <cellStyle name="Accent5 22 2" xfId="478" xr:uid="{912887F6-383E-46CF-991C-47094F498E39}"/>
    <cellStyle name="Accent5 23" xfId="479" xr:uid="{29024EC6-651A-4DBC-B8CD-76858B92C83A}"/>
    <cellStyle name="Accent5 23 2" xfId="480" xr:uid="{D44C3E6A-41FA-40A3-9F8C-3CCB3A343271}"/>
    <cellStyle name="Accent5 24" xfId="481" xr:uid="{4A4AA80C-15B5-4093-8B67-D77131ADDA75}"/>
    <cellStyle name="Accent5 24 2" xfId="482" xr:uid="{720D52F1-F810-4ED2-B836-2A57B7EFD593}"/>
    <cellStyle name="Accent5 25" xfId="483" xr:uid="{D898040C-37E0-49EC-868F-AAD4F0838522}"/>
    <cellStyle name="Accent5 25 2" xfId="484" xr:uid="{D7B17132-CB9E-49F6-94D3-792D8A2A772C}"/>
    <cellStyle name="Accent5 26" xfId="485" xr:uid="{DD1F5DA1-49C8-4CA0-8D80-83A67FB51D81}"/>
    <cellStyle name="Accent5 26 2" xfId="486" xr:uid="{614BB790-FC3A-410C-A6D9-473307F2C7A5}"/>
    <cellStyle name="Accent5 27" xfId="487" xr:uid="{461B003A-D17B-4A13-BA96-D9C90EC95AB1}"/>
    <cellStyle name="Accent5 27 2" xfId="488" xr:uid="{0A4749DA-658D-4850-88F2-4D1876EC2BC9}"/>
    <cellStyle name="Accent5 28" xfId="489" xr:uid="{73B3F727-2238-41B4-9506-E7DCDF4E0737}"/>
    <cellStyle name="Accent5 28 2" xfId="490" xr:uid="{6B3398A4-6C39-4830-AA2C-11630D74F9BB}"/>
    <cellStyle name="Accent5 29" xfId="491" xr:uid="{9B9C5F45-8B24-4DA5-9FBB-AADC1585F9E4}"/>
    <cellStyle name="Accent5 29 2" xfId="492" xr:uid="{57105007-A2DE-48CD-BF28-67D449780652}"/>
    <cellStyle name="Accent5 3" xfId="493" xr:uid="{9417B08F-DC01-4202-99E9-98950AA4977F}"/>
    <cellStyle name="Accent5 3 2" xfId="494" xr:uid="{64F069C6-4FDF-4FC8-9403-2CB5603C59A9}"/>
    <cellStyle name="Accent5 30" xfId="495" xr:uid="{94DD5322-0BED-414D-9EAC-175702AC5E79}"/>
    <cellStyle name="Accent5 30 2" xfId="496" xr:uid="{9855E6B2-770F-4DEB-9ED9-33C49A3D3000}"/>
    <cellStyle name="Accent5 31" xfId="497" xr:uid="{29D9B867-D27C-4268-AADC-40DD044102AE}"/>
    <cellStyle name="Accent5 31 2" xfId="498" xr:uid="{42699DE6-A99A-4A42-A17A-3A3096F4BFA0}"/>
    <cellStyle name="Accent5 32" xfId="499" xr:uid="{5E8E86E8-00B2-4BBB-95EA-A19CBE15B92B}"/>
    <cellStyle name="Accent5 33" xfId="500" xr:uid="{28ADCEFF-AE9D-47F9-AC1E-CC58262563A9}"/>
    <cellStyle name="Accent5 34" xfId="501" xr:uid="{07477440-DEB4-4FE2-B05C-0CC97A563499}"/>
    <cellStyle name="Accent5 35" xfId="502" xr:uid="{E788136A-2404-44C9-81BA-3D99ABA5399B}"/>
    <cellStyle name="Accent5 36" xfId="503" xr:uid="{7EB63F52-A49C-41A3-9127-AF0DC1555457}"/>
    <cellStyle name="Accent5 37" xfId="504" xr:uid="{F3E0A3B6-6D92-4443-BE58-63DE1589887B}"/>
    <cellStyle name="Accent5 38" xfId="505" xr:uid="{B251F5CA-8D1C-4811-A31C-D1F3A7E63AB5}"/>
    <cellStyle name="Accent5 39" xfId="506" xr:uid="{BC4F8630-6FDE-4F7F-A690-E3283A636D92}"/>
    <cellStyle name="Accent5 4" xfId="507" xr:uid="{2C8B0AED-A17C-4062-85AD-4631B61CD954}"/>
    <cellStyle name="Accent5 4 2" xfId="508" xr:uid="{914A9D1E-33C2-4993-8F8D-EB51234ED39E}"/>
    <cellStyle name="Accent5 40" xfId="509" xr:uid="{6AE087F4-77B7-44F7-B596-114DBD0CEA5B}"/>
    <cellStyle name="Accent5 41" xfId="510" xr:uid="{54259D9C-6B12-4063-AC9F-94DA497260BD}"/>
    <cellStyle name="Accent5 42" xfId="511" xr:uid="{74B3094A-81BD-4149-9C6A-CAC0892BF2A3}"/>
    <cellStyle name="Accent5 43" xfId="512" xr:uid="{A661E639-9789-4EDB-BD9F-6641362B6D02}"/>
    <cellStyle name="Accent5 44" xfId="513" xr:uid="{F54BE9D0-06EE-40FB-A747-44992AFE55C1}"/>
    <cellStyle name="Accent5 45" xfId="514" xr:uid="{96763A7F-9C7E-48F5-B6FF-C0522AE11962}"/>
    <cellStyle name="Accent5 46" xfId="515" xr:uid="{618085E4-88CA-4F71-800B-02B5EB6D8511}"/>
    <cellStyle name="Accent5 47" xfId="516" xr:uid="{C0C30350-96AA-4E37-A230-A14A5142602A}"/>
    <cellStyle name="Accent5 48" xfId="960" xr:uid="{875BA70E-F22B-40DD-9EAE-45C7598C2F01}"/>
    <cellStyle name="Accent5 49" xfId="1004" xr:uid="{AEF5CFCB-80B2-4393-9BE7-25D7B5861571}"/>
    <cellStyle name="Accent5 5" xfId="517" xr:uid="{5157FB32-753A-4073-972C-4F2763656569}"/>
    <cellStyle name="Accent5 5 2" xfId="518" xr:uid="{7A72692A-F957-4D45-B488-CBE55AE55B84}"/>
    <cellStyle name="Accent5 50" xfId="1007" xr:uid="{822AE281-8DC2-4CA2-BEF9-050AE0BCC881}"/>
    <cellStyle name="Accent5 51" xfId="998" xr:uid="{C1028979-A420-4E25-942D-0E24DFB67B15}"/>
    <cellStyle name="Accent5 6" xfId="519" xr:uid="{9EE8B5B8-D20A-44BE-AFE5-3A8616F6774B}"/>
    <cellStyle name="Accent5 6 2" xfId="520" xr:uid="{D1955577-A7D5-4868-B28E-B8FAD949A696}"/>
    <cellStyle name="Accent5 7" xfId="521" xr:uid="{E55E7661-6376-4EBF-A1DB-58687F14DC5D}"/>
    <cellStyle name="Accent5 7 2" xfId="522" xr:uid="{F776D00C-A9A8-4632-AE42-51FD9528A0F1}"/>
    <cellStyle name="Accent5 8" xfId="523" xr:uid="{0A9779CD-CE2F-4624-9EE3-5DD452AC91E2}"/>
    <cellStyle name="Accent5 8 2" xfId="524" xr:uid="{2FB1A9CA-3533-4ECE-AE1B-5B239030B3CF}"/>
    <cellStyle name="Accent5 9" xfId="525" xr:uid="{4022AED6-4ECA-4224-A956-F3A522180A16}"/>
    <cellStyle name="Accent5 9 2" xfId="526" xr:uid="{A002A996-C095-4D0D-81A2-FBC2C33EDD3F}"/>
    <cellStyle name="Accent6" xfId="59" builtinId="49" customBuiltin="1"/>
    <cellStyle name="Accent6 - 20%" xfId="527" xr:uid="{A315C0D8-D199-40CC-8A69-358028383592}"/>
    <cellStyle name="Accent6 - 20% 2" xfId="528" xr:uid="{A95E8D16-6CFD-4371-B058-3A9CBCD62527}"/>
    <cellStyle name="Accent6 - 20% 2 2" xfId="529" xr:uid="{8452A4E7-7551-4D9E-83C8-AB6959692F17}"/>
    <cellStyle name="Accent6 - 20% 2 3" xfId="530" xr:uid="{61D0E141-71C0-49A5-BE64-54BE8C282AE2}"/>
    <cellStyle name="Accent6 - 20% 3" xfId="531" xr:uid="{7BA5794A-DCF2-4DB5-A1C3-6FB2FA17EEAB}"/>
    <cellStyle name="Accent6 - 20% 4" xfId="532" xr:uid="{C5388014-403F-44A0-96C7-52C614EB2FE5}"/>
    <cellStyle name="Accent6 - 40%" xfId="533" xr:uid="{D27DA93C-28EF-4239-9908-B0D62E79124C}"/>
    <cellStyle name="Accent6 - 40% 2" xfId="534" xr:uid="{9B5AC65F-A817-408B-A130-84FC4B17E5FE}"/>
    <cellStyle name="Accent6 - 40% 2 2" xfId="535" xr:uid="{B538E2D8-6B3F-47B5-972C-96FBC0837BED}"/>
    <cellStyle name="Accent6 - 40% 2 3" xfId="536" xr:uid="{016D80BF-D411-40EA-9FAD-1D451873E677}"/>
    <cellStyle name="Accent6 - 40% 3" xfId="537" xr:uid="{BD60AEAE-2F13-42D4-9BB2-DA08C68055D1}"/>
    <cellStyle name="Accent6 - 40% 4" xfId="538" xr:uid="{C82B305A-48A2-4582-8A7B-2C1A69CEE63A}"/>
    <cellStyle name="Accent6 - 60%" xfId="539" xr:uid="{3867A49C-D0B0-4180-B767-30DB3C8C86E4}"/>
    <cellStyle name="Accent6 - 60% 2" xfId="540" xr:uid="{DC4DDFAB-521D-446F-AB53-B58A401EA37E}"/>
    <cellStyle name="Accent6 10" xfId="541" xr:uid="{4213BD74-CC24-47ED-9639-54F6A048D5F0}"/>
    <cellStyle name="Accent6 10 2" xfId="542" xr:uid="{F9328C75-EE8E-436D-9A9B-0AB794425507}"/>
    <cellStyle name="Accent6 11" xfId="543" xr:uid="{0605F11B-B831-45B4-9724-6138B2BE9792}"/>
    <cellStyle name="Accent6 11 2" xfId="544" xr:uid="{1A10AE46-8727-458A-B240-D1BCB45E96C1}"/>
    <cellStyle name="Accent6 12" xfId="545" xr:uid="{9171D41F-63C2-412F-8A23-DD6A18BC1F8A}"/>
    <cellStyle name="Accent6 12 2" xfId="546" xr:uid="{28343250-8DD6-4AA0-8CEC-7B1C9B3F7C11}"/>
    <cellStyle name="Accent6 13" xfId="547" xr:uid="{B61344BB-63DE-4D2F-8F70-64422DB24337}"/>
    <cellStyle name="Accent6 13 2" xfId="548" xr:uid="{CEEF877D-32DD-4A47-86A3-5C4F01EB7F3E}"/>
    <cellStyle name="Accent6 14" xfId="549" xr:uid="{701DDC4A-B2E4-4942-B4FA-B978C8A49F15}"/>
    <cellStyle name="Accent6 14 2" xfId="550" xr:uid="{77CB2CD1-8487-4617-B189-BB1FD0DA8437}"/>
    <cellStyle name="Accent6 15" xfId="551" xr:uid="{EC84E28D-0C24-4FFD-9482-D7E72450B5DF}"/>
    <cellStyle name="Accent6 15 2" xfId="552" xr:uid="{68EE9158-5A26-4877-B28E-9153F89D1882}"/>
    <cellStyle name="Accent6 16" xfId="553" xr:uid="{9F40CA07-0781-4173-B26D-15510D72E03C}"/>
    <cellStyle name="Accent6 16 2" xfId="554" xr:uid="{C109003F-5427-4184-98C8-602FB2F2886B}"/>
    <cellStyle name="Accent6 17" xfId="555" xr:uid="{BA725156-1744-4817-A501-5E2185A95A1F}"/>
    <cellStyle name="Accent6 17 2" xfId="556" xr:uid="{AE8FB906-7CB9-429A-B419-5EDE595ED9AB}"/>
    <cellStyle name="Accent6 18" xfId="557" xr:uid="{10DB43BA-91E9-47E8-94A8-97A760F7198F}"/>
    <cellStyle name="Accent6 18 2" xfId="558" xr:uid="{BA15F418-7D12-4994-A611-941B0B787F51}"/>
    <cellStyle name="Accent6 19" xfId="559" xr:uid="{22A29116-8384-4A5A-A9D6-91D406C8AFAD}"/>
    <cellStyle name="Accent6 19 2" xfId="560" xr:uid="{3B1C6512-09D2-4B47-9046-F51198EC65F3}"/>
    <cellStyle name="Accent6 2" xfId="561" xr:uid="{655AF235-7A6C-46D8-913C-5DFB7E290BBC}"/>
    <cellStyle name="Accent6 2 2" xfId="562" xr:uid="{F272BCA1-C1D7-4847-AD13-3DADD8E70FB4}"/>
    <cellStyle name="Accent6 20" xfId="563" xr:uid="{81F6DE8A-2641-4F31-8736-17D4BCBC5C18}"/>
    <cellStyle name="Accent6 20 2" xfId="564" xr:uid="{768E8C33-F0D1-436D-8366-E49A9874290A}"/>
    <cellStyle name="Accent6 21" xfId="565" xr:uid="{5634476F-0BF9-40BD-AEDE-8F19CAD9D8D8}"/>
    <cellStyle name="Accent6 21 2" xfId="566" xr:uid="{1B75D2EB-BE2E-4AB0-834A-631F806B384D}"/>
    <cellStyle name="Accent6 22" xfId="567" xr:uid="{9867DDFE-5BE6-4321-B17B-949A0E1BDCBF}"/>
    <cellStyle name="Accent6 22 2" xfId="568" xr:uid="{90E43986-BEEF-4A81-BF07-02099E24DC59}"/>
    <cellStyle name="Accent6 23" xfId="569" xr:uid="{4BFE99C7-218E-47CE-9FBE-DACE31C1EE9E}"/>
    <cellStyle name="Accent6 23 2" xfId="570" xr:uid="{75E00279-4924-463B-9D25-9A71198C5516}"/>
    <cellStyle name="Accent6 24" xfId="571" xr:uid="{CABC0866-80B9-41FC-9B00-5532337D82DE}"/>
    <cellStyle name="Accent6 24 2" xfId="572" xr:uid="{976F582B-BA1E-492F-BACD-87BF44BDA19D}"/>
    <cellStyle name="Accent6 25" xfId="573" xr:uid="{9FA80022-38AE-4456-9020-A2343CBF7E75}"/>
    <cellStyle name="Accent6 25 2" xfId="574" xr:uid="{299F234C-CFC3-4C14-B787-B2E0A77760C9}"/>
    <cellStyle name="Accent6 26" xfId="575" xr:uid="{DD67B77C-7014-4FE0-BD9B-F999C42715AE}"/>
    <cellStyle name="Accent6 26 2" xfId="576" xr:uid="{B54C0046-F1A3-4DCB-94C2-4BBAE5D1CAF6}"/>
    <cellStyle name="Accent6 27" xfId="577" xr:uid="{A7D2B211-040B-4643-A37C-B108A57BD47F}"/>
    <cellStyle name="Accent6 27 2" xfId="578" xr:uid="{F532D6EF-63A6-411E-A904-C8D659D7FC62}"/>
    <cellStyle name="Accent6 28" xfId="579" xr:uid="{D4CBDF32-D8CB-4703-ACA9-0B4ABE59B66C}"/>
    <cellStyle name="Accent6 28 2" xfId="580" xr:uid="{6D5A8C04-2B5B-419A-B0C2-A035452AAF67}"/>
    <cellStyle name="Accent6 29" xfId="581" xr:uid="{5A849453-6DD9-49D9-BF93-458BB89B4F4D}"/>
    <cellStyle name="Accent6 29 2" xfId="582" xr:uid="{78BE1009-7920-41B4-A8A6-FCCDE2B9E122}"/>
    <cellStyle name="Accent6 3" xfId="583" xr:uid="{59D96D90-23E7-49CD-BBAC-FC696AF47C13}"/>
    <cellStyle name="Accent6 3 2" xfId="584" xr:uid="{2B2F9F92-6740-46BB-A46D-6EAC58FB94B2}"/>
    <cellStyle name="Accent6 30" xfId="585" xr:uid="{108B75CC-0126-4EEC-8069-96A983E48DBA}"/>
    <cellStyle name="Accent6 30 2" xfId="586" xr:uid="{C5A9AA97-103A-4D93-BEE9-1AD91A849519}"/>
    <cellStyle name="Accent6 31" xfId="587" xr:uid="{58AF0F4E-2265-413E-B852-4F0778587F42}"/>
    <cellStyle name="Accent6 31 2" xfId="588" xr:uid="{A1EDA703-E28E-461D-98E4-C3A83EECADF5}"/>
    <cellStyle name="Accent6 32" xfId="589" xr:uid="{91AA4774-B629-4119-AF8F-3E131ADAB94D}"/>
    <cellStyle name="Accent6 33" xfId="590" xr:uid="{69A7DE18-8C76-48DF-88CF-DD155025EAE4}"/>
    <cellStyle name="Accent6 34" xfId="591" xr:uid="{4B3BFE63-AB6D-4FA4-9607-8E5B3202FEC4}"/>
    <cellStyle name="Accent6 35" xfId="592" xr:uid="{6E248B6A-C26C-472D-B3EB-33C9901F0F32}"/>
    <cellStyle name="Accent6 36" xfId="593" xr:uid="{D90ED753-E367-4525-B4AA-81602CAAB95F}"/>
    <cellStyle name="Accent6 37" xfId="594" xr:uid="{92FEB5A4-3E95-4FA5-B86F-7564CAFC3E82}"/>
    <cellStyle name="Accent6 38" xfId="595" xr:uid="{87F38DFB-9BB4-44A7-A684-77EF13D915F2}"/>
    <cellStyle name="Accent6 39" xfId="596" xr:uid="{051BE713-9545-4F5A-91B4-16E82D950A4F}"/>
    <cellStyle name="Accent6 4" xfId="597" xr:uid="{D652FC7F-5513-459E-BE70-57D8BFF2E30D}"/>
    <cellStyle name="Accent6 4 2" xfId="598" xr:uid="{DF7BC06F-1290-4B2B-94D8-5E30153EE534}"/>
    <cellStyle name="Accent6 40" xfId="599" xr:uid="{F7AE9C8F-EBB7-4945-8454-B2162D207BFE}"/>
    <cellStyle name="Accent6 41" xfId="600" xr:uid="{CAE70192-141B-48FB-9C34-36E57E01551A}"/>
    <cellStyle name="Accent6 42" xfId="601" xr:uid="{35595A32-4E7A-4452-882F-02E784A6AE83}"/>
    <cellStyle name="Accent6 43" xfId="602" xr:uid="{70990E06-C0F3-4323-BC72-5A1D3E6FFBFB}"/>
    <cellStyle name="Accent6 44" xfId="603" xr:uid="{1F038839-CBFD-4D9E-A281-1D4A4844EBFB}"/>
    <cellStyle name="Accent6 45" xfId="604" xr:uid="{AF50A56E-6D77-4C0B-86D3-D05240478D8A}"/>
    <cellStyle name="Accent6 46" xfId="605" xr:uid="{A3D74BFA-033E-485A-AED2-DA4E75DE34C2}"/>
    <cellStyle name="Accent6 47" xfId="606" xr:uid="{33A40EC8-E74B-4D01-B437-E824C6C4C3DF}"/>
    <cellStyle name="Accent6 48" xfId="961" xr:uid="{ECF33167-4630-48C0-B22A-FD3AD70AD664}"/>
    <cellStyle name="Accent6 49" xfId="1005" xr:uid="{E1D9B2A0-7B34-404D-9814-79BC13ED6F08}"/>
    <cellStyle name="Accent6 5" xfId="607" xr:uid="{12F9D2D8-FD2C-4EB7-B7EE-E44678C2CE64}"/>
    <cellStyle name="Accent6 5 2" xfId="608" xr:uid="{8A34B1B3-CB2D-4A31-BAF0-67E405A60D83}"/>
    <cellStyle name="Accent6 50" xfId="1006" xr:uid="{5A0E590D-3D1D-468F-8B90-F4DCDAEA40A3}"/>
    <cellStyle name="Accent6 51" xfId="999" xr:uid="{3A89E399-88FF-45FE-BEC4-6E94B0CAB566}"/>
    <cellStyle name="Accent6 6" xfId="609" xr:uid="{525B7F3B-E4DE-4F7B-B956-5F46A037C0AA}"/>
    <cellStyle name="Accent6 6 2" xfId="610" xr:uid="{D160BF54-7F29-4361-A970-AAC1EE666A8A}"/>
    <cellStyle name="Accent6 7" xfId="611" xr:uid="{E5818515-153E-4798-957D-9B89F5F48F58}"/>
    <cellStyle name="Accent6 7 2" xfId="612" xr:uid="{29C13C61-1E97-4046-A7E2-F24C76A92799}"/>
    <cellStyle name="Accent6 8" xfId="613" xr:uid="{9DB77D68-DC80-48A1-8BC0-322EA03ABE09}"/>
    <cellStyle name="Accent6 8 2" xfId="614" xr:uid="{61417C44-86C9-48EE-965D-C7261191C1DD}"/>
    <cellStyle name="Accent6 9" xfId="615" xr:uid="{95E1CD3A-EAFC-4A35-B64E-102867EFA3CE}"/>
    <cellStyle name="Accent6 9 2" xfId="616" xr:uid="{1F2992E6-4690-4A12-951C-70A946B253F1}"/>
    <cellStyle name="Bad" xfId="29" builtinId="27" customBuiltin="1"/>
    <cellStyle name="Bad 2" xfId="617" xr:uid="{B6F25EB5-FEE6-4400-959F-F93FDF107D17}"/>
    <cellStyle name="Bad 3" xfId="618" xr:uid="{4D2CDB79-9C10-43C4-828A-176B621C8344}"/>
    <cellStyle name="Bad 4" xfId="962" xr:uid="{762918B3-750C-462B-A638-896B2643D1EC}"/>
    <cellStyle name="Calculation" xfId="33" builtinId="22" customBuiltin="1"/>
    <cellStyle name="Calculation 2" xfId="619" xr:uid="{EFA6BBA6-E176-4276-AE54-92FFBEB4BBF7}"/>
    <cellStyle name="Calculation 2 2" xfId="841" xr:uid="{D4250E31-200C-4013-8DE3-1504EC97D838}"/>
    <cellStyle name="Calculation 2 3" xfId="1020" xr:uid="{D8E53AF8-91D7-4EBF-9CA3-980C2FA55179}"/>
    <cellStyle name="Calculation 3" xfId="620" xr:uid="{81D73ACA-952D-4F6F-848D-41267938D486}"/>
    <cellStyle name="Calculation 3 2" xfId="842" xr:uid="{80811821-2A1E-46C6-B31D-1FF20D39DA60}"/>
    <cellStyle name="Calculation 3 3" xfId="1021" xr:uid="{F0F898AB-B58D-419D-AC45-33F3CFCCB289}"/>
    <cellStyle name="Calculation 4" xfId="963" xr:uid="{D5AF431B-992A-49C9-8B10-F6B5413B1A2F}"/>
    <cellStyle name="Check Cell" xfId="35" builtinId="23" customBuiltin="1"/>
    <cellStyle name="Check Cell 2" xfId="621" xr:uid="{FBE8656B-A3C4-4D78-9DC6-8B7FCB2F75BC}"/>
    <cellStyle name="Check Cell 2 2" xfId="622" xr:uid="{77F4F4A4-DD7D-4360-A2A3-CA1EC4A011DB}"/>
    <cellStyle name="Check Cell 3" xfId="623" xr:uid="{7CC3CE6A-5E1E-49B6-9DAD-93AA26B51E10}"/>
    <cellStyle name="Check Cell 3 2" xfId="624" xr:uid="{9B130AA8-ABB4-4699-A07C-16320585481C}"/>
    <cellStyle name="Check Cell 4" xfId="964" xr:uid="{B477EB7A-2565-4C09-A18F-A60C255F3152}"/>
    <cellStyle name="Comma" xfId="1" builtinId="3"/>
    <cellStyle name="Comma 10" xfId="625" xr:uid="{52F42CBB-94D3-4DF4-924A-D240830C8843}"/>
    <cellStyle name="Comma 10 2" xfId="799" xr:uid="{14738163-32D9-4FB2-B2F4-299EF63BDB98}"/>
    <cellStyle name="Comma 11" xfId="783" xr:uid="{66F913BF-1FC6-4A6F-B594-E9613F53563E}"/>
    <cellStyle name="Comma 11 2" xfId="837" xr:uid="{3D2111B9-F883-4BA8-9CC2-923046B84AEC}"/>
    <cellStyle name="Comma 12" xfId="789" xr:uid="{0B4335D3-E59A-42F4-91F3-88BAE8874BAB}"/>
    <cellStyle name="Comma 12 2" xfId="843" xr:uid="{7BA5F377-94F2-4DCF-A58C-4E6D4A56884C}"/>
    <cellStyle name="Comma 13" xfId="1016" xr:uid="{73A04EDE-E42D-4550-B3D0-EA5E89177702}"/>
    <cellStyle name="Comma 14" xfId="1022" xr:uid="{1EAE09F2-AA98-4550-9AB3-45B1E4D214B5}"/>
    <cellStyle name="Comma 2" xfId="65" xr:uid="{E05FDC5E-A033-4598-AC8F-11AEA2AEC26E}"/>
    <cellStyle name="Comma 2 2" xfId="68" xr:uid="{CEAB3882-8A71-4DE4-8DB4-3BEB7F05C6CE}"/>
    <cellStyle name="Comma 2 2 2" xfId="627" xr:uid="{3A1C49A0-2E4C-4501-AE96-A4EE376F72C8}"/>
    <cellStyle name="Comma 2 3" xfId="626" xr:uid="{FA9B5CCC-2476-48DA-9E01-D6AC6B4520DC}"/>
    <cellStyle name="Comma 2 4" xfId="904" xr:uid="{C062162E-F095-45B1-891C-01604CB2F6E2}"/>
    <cellStyle name="Comma 2 5" xfId="793" xr:uid="{E314C264-2744-4470-B549-3C89770B244B}"/>
    <cellStyle name="Comma 2 6" xfId="965" xr:uid="{8F421AEA-524A-41B0-803D-D82D3E8FA0E9}"/>
    <cellStyle name="Comma 2 7" xfId="1014" xr:uid="{25BB6EEE-9C32-4580-8D48-63A091E9F2FF}"/>
    <cellStyle name="Comma 3" xfId="69" xr:uid="{BB2FBB7A-F257-4F9E-A6A2-BF0162D100F6}"/>
    <cellStyle name="Comma 3 2" xfId="629" xr:uid="{1C06F0C3-E1D5-4C84-BE72-6525F473C4F3}"/>
    <cellStyle name="Comma 3 3" xfId="628" xr:uid="{5861EB13-32C2-48F6-9BC8-15F97B9432D1}"/>
    <cellStyle name="Comma 3 4" xfId="906" xr:uid="{F1D80938-836B-452D-8E73-2D1FC1B36A6D}"/>
    <cellStyle name="Comma 3 5" xfId="795" xr:uid="{46659122-0375-4855-83B9-5F99EBFDE539}"/>
    <cellStyle name="Comma 3 6" xfId="966" xr:uid="{FFEAE387-A0D6-48C0-BCBC-C189E765E2FF}"/>
    <cellStyle name="Comma 4" xfId="66" xr:uid="{2F408CDE-CD7F-4F15-980C-85535ACFE611}"/>
    <cellStyle name="Comma 4 2" xfId="630" xr:uid="{7C67DFB9-6A29-4925-B052-5BDBB9101A99}"/>
    <cellStyle name="Comma 4 3" xfId="631" xr:uid="{70117E3C-5702-4E73-B20F-276ECC1620DB}"/>
    <cellStyle name="Comma 5" xfId="632" xr:uid="{BB02DFE0-1232-46C2-807D-D386828A774B}"/>
    <cellStyle name="Comma 5 2" xfId="633" xr:uid="{B8531FBA-2DBB-45E9-9189-C401934C6794}"/>
    <cellStyle name="Comma 5 3" xfId="844" xr:uid="{B3073AD8-45B7-4A12-9509-A39F177EEE1D}"/>
    <cellStyle name="Comma 5 4" xfId="800" xr:uid="{062F6C0B-CD74-4746-84AB-1E10A3FC2205}"/>
    <cellStyle name="Comma 5 5" xfId="1023" xr:uid="{DF5FCC4E-F7B1-48FF-9BD7-2BD74B87F079}"/>
    <cellStyle name="Comma 6" xfId="634" xr:uid="{93725703-0028-4F1D-A096-85BBD46F82A7}"/>
    <cellStyle name="Comma 6 2" xfId="635" xr:uid="{B35BA246-8745-4ADD-B338-1AF1858C7A5D}"/>
    <cellStyle name="Comma 7" xfId="636" xr:uid="{4DCC9295-278A-4250-940E-147AA62F76F7}"/>
    <cellStyle name="Comma 7 2" xfId="637" xr:uid="{92E52BFD-61BB-4A08-AE13-8D6C3941BE25}"/>
    <cellStyle name="Comma 7 2 2" xfId="845" xr:uid="{871055F0-BCB9-4472-B9F5-E07A189B5392}"/>
    <cellStyle name="Comma 7 2 3" xfId="801" xr:uid="{BC17D28A-599E-4582-9573-3FB0D78EE7D7}"/>
    <cellStyle name="Comma 7 2 4" xfId="1024" xr:uid="{B1B4012A-0AAD-4B34-8A02-9AF3C6ADF74F}"/>
    <cellStyle name="Comma 7 3" xfId="638" xr:uid="{4BAB273A-910F-467C-8FF7-EFA9ADF353BC}"/>
    <cellStyle name="Comma 7 4" xfId="639" xr:uid="{AB3C7700-EDA1-41AB-B54D-E98D149FC262}"/>
    <cellStyle name="Comma 7 4 2" xfId="846" xr:uid="{AA665559-501C-4701-8BC6-80968FE76166}"/>
    <cellStyle name="Comma 7 4 3" xfId="802" xr:uid="{57001CF2-BB5C-40E6-93FD-AD4F1FCC2D6E}"/>
    <cellStyle name="Comma 7 4 4" xfId="1025" xr:uid="{E91D0F3D-9F19-4438-8BA0-0EE674F165D9}"/>
    <cellStyle name="Comma 8" xfId="640" xr:uid="{6A490820-BA01-4A78-8A4C-398602F4C916}"/>
    <cellStyle name="Comma 9" xfId="641" xr:uid="{C2732226-011A-4A78-B119-385BFAD5DDCF}"/>
    <cellStyle name="Comma 9 2" xfId="847" xr:uid="{67E14D42-99BD-405D-A249-8C70D44F5DC0}"/>
    <cellStyle name="Comma 9 3" xfId="803" xr:uid="{CDB892FC-3E8E-46AC-82A4-5A2A3AFE5570}"/>
    <cellStyle name="Comma 9 4" xfId="1026" xr:uid="{CB5349FF-B140-4A1B-B9EF-E633339366CB}"/>
    <cellStyle name="Currency" xfId="2" builtinId="4"/>
    <cellStyle name="Currency 10" xfId="1027" xr:uid="{78F27F27-9743-42C5-AE1A-B1FB29643141}"/>
    <cellStyle name="Currency 2" xfId="70" xr:uid="{9ABC24C8-ECBE-4DA2-A805-3FC5FDCF6478}"/>
    <cellStyle name="Currency 2 2" xfId="644" xr:uid="{81C569BB-5F33-460F-992A-17B31E20A83D}"/>
    <cellStyle name="Currency 2 3" xfId="645" xr:uid="{022CF9B8-E526-4417-92BA-2827FD861481}"/>
    <cellStyle name="Currency 2 4" xfId="643" xr:uid="{DE79CC4F-DD31-4409-8894-104E210D5982}"/>
    <cellStyle name="Currency 2 5" xfId="907" xr:uid="{A68BDF48-A9DD-4167-8AA7-5DCD414038F7}"/>
    <cellStyle name="Currency 2 6" xfId="796" xr:uid="{CE32D212-4AB7-4DC8-81FC-5A8E36FEC7A2}"/>
    <cellStyle name="Currency 2 7" xfId="967" xr:uid="{DE5DBD54-79E9-4308-B72F-DA88D7C25F7E}"/>
    <cellStyle name="Currency 3" xfId="646" xr:uid="{83FF3A8E-36AA-43E1-A8BC-0D4ACE171E93}"/>
    <cellStyle name="Currency 3 2" xfId="909" xr:uid="{7E432785-7D26-4D46-B985-DB3AE39B9243}"/>
    <cellStyle name="Currency 4" xfId="647" xr:uid="{C260A968-0A0E-4E85-B2F4-E88407750BAC}"/>
    <cellStyle name="Currency 4 2" xfId="648" xr:uid="{E65E5AE7-CA32-4AFA-A541-54623D4FC38B}"/>
    <cellStyle name="Currency 4 2 2" xfId="850" xr:uid="{B4BD8A94-D4A3-4483-872D-6474FC009667}"/>
    <cellStyle name="Currency 4 2 3" xfId="806" xr:uid="{D1ECD550-BA99-4F01-A186-600E935B4F5D}"/>
    <cellStyle name="Currency 4 2 4" xfId="1029" xr:uid="{EE8EE0B4-0A86-4092-AE28-05820AA889D5}"/>
    <cellStyle name="Currency 4 3" xfId="849" xr:uid="{562A486B-D0BD-457C-A54D-6674F6C049B0}"/>
    <cellStyle name="Currency 4 4" xfId="805" xr:uid="{DD911FA4-915A-43A1-888A-4B1F708C3288}"/>
    <cellStyle name="Currency 4 5" xfId="1028" xr:uid="{65AF2CF1-672B-4D43-A0C4-61ED4A02AF87}"/>
    <cellStyle name="Currency 5" xfId="649" xr:uid="{4F6B1828-1387-4BBD-9ACC-A777B3CEF3BD}"/>
    <cellStyle name="Currency 5 2" xfId="851" xr:uid="{2A69AA61-4758-4950-A41C-A482F7A67B1D}"/>
    <cellStyle name="Currency 5 3" xfId="807" xr:uid="{D0D18BA9-B7E1-485D-BEA8-A81625E0AD71}"/>
    <cellStyle name="Currency 5 4" xfId="1030" xr:uid="{1DFFC95E-47E1-4D6C-B3A4-F252C75EE8EE}"/>
    <cellStyle name="Currency 6" xfId="642" xr:uid="{3E84AB37-DEFB-48B8-841D-8187DE85782B}"/>
    <cellStyle name="Currency 6 2" xfId="804" xr:uid="{5F6C90B8-3305-4C15-9108-62BD11D3B7AA}"/>
    <cellStyle name="Currency 7" xfId="839" xr:uid="{3C667F6C-5E5A-4C2A-B5F1-E0B8A7FBB5DA}"/>
    <cellStyle name="Currency 8" xfId="848" xr:uid="{ED7EF05E-5E20-4970-A3A4-84F4C671E623}"/>
    <cellStyle name="Currency 9" xfId="1017" xr:uid="{764D8CB4-AD69-4F11-8F72-EB6EF0242AAD}"/>
    <cellStyle name="Emphasis 1" xfId="650" xr:uid="{18097051-53E0-442C-9069-1DE84ABAAD9D}"/>
    <cellStyle name="Emphasis 1 2" xfId="651" xr:uid="{B3DCEF87-8879-431D-815B-E22FBBACD8EE}"/>
    <cellStyle name="Emphasis 2" xfId="652" xr:uid="{3D469CD3-36D5-48FC-BD78-E74385FA7888}"/>
    <cellStyle name="Emphasis 2 2" xfId="653" xr:uid="{AC1B2A26-7B9D-4206-B4FA-6159E08FE87F}"/>
    <cellStyle name="Emphasis 3" xfId="654" xr:uid="{EDF36A71-844C-474A-85DF-1AF3728551D9}"/>
    <cellStyle name="Emphasis 3 2" xfId="655" xr:uid="{07AD3509-83FE-43AB-AFEB-45D7D2559A83}"/>
    <cellStyle name="Explanatory Text" xfId="37" builtinId="53" customBuiltin="1"/>
    <cellStyle name="Explanatory Text 2" xfId="968" xr:uid="{A94DCF49-0A3E-4314-AEA2-8A7C597F820D}"/>
    <cellStyle name="Good" xfId="28" builtinId="26" customBuiltin="1"/>
    <cellStyle name="Good 2" xfId="656" xr:uid="{FBB5AEFA-2F4F-4F00-B701-F1DD44390FC7}"/>
    <cellStyle name="Good 2 2" xfId="657" xr:uid="{E047046C-47BA-41EA-9C69-057A8AAAC726}"/>
    <cellStyle name="Good 3" xfId="658" xr:uid="{BBCA4470-3929-4FB1-AFA1-746C2C01DB75}"/>
    <cellStyle name="Good 3 2" xfId="659" xr:uid="{E5FC91DB-3F08-4E45-A752-CF731680A642}"/>
    <cellStyle name="Good 4" xfId="969" xr:uid="{CFFC508D-93A5-475A-B9BA-863C9BFC077B}"/>
    <cellStyle name="Heading 1" xfId="24" builtinId="16" customBuiltin="1"/>
    <cellStyle name="Heading 1 2" xfId="660" xr:uid="{1619FDAE-6838-440C-BA50-31C6F0F15B5F}"/>
    <cellStyle name="Heading 1 3" xfId="661" xr:uid="{4AA61FA3-982F-4C7B-B253-D1DEA156B3E0}"/>
    <cellStyle name="Heading 1 4" xfId="970" xr:uid="{FAF56319-CF19-4358-8EE5-37F1402EA50E}"/>
    <cellStyle name="Heading 2" xfId="25" builtinId="17" customBuiltin="1"/>
    <cellStyle name="Heading 2 2" xfId="662" xr:uid="{5353B60C-1287-46D7-BAA0-66E11FA75E52}"/>
    <cellStyle name="Heading 2 3" xfId="663" xr:uid="{89DCDB88-9B1C-4779-8106-3CD9061F63CF}"/>
    <cellStyle name="Heading 2 4" xfId="971" xr:uid="{454AFA0D-A524-4446-B9A4-8E0BBB5BD529}"/>
    <cellStyle name="Heading 3" xfId="26" builtinId="18" customBuiltin="1"/>
    <cellStyle name="Heading 3 2" xfId="664" xr:uid="{F29390FF-A92F-4CB7-93A1-FE55F7A9D043}"/>
    <cellStyle name="Heading 3 3" xfId="665" xr:uid="{CB5A555F-4E1D-455C-A230-B4FC4852F227}"/>
    <cellStyle name="Heading 3 4" xfId="972" xr:uid="{82099603-295A-4B16-B88C-26C85F6F4507}"/>
    <cellStyle name="Heading 4" xfId="27" builtinId="19" customBuiltin="1"/>
    <cellStyle name="Heading 4 2" xfId="666" xr:uid="{BE21D492-5B4D-4B24-8836-9F0B505D1936}"/>
    <cellStyle name="Heading 4 3" xfId="667" xr:uid="{EA02FA5E-8953-4CCC-AADE-4D01FECECA4E}"/>
    <cellStyle name="Heading 4 4" xfId="973" xr:uid="{D68DFEB0-BB5C-46E9-A916-0A4F12CF47C3}"/>
    <cellStyle name="Hyperlink" xfId="3" builtinId="8"/>
    <cellStyle name="Hyperlink 2" xfId="668" xr:uid="{2375A2E8-D67B-46FC-A7D7-98C4295CF8BA}"/>
    <cellStyle name="Hyperlink 3" xfId="669" xr:uid="{D868588A-22E2-49D0-9E9B-7FE151112433}"/>
    <cellStyle name="Hyperlink 4" xfId="670" xr:uid="{A9E6C51B-DDD4-4649-973B-5BA229999650}"/>
    <cellStyle name="Hyperlink 5" xfId="937" xr:uid="{E997960E-F971-4310-BBC4-EAFE75B26589}"/>
    <cellStyle name="Hyperlink 6" xfId="974" xr:uid="{3F1091EE-4457-4FBA-9FF0-A7CF9B4C5683}"/>
    <cellStyle name="Input" xfId="31" builtinId="20" customBuiltin="1"/>
    <cellStyle name="Input 2" xfId="671" xr:uid="{0751A68D-A063-484F-BC9D-2436F378E959}"/>
    <cellStyle name="Input 2 2" xfId="672" xr:uid="{B787C3F3-0862-4915-B242-121271DAC3C5}"/>
    <cellStyle name="Input 2 2 2" xfId="853" xr:uid="{AA5E0953-A5C6-4599-89CF-35C6043DE4AC}"/>
    <cellStyle name="Input 2 2 3" xfId="1032" xr:uid="{C4B11170-8F7B-400A-9E49-9568F776EC25}"/>
    <cellStyle name="Input 2 3" xfId="852" xr:uid="{2BEE7449-34F8-476C-80F2-5B0CF9E093E2}"/>
    <cellStyle name="Input 2 4" xfId="1031" xr:uid="{26261838-945B-440C-A71E-779B4501DB15}"/>
    <cellStyle name="Input 3" xfId="673" xr:uid="{B7271B22-AE9A-433B-8EA8-C96E2030BD5B}"/>
    <cellStyle name="Input 3 2" xfId="674" xr:uid="{20035700-FC72-4965-90EB-F9FCC6057E9D}"/>
    <cellStyle name="Input 3 2 2" xfId="855" xr:uid="{95D701E0-A1A3-4396-ADCE-0FCE636666F9}"/>
    <cellStyle name="Input 3 2 3" xfId="1034" xr:uid="{F77DB337-93F2-4E3F-A4F4-542A80EAF909}"/>
    <cellStyle name="Input 3 3" xfId="854" xr:uid="{6F9132D4-F350-4295-9009-F13003957157}"/>
    <cellStyle name="Input 3 4" xfId="1033" xr:uid="{8F3747C7-5412-478E-B0C3-42061980DD86}"/>
    <cellStyle name="Input 4" xfId="975" xr:uid="{10724C81-85CB-4882-A46B-101138D01D1C}"/>
    <cellStyle name="Linked Cell" xfId="34" builtinId="24" customBuiltin="1"/>
    <cellStyle name="Linked Cell 2" xfId="675" xr:uid="{517B24F6-2AFA-4DEF-B675-39B11DF9230C}"/>
    <cellStyle name="Linked Cell 3" xfId="676" xr:uid="{2852DF2B-73D5-49D1-ABEF-DB76C9CCBBE7}"/>
    <cellStyle name="Linked Cell 4" xfId="976" xr:uid="{AFF40ABA-7928-4469-932E-5458D8C166DA}"/>
    <cellStyle name="Neutral" xfId="30" builtinId="28" customBuiltin="1"/>
    <cellStyle name="Neutral 2" xfId="677" xr:uid="{0720FEC5-C408-4DD8-AD27-B32904ABD1A0}"/>
    <cellStyle name="Neutral 2 2" xfId="678" xr:uid="{1AE3C4AE-D32E-40B6-85FC-0E6CD5A27733}"/>
    <cellStyle name="Neutral 3" xfId="679" xr:uid="{BC42D97E-0072-440C-8373-604C9E4920E4}"/>
    <cellStyle name="Neutral 3 2" xfId="680" xr:uid="{50F821FA-C013-4C77-898B-B003920E1308}"/>
    <cellStyle name="Neutral 4" xfId="977" xr:uid="{8E4E63AD-A3B9-4EDB-A118-FEBC70521364}"/>
    <cellStyle name="Normal" xfId="0" builtinId="0"/>
    <cellStyle name="Normal 10" xfId="681" xr:uid="{155D1BEC-BE45-409E-8B56-737DBD662005}"/>
    <cellStyle name="Normal 10 2" xfId="788" xr:uid="{6CB745E0-E03C-4E14-BBEF-B52BFEF5A8D4}"/>
    <cellStyle name="Normal 10 2 2" xfId="856" xr:uid="{B3D1E72C-B130-4DA7-A121-11AB71F906C6}"/>
    <cellStyle name="Normal 10 2 3" xfId="978" xr:uid="{83391741-415E-4EDB-BF57-23F7D6807D11}"/>
    <cellStyle name="Normal 10 3" xfId="808" xr:uid="{00DAF7A7-0133-41C0-9B02-BC3ED7500671}"/>
    <cellStyle name="Normal 10 4" xfId="1035" xr:uid="{EB995FC8-CE73-4011-9A62-275DDF3748D8}"/>
    <cellStyle name="Normal 11" xfId="76" xr:uid="{9E67C086-75B3-4E77-B87A-7B65D714E101}"/>
    <cellStyle name="Normal 11 2" xfId="798" xr:uid="{1D1CEE57-0A65-4BEF-98B5-19ED9ED02C3F}"/>
    <cellStyle name="Normal 12" xfId="781" xr:uid="{427B11A8-3A14-45E7-9196-FF27F083501C}"/>
    <cellStyle name="Normal 12 2" xfId="786" xr:uid="{11DA1724-61AA-41F9-922E-F043C1BE158F}"/>
    <cellStyle name="Normal 12 3" xfId="835" xr:uid="{F569BCE2-A499-4492-B961-94FE8C7813C1}"/>
    <cellStyle name="Normal 13" xfId="782" xr:uid="{B90981C0-6CF9-4495-B904-40B859C17192}"/>
    <cellStyle name="Normal 13 2" xfId="836" xr:uid="{DA88AEDB-9188-4BF7-B445-B79D56050CC9}"/>
    <cellStyle name="Normal 14" xfId="20" xr:uid="{5E523713-5516-43C7-8B2F-68F97688EAA5}"/>
    <cellStyle name="Normal 15" xfId="838" xr:uid="{1B362FF9-CC75-4268-B1D0-00934323386D}"/>
    <cellStyle name="Normal 16" xfId="787" xr:uid="{C321F20D-3585-4F7B-8DD7-8231652EF76A}"/>
    <cellStyle name="Normal 17" xfId="935" xr:uid="{0F1E7771-BBD2-4AE2-9243-C9EEA5F2000D}"/>
    <cellStyle name="Normal 18" xfId="936" xr:uid="{EA48BB3B-8CA6-4EBB-91AB-CE1749CE3E3F}"/>
    <cellStyle name="Normal 19" xfId="22" xr:uid="{EE4C2432-8EF6-4128-A543-5965CAFD866E}"/>
    <cellStyle name="Normal 2" xfId="63" xr:uid="{2EED339C-53B1-45C1-958E-496A27149826}"/>
    <cellStyle name="Normal 2 10" xfId="1013" xr:uid="{B01800CB-88EE-4BDE-9A83-6F11FD173589}"/>
    <cellStyle name="Normal 2 11" xfId="1036" xr:uid="{DD636352-083B-4C7C-AFC1-1A1BF483ADE9}"/>
    <cellStyle name="Normal 2 2" xfId="683" xr:uid="{D790812B-A588-44E4-A4A3-B4F144C7C609}"/>
    <cellStyle name="Normal 2 2 2" xfId="684" xr:uid="{70DD6BD8-D0B0-4F5C-9150-43A0868C8F96}"/>
    <cellStyle name="Normal 2 2 2 2" xfId="981" xr:uid="{99C58CE3-8C44-4434-A08D-C3EAA9424126}"/>
    <cellStyle name="Normal 2 2 3" xfId="685" xr:uid="{FBE31426-4E4C-47A4-82C1-DA3003F27E3D}"/>
    <cellStyle name="Normal 2 2 4" xfId="686" xr:uid="{D00CDA68-1199-4B11-8E6A-7BF2B6658EC0}"/>
    <cellStyle name="Normal 2 2 4 2" xfId="858" xr:uid="{F6C61CC7-CB2E-415D-9036-1AAED833E2D3}"/>
    <cellStyle name="Normal 2 2 4 3" xfId="811" xr:uid="{07CDFBDA-8218-4310-9082-BFDCD32DE8AB}"/>
    <cellStyle name="Normal 2 2 4 4" xfId="1038" xr:uid="{AD2E1CAA-A08A-4CD9-B0E0-283DB059C6EE}"/>
    <cellStyle name="Normal 2 2 5" xfId="687" xr:uid="{F69D0889-C682-4BF4-829B-D3823313128B}"/>
    <cellStyle name="Normal 2 2 5 2" xfId="859" xr:uid="{B8CF0C9D-07EC-41D4-983F-D909CE99F088}"/>
    <cellStyle name="Normal 2 2 5 3" xfId="812" xr:uid="{8D39DC8A-BF74-4C9C-ABDC-5FC8BD062DE2}"/>
    <cellStyle name="Normal 2 2 5 4" xfId="1039" xr:uid="{A459BEC7-25F1-4481-BE40-F9CD85CDDBEF}"/>
    <cellStyle name="Normal 2 2 6" xfId="857" xr:uid="{9559A1AF-3149-423C-99B0-8D05918BA78A}"/>
    <cellStyle name="Normal 2 2 7" xfId="810" xr:uid="{B55A2702-922E-4D2B-AE70-E9F26C5E84D8}"/>
    <cellStyle name="Normal 2 2 8" xfId="980" xr:uid="{F9928E9D-5555-4458-ACDD-3F5A2A1B656B}"/>
    <cellStyle name="Normal 2 2 9" xfId="1037" xr:uid="{588D3645-EB2D-4C6A-902D-1AE1E3D872F2}"/>
    <cellStyle name="Normal 2 3" xfId="688" xr:uid="{93FF7C5C-4DCB-4BE0-AB5D-5F374261AA6B}"/>
    <cellStyle name="Normal 2 3 2" xfId="982" xr:uid="{F6784F65-F3C4-4112-AB3B-015728C6C767}"/>
    <cellStyle name="Normal 2 4" xfId="689" xr:uid="{6B0A471C-8D73-48E5-9332-5C9DD9B66173}"/>
    <cellStyle name="Normal 2 5" xfId="690" xr:uid="{C969A5F0-34F5-42CF-AA64-469D5FDE2BDB}"/>
    <cellStyle name="Normal 2 5 2" xfId="860" xr:uid="{5E234CF5-9D15-4A25-8374-32547F655F6B}"/>
    <cellStyle name="Normal 2 5 3" xfId="813" xr:uid="{39D58F45-6992-4E69-802C-0E3F6FD5DB0B}"/>
    <cellStyle name="Normal 2 5 4" xfId="1040" xr:uid="{E527BA90-7C63-4840-BEF7-1F8E0BD9FCBD}"/>
    <cellStyle name="Normal 2 6" xfId="682" xr:uid="{BD9D3344-0A0B-4525-81DF-DEDD4386D38C}"/>
    <cellStyle name="Normal 2 6 2" xfId="809" xr:uid="{7C926460-705D-494F-82B2-345659C17653}"/>
    <cellStyle name="Normal 2 7" xfId="784" xr:uid="{5D0961F2-0321-40FF-8227-E39D2FE31024}"/>
    <cellStyle name="Normal 2 8" xfId="791" xr:uid="{8CC8C0A5-92F4-4295-BC76-2FC565079402}"/>
    <cellStyle name="Normal 2 8 2" xfId="840" xr:uid="{1A9D55E9-441C-4BE6-A690-D0FDA6634756}"/>
    <cellStyle name="Normal 2 9" xfId="979" xr:uid="{6CDF40B1-28D6-4813-9637-D92B6C7E5914}"/>
    <cellStyle name="Normal 20" xfId="1012" xr:uid="{0A813386-66A3-4103-B4F1-FB9367CDF748}"/>
    <cellStyle name="Normal 21" xfId="1015" xr:uid="{2F5A1E4A-04C0-4790-9904-C1E3D634FF9D}"/>
    <cellStyle name="Normal 22" xfId="1019" xr:uid="{B835884E-0C1A-41A7-AC29-9DCACD7DAC20}"/>
    <cellStyle name="Normal 23" xfId="1079" xr:uid="{5947B2AE-24A6-4E41-8E4A-5901E89802D3}"/>
    <cellStyle name="Normal 24" xfId="1080" xr:uid="{811D3E46-D9B2-4A5D-89B4-C03E24F80BA9}"/>
    <cellStyle name="Normal 3" xfId="64" xr:uid="{9E7FF1B4-E093-4836-8D65-A87A7A157C3F}"/>
    <cellStyle name="Normal 3 2" xfId="71" xr:uid="{31504291-8B97-4072-835B-31B672145789}"/>
    <cellStyle name="Normal 3 2 2" xfId="693" xr:uid="{D0528AB7-188E-4072-858D-A57DECB01B43}"/>
    <cellStyle name="Normal 3 2 2 2" xfId="694" xr:uid="{EF52E9A8-4D2B-4F6B-B2B8-DD98A89BFB2F}"/>
    <cellStyle name="Normal 3 2 3" xfId="695" xr:uid="{7E382FEE-2A48-410C-A1E4-D79BEA27B37D}"/>
    <cellStyle name="Normal 3 2 3 10" xfId="1072" xr:uid="{98E46934-086B-484B-8EBC-5CFEA10458C9}"/>
    <cellStyle name="Normal 3 2 3 2" xfId="696" xr:uid="{32274965-F214-47CE-B3DC-2C33F0212029}"/>
    <cellStyle name="Normal 3 2 3 3" xfId="697" xr:uid="{DA03702E-B392-4ACD-A34D-2EA3634C46CA}"/>
    <cellStyle name="Normal 3 2 3 4" xfId="698" xr:uid="{0BE5623B-7234-4D4D-9209-6547E9C3A517}"/>
    <cellStyle name="Normal 3 2 3 5" xfId="861" xr:uid="{88AF59F4-F497-462D-B04F-29BB8A2302EB}"/>
    <cellStyle name="Normal 3 2 3 6" xfId="862" xr:uid="{84D36BD0-16D8-4694-A65B-00F5019E05D4}"/>
    <cellStyle name="Normal 3 2 3 7" xfId="888" xr:uid="{40BFC41E-A8E1-4EAB-9265-688F733E3059}"/>
    <cellStyle name="Normal 3 2 3 8" xfId="896" xr:uid="{A72D629F-3519-4475-B1AA-BEE62E01CAD5}"/>
    <cellStyle name="Normal 3 2 3 9" xfId="1065" xr:uid="{DB5F6984-A893-4FCA-96D9-748EDB2D83A8}"/>
    <cellStyle name="Normal 3 2 4" xfId="692" xr:uid="{2F16BF33-25BD-4FA6-BADC-414F0C060F53}"/>
    <cellStyle name="Normal 3 3" xfId="699" xr:uid="{A2493D39-560D-4861-BBEC-48F3AF8B146C}"/>
    <cellStyle name="Normal 3 4" xfId="691" xr:uid="{99990994-E629-40E0-83AC-A3FAF7658701}"/>
    <cellStyle name="Normal 3 5" xfId="903" xr:uid="{53A928EB-875D-413C-8A70-929577E3B445}"/>
    <cellStyle name="Normal 3 6" xfId="792" xr:uid="{CAAD073B-407E-4738-9560-822F6771275A}"/>
    <cellStyle name="Normal 3 7" xfId="983" xr:uid="{D14EA7DB-07B8-4F8C-9787-9E58C1D4DDFB}"/>
    <cellStyle name="Normal 4" xfId="19" xr:uid="{F9C016E4-2B64-4B87-A94F-CB5E582CF5BE}"/>
    <cellStyle name="Normal 4 10" xfId="984" xr:uid="{336CA11E-52BA-466B-8801-CBDEDB1C91D0}"/>
    <cellStyle name="Normal 4 11" xfId="1041" xr:uid="{8D1D8EF4-8D2C-48E1-8457-D07A61718551}"/>
    <cellStyle name="Normal 4 12" xfId="67" xr:uid="{69AE6333-1C9B-4D85-9657-EC481BAAEA5A}"/>
    <cellStyle name="Normal 4 2" xfId="701" xr:uid="{D810D1E6-36BB-49F9-A988-98CED487832D}"/>
    <cellStyle name="Normal 4 2 2" xfId="702" xr:uid="{39864999-8AD3-48DD-9D05-2EC0565C5CFE}"/>
    <cellStyle name="Normal 4 2 2 2" xfId="865" xr:uid="{3F5D5817-9308-420E-B997-51269DD38CD1}"/>
    <cellStyle name="Normal 4 2 2 3" xfId="816" xr:uid="{C9BB00FB-2C5D-4284-866F-CDADDC434CE0}"/>
    <cellStyle name="Normal 4 2 2 4" xfId="1043" xr:uid="{DA552EC6-B1D0-49B9-B9A9-9304E12E1B2C}"/>
    <cellStyle name="Normal 4 2 3" xfId="703" xr:uid="{8BEC97AC-DE8C-4A7F-9B20-8BBED75D01E5}"/>
    <cellStyle name="Normal 4 2 3 2" xfId="866" xr:uid="{6C6FB8B4-FAB9-4D8C-8241-73C0CB003A4A}"/>
    <cellStyle name="Normal 4 2 3 3" xfId="817" xr:uid="{DD8876E2-5513-4C18-8B35-1A0318F41208}"/>
    <cellStyle name="Normal 4 2 3 4" xfId="1044" xr:uid="{88C9DDDB-27C0-4F35-B008-518B9371B28B}"/>
    <cellStyle name="Normal 4 2 4" xfId="864" xr:uid="{D15C0A4E-8EB6-436C-B95E-C36BF17271F7}"/>
    <cellStyle name="Normal 4 2 5" xfId="815" xr:uid="{16148235-5251-42F5-91FA-A0BF4F518517}"/>
    <cellStyle name="Normal 4 2 6" xfId="1042" xr:uid="{EDC368B3-7371-473C-9C26-EA93DEA62B4D}"/>
    <cellStyle name="Normal 4 3" xfId="704" xr:uid="{37C1B4CC-B91F-46F1-BE2E-7C3034206E08}"/>
    <cellStyle name="Normal 4 3 2" xfId="705" xr:uid="{A043953C-238A-422B-ABB8-B587EC8CC4D0}"/>
    <cellStyle name="Normal 4 4" xfId="706" xr:uid="{41088417-C4BF-488C-BBB1-B28FE192C91D}"/>
    <cellStyle name="Normal 4 4 2" xfId="867" xr:uid="{E5076F63-70A3-487D-9D2D-42112D6CAF95}"/>
    <cellStyle name="Normal 4 4 3" xfId="818" xr:uid="{7C07757D-C0A8-4805-8D6E-0225465B5B1C}"/>
    <cellStyle name="Normal 4 4 4" xfId="1045" xr:uid="{E6E2C9FC-285C-4F95-9355-3AE43E1D90A3}"/>
    <cellStyle name="Normal 4 5" xfId="707" xr:uid="{806FEFAE-0EFF-4603-A056-297A641C1AF7}"/>
    <cellStyle name="Normal 4 5 2" xfId="868" xr:uid="{F0ADD68A-134E-4542-93C3-160D0765D302}"/>
    <cellStyle name="Normal 4 5 3" xfId="819" xr:uid="{288C4445-3E85-4836-BF6F-C045FA0873D5}"/>
    <cellStyle name="Normal 4 5 4" xfId="1046" xr:uid="{2C95B9BB-79CD-4BEA-8231-21E14FD1D940}"/>
    <cellStyle name="Normal 4 6" xfId="700" xr:uid="{058F5DD6-7A00-4F5D-A8CA-493DEEEDCA86}"/>
    <cellStyle name="Normal 4 6 2" xfId="814" xr:uid="{6015FEA0-EBFD-4C28-AC44-B547DF49546C}"/>
    <cellStyle name="Normal 4 7" xfId="21" xr:uid="{262F6EE0-7245-4FB3-A2A8-9F69CAF0A0FD}"/>
    <cellStyle name="Normal 4 7 2" xfId="863" xr:uid="{68D7F7AD-05B3-4953-9817-55D0B8B74DAA}"/>
    <cellStyle name="Normal 4 7 3" xfId="785" xr:uid="{D7E72FA6-61ED-44DD-8FC6-E2EF5304CA1B}"/>
    <cellStyle name="Normal 4 8" xfId="905" xr:uid="{01E67A62-C13B-42C6-9E0F-5C4F41A423D0}"/>
    <cellStyle name="Normal 4 9" xfId="794" xr:uid="{EB52B7E4-A8C5-4C8C-B838-027366DC508E}"/>
    <cellStyle name="Normal 5" xfId="72" xr:uid="{869570BA-06FC-4A08-92C2-7B434DF793F1}"/>
    <cellStyle name="Normal 5 2" xfId="709" xr:uid="{71B7C392-49C0-4DE9-824D-CFF7D937A53E}"/>
    <cellStyle name="Normal 5 2 2" xfId="710" xr:uid="{F369A4FE-DF21-4D6C-8CEB-1C538562C8E9}"/>
    <cellStyle name="Normal 5 2 2 2" xfId="711" xr:uid="{2199FDDE-FF5D-473B-BB0E-80D5ED8C5908}"/>
    <cellStyle name="Normal 5 2 2 3" xfId="712" xr:uid="{550C3ED5-0489-43A3-874C-D3C13AA54406}"/>
    <cellStyle name="Normal 5 2 2 3 10" xfId="1073" xr:uid="{7E4A14F8-9D3C-4AAE-A093-595AB38F69FC}"/>
    <cellStyle name="Normal 5 2 2 3 2" xfId="713" xr:uid="{F3F58F64-5FA0-401A-AF28-992616CF0AA3}"/>
    <cellStyle name="Normal 5 2 2 3 3" xfId="714" xr:uid="{1AC17C1A-C300-443D-824C-49BDA48A8401}"/>
    <cellStyle name="Normal 5 2 2 3 4" xfId="715" xr:uid="{A413AC51-4D0C-4C31-9FAC-B72E589DB8C8}"/>
    <cellStyle name="Normal 5 2 2 3 5" xfId="869" xr:uid="{3E98CAA3-79C7-4048-ABC2-CE41972496EB}"/>
    <cellStyle name="Normal 5 2 2 3 6" xfId="870" xr:uid="{EADC0891-6E55-4CA9-963B-DDA4CA938A36}"/>
    <cellStyle name="Normal 5 2 2 3 7" xfId="889" xr:uid="{A695D7FE-9434-4029-97D9-2A4EDB7FD84A}"/>
    <cellStyle name="Normal 5 2 2 3 8" xfId="897" xr:uid="{AC04677C-5CC1-4A6F-8894-88C0154E8AEC}"/>
    <cellStyle name="Normal 5 2 2 3 9" xfId="1066" xr:uid="{D06544DF-1A5E-40EF-9176-0283A15D3462}"/>
    <cellStyle name="Normal 5 2 3" xfId="716" xr:uid="{9E25772B-8D05-4CD2-8A82-4BE4C0A270EF}"/>
    <cellStyle name="Normal 5 2 3 2" xfId="717" xr:uid="{4C7968DA-95F6-416F-932E-0D7AE0097CAE}"/>
    <cellStyle name="Normal 5 2 4" xfId="718" xr:uid="{B242EF06-EEE4-48E0-8FC4-F72E546424D8}"/>
    <cellStyle name="Normal 5 2 4 10" xfId="1074" xr:uid="{BC435E69-C9C6-46CB-8717-90916C28468B}"/>
    <cellStyle name="Normal 5 2 4 2" xfId="719" xr:uid="{3D7E0438-958C-4ACC-A28E-1B3B7281D1A6}"/>
    <cellStyle name="Normal 5 2 4 3" xfId="720" xr:uid="{C3E8C6B3-48E8-4D4C-A3FD-DC624F4EEAF7}"/>
    <cellStyle name="Normal 5 2 4 4" xfId="721" xr:uid="{BB2DDE44-F71E-4562-AF47-0480C776CC3B}"/>
    <cellStyle name="Normal 5 2 4 5" xfId="871" xr:uid="{2EE0BC5E-C895-45A9-AFC0-E4A22B871074}"/>
    <cellStyle name="Normal 5 2 4 6" xfId="872" xr:uid="{F466C596-C34B-451D-AC6F-FD6CF552BB14}"/>
    <cellStyle name="Normal 5 2 4 7" xfId="890" xr:uid="{236D2A6E-D17F-4894-B989-C96606E4E9A2}"/>
    <cellStyle name="Normal 5 2 4 8" xfId="898" xr:uid="{00A20EA5-60AA-4CAF-8D97-5A1AC8EED2F2}"/>
    <cellStyle name="Normal 5 2 4 9" xfId="1067" xr:uid="{83D98A47-F77A-424D-B23E-3FCD4D3770CD}"/>
    <cellStyle name="Normal 5 2 5" xfId="722" xr:uid="{A6AE1AAD-DCD0-42F0-B72B-FFD5E9A33BC6}"/>
    <cellStyle name="Normal 5 2 6" xfId="723" xr:uid="{62010249-E0BA-4339-B1DF-B62913524B7C}"/>
    <cellStyle name="Normal 5 3" xfId="724" xr:uid="{6D401524-0A42-40FA-AC33-5DDC9D7CB4A8}"/>
    <cellStyle name="Normal 5 3 10" xfId="1075" xr:uid="{7B2D561A-3E95-432B-9B9C-48D36833B1BB}"/>
    <cellStyle name="Normal 5 3 2" xfId="725" xr:uid="{270B4237-17FA-45DB-ADE0-835523F136C9}"/>
    <cellStyle name="Normal 5 3 3" xfId="726" xr:uid="{A7F04C9D-D60F-4D02-AD14-54A5A7A3FAC7}"/>
    <cellStyle name="Normal 5 3 4" xfId="727" xr:uid="{F9DC0DFE-B69A-4699-BE5E-6C28C6B5D000}"/>
    <cellStyle name="Normal 5 3 5" xfId="873" xr:uid="{9933C7B9-19E5-4CD0-9D11-DBD37B08E7BD}"/>
    <cellStyle name="Normal 5 3 6" xfId="874" xr:uid="{AD2DEDB6-973E-4E33-8B68-8BD7CDFFDBE2}"/>
    <cellStyle name="Normal 5 3 7" xfId="891" xr:uid="{9882EEC7-2455-479C-858D-4129973EF945}"/>
    <cellStyle name="Normal 5 3 8" xfId="899" xr:uid="{672E885A-09F7-4B1C-84D4-9DF50EE4E54D}"/>
    <cellStyle name="Normal 5 3 9" xfId="1068" xr:uid="{3FD7A8E8-818C-4310-BA26-0359A2094890}"/>
    <cellStyle name="Normal 5 4" xfId="728" xr:uid="{9BDB3D72-D06B-42EB-BE80-93D3C454A385}"/>
    <cellStyle name="Normal 5 4 2" xfId="729" xr:uid="{013CA4F0-2DA6-4E10-BB45-B32C9EC91A51}"/>
    <cellStyle name="Normal 5 5" xfId="730" xr:uid="{D903872A-E218-4629-8DF6-74C3B1729DED}"/>
    <cellStyle name="Normal 5 5 2" xfId="731" xr:uid="{B09302B5-2BF0-4051-96C6-09CA64349874}"/>
    <cellStyle name="Normal 5 5 2 2" xfId="876" xr:uid="{353FE6AF-F64E-46D9-BD78-8102CFF46D69}"/>
    <cellStyle name="Normal 5 5 2 3" xfId="821" xr:uid="{ED4627AA-3187-4E6B-A3E5-8DEAE2464915}"/>
    <cellStyle name="Normal 5 5 2 4" xfId="1048" xr:uid="{B63DF602-E87E-4A79-AD18-E2A9FAEF277B}"/>
    <cellStyle name="Normal 5 5 3" xfId="875" xr:uid="{68B17716-E4F8-4172-AC05-7502618B4F6C}"/>
    <cellStyle name="Normal 5 5 4" xfId="820" xr:uid="{4EDAA30C-ECE6-4165-9392-7CE00C12C950}"/>
    <cellStyle name="Normal 5 5 5" xfId="1047" xr:uid="{ED27835E-7493-40A5-9D4F-38A2F126CDD8}"/>
    <cellStyle name="Normal 5 6" xfId="708" xr:uid="{1E93B3CE-15D6-4672-AD38-0C382573ABBA}"/>
    <cellStyle name="Normal 5 7" xfId="908" xr:uid="{16959918-B60C-4974-8334-E3F2DEEFC446}"/>
    <cellStyle name="Normal 5 8" xfId="797" xr:uid="{B7C65529-04F2-42B1-BEE8-9D796205A4D1}"/>
    <cellStyle name="Normal 5 9" xfId="985" xr:uid="{1B97B763-56C6-40C8-82BF-6B38340082B1}"/>
    <cellStyle name="Normal 6" xfId="73" xr:uid="{1A8235DC-5570-40D6-A7C7-84016D6BDBB0}"/>
    <cellStyle name="Normal 6 2" xfId="733" xr:uid="{6E6D1844-5C83-4079-93A8-3A06E8DE9A0F}"/>
    <cellStyle name="Normal 6 2 2" xfId="734" xr:uid="{3CA0D4AA-07A7-4F77-A177-7C333110FF74}"/>
    <cellStyle name="Normal 6 3" xfId="735" xr:uid="{80731B52-D03B-451F-AAC4-5B734EAFB5FE}"/>
    <cellStyle name="Normal 6 3 2" xfId="736" xr:uid="{1F6FEFA4-F2E3-44C7-9F9E-9A5B5A52D84F}"/>
    <cellStyle name="Normal 6 3 3" xfId="737" xr:uid="{545A612B-8AF3-4D3E-A5C6-B00D05427DA1}"/>
    <cellStyle name="Normal 6 3 3 10" xfId="1076" xr:uid="{45C5BC2C-29A3-4AC8-98DC-AD2BD41C642A}"/>
    <cellStyle name="Normal 6 3 3 2" xfId="738" xr:uid="{6DC07C46-D15B-4D2C-8817-B01AD688E6A7}"/>
    <cellStyle name="Normal 6 3 3 3" xfId="739" xr:uid="{A3CC6965-AB5D-4784-869B-5558533252A6}"/>
    <cellStyle name="Normal 6 3 3 4" xfId="740" xr:uid="{4C837C5D-7289-451B-9697-010088171B54}"/>
    <cellStyle name="Normal 6 3 3 5" xfId="877" xr:uid="{BA43C0B2-E6AF-4B2B-9AF5-4E2E43578773}"/>
    <cellStyle name="Normal 6 3 3 6" xfId="878" xr:uid="{E2449D3C-DFDB-476C-A891-CEFCDA275765}"/>
    <cellStyle name="Normal 6 3 3 7" xfId="892" xr:uid="{C81737D4-DFEC-4E79-8842-4501CA91A067}"/>
    <cellStyle name="Normal 6 3 3 8" xfId="900" xr:uid="{DDFCCF04-567C-4746-918A-D9B391BE23E0}"/>
    <cellStyle name="Normal 6 3 3 9" xfId="1069" xr:uid="{F4813F33-3F68-4B64-B3A4-5AEB13D577DF}"/>
    <cellStyle name="Normal 6 4" xfId="741" xr:uid="{F90D94A7-ACDB-4934-90A6-A4440DBD0001}"/>
    <cellStyle name="Normal 6 5" xfId="742" xr:uid="{9184D59E-02C3-4CD2-B505-43451101E63D}"/>
    <cellStyle name="Normal 6 5 10" xfId="1077" xr:uid="{848EC3AC-7877-46F2-A61B-FEEF39752467}"/>
    <cellStyle name="Normal 6 5 2" xfId="743" xr:uid="{B33559F3-369E-4BD7-91BB-FEDE3CF6417F}"/>
    <cellStyle name="Normal 6 5 3" xfId="744" xr:uid="{200E6285-1284-4C4B-B5CE-9C98CBC73757}"/>
    <cellStyle name="Normal 6 5 4" xfId="745" xr:uid="{90DFE4FE-8AE9-434D-88C7-782756DEF8BF}"/>
    <cellStyle name="Normal 6 5 5" xfId="879" xr:uid="{7EEA0D1B-A405-497F-AA30-38B25D0DB7F7}"/>
    <cellStyle name="Normal 6 5 6" xfId="880" xr:uid="{0D1A86D7-1255-4971-808E-BEC9FF63E565}"/>
    <cellStyle name="Normal 6 5 7" xfId="893" xr:uid="{CC2A4D75-6384-42E2-9E36-ED56FB776B6C}"/>
    <cellStyle name="Normal 6 5 8" xfId="901" xr:uid="{20D5688B-DA79-45F0-98F5-2D242B432C21}"/>
    <cellStyle name="Normal 6 5 9" xfId="1070" xr:uid="{BADB0D2B-2379-4F31-A9EC-52B452C7634B}"/>
    <cellStyle name="Normal 6 6" xfId="746" xr:uid="{A1246B27-E9CB-46E8-A8BC-7F6F195C9838}"/>
    <cellStyle name="Normal 6 7" xfId="732" xr:uid="{D98E572C-3602-4045-BDE0-1D22AA61E71C}"/>
    <cellStyle name="Normal 6 8" xfId="910" xr:uid="{10F91331-EE21-4EC0-8E57-0CA964C3580C}"/>
    <cellStyle name="Normal 7" xfId="75" xr:uid="{CA98DF43-0BA4-4ED2-8682-202F754ECDFF}"/>
    <cellStyle name="Normal 7 10" xfId="1049" xr:uid="{07FF7FE3-A5C1-4B21-A225-BE1BD8F802A3}"/>
    <cellStyle name="Normal 7 2" xfId="748" xr:uid="{D02D3D22-D531-48C4-A3C2-BDFBDE2BD22B}"/>
    <cellStyle name="Normal 7 2 2" xfId="749" xr:uid="{E7519E38-C609-4E5A-B57A-FE6341A04EC8}"/>
    <cellStyle name="Normal 7 3" xfId="750" xr:uid="{80FF2FB8-C631-4065-A79C-A78B85F61E1B}"/>
    <cellStyle name="Normal 7 3 10" xfId="1078" xr:uid="{9CC37338-035B-4A47-B9EB-052678E37E87}"/>
    <cellStyle name="Normal 7 3 2" xfId="751" xr:uid="{654F70B8-0F13-4D9C-A4A9-8BCB016F7327}"/>
    <cellStyle name="Normal 7 3 3" xfId="752" xr:uid="{7FB85064-491F-4959-8371-B59518FD5372}"/>
    <cellStyle name="Normal 7 3 4" xfId="753" xr:uid="{2E70950C-7DAE-4AAE-B622-6750C9DC240B}"/>
    <cellStyle name="Normal 7 3 5" xfId="882" xr:uid="{349AF7BB-6C14-4F4D-BAF8-98F05128CD35}"/>
    <cellStyle name="Normal 7 3 6" xfId="883" xr:uid="{672F877A-8DB3-4C9D-AD03-BAEA87F227F6}"/>
    <cellStyle name="Normal 7 3 7" xfId="894" xr:uid="{316D5A0F-0467-4648-A048-84F3D59FA3BE}"/>
    <cellStyle name="Normal 7 3 8" xfId="902" xr:uid="{52DD6795-ACAB-4C30-989C-E9FA299CA6AC}"/>
    <cellStyle name="Normal 7 3 9" xfId="1071" xr:uid="{52865225-2501-4794-8B1E-5180D28F016A}"/>
    <cellStyle name="Normal 7 4" xfId="754" xr:uid="{6E7C6D44-307F-486C-9A14-8B2C7B99719B}"/>
    <cellStyle name="Normal 7 4 2" xfId="755" xr:uid="{630F23DC-4B05-4708-88ED-B1A5A11762FC}"/>
    <cellStyle name="Normal 7 4 2 2" xfId="885" xr:uid="{F3492C24-AB61-4F2A-9CC6-5B73ED304F29}"/>
    <cellStyle name="Normal 7 4 2 3" xfId="824" xr:uid="{46343BFB-3991-4CC7-B80B-313700E593F0}"/>
    <cellStyle name="Normal 7 4 2 4" xfId="1051" xr:uid="{A84C84EA-9F3F-4C37-85F7-D65632C55E64}"/>
    <cellStyle name="Normal 7 4 3" xfId="756" xr:uid="{8FE40581-058F-465B-9BCA-5F49CD885799}"/>
    <cellStyle name="Normal 7 4 3 2" xfId="886" xr:uid="{96ECB734-0024-4C3A-9D71-7A7402F64176}"/>
    <cellStyle name="Normal 7 4 3 3" xfId="825" xr:uid="{D37A0BF9-18B6-4A0A-AB13-C8CA97081223}"/>
    <cellStyle name="Normal 7 4 3 4" xfId="1052" xr:uid="{3770D0D2-7925-4262-BD55-EEB784D65BF6}"/>
    <cellStyle name="Normal 7 4 4" xfId="884" xr:uid="{36CF1643-C915-4CD9-AA7E-E54DEF1147BB}"/>
    <cellStyle name="Normal 7 4 5" xfId="823" xr:uid="{E308AC41-E236-4EF3-B4EB-188173B3AC9D}"/>
    <cellStyle name="Normal 7 4 6" xfId="1050" xr:uid="{2A0E7F08-57F1-4E72-92FF-D6136EA0AFC8}"/>
    <cellStyle name="Normal 7 5" xfId="757" xr:uid="{41A10407-403F-4B30-9938-9927171EC0B9}"/>
    <cellStyle name="Normal 7 6" xfId="758" xr:uid="{1826B21A-D9BC-4459-893B-42F266A3B068}"/>
    <cellStyle name="Normal 7 6 2" xfId="887" xr:uid="{2085C4C7-D608-44E1-888A-BAE61A8CA915}"/>
    <cellStyle name="Normal 7 6 3" xfId="826" xr:uid="{656AF09D-251D-4392-B4C4-F7DDB1EEC8CC}"/>
    <cellStyle name="Normal 7 6 4" xfId="1053" xr:uid="{18711379-FE6C-454C-AE58-7085217279A3}"/>
    <cellStyle name="Normal 7 7" xfId="747" xr:uid="{A6814173-E74B-4F19-B90C-1EA20AAB4DF2}"/>
    <cellStyle name="Normal 7 7 2" xfId="822" xr:uid="{A8238BAB-B936-40A7-9385-AD77D849AA70}"/>
    <cellStyle name="Normal 7 8" xfId="881" xr:uid="{73BE8A6A-00D1-4BBE-ADFF-D39086DE0FC5}"/>
    <cellStyle name="Normal 7 9" xfId="912" xr:uid="{026C28DE-8F55-4484-B85C-FFDA6866FADA}"/>
    <cellStyle name="Normal 8" xfId="759" xr:uid="{3EB6B8A3-96DA-4B5E-93F9-96158D07394C}"/>
    <cellStyle name="Normal 8 2" xfId="913" xr:uid="{9B20D5E5-539D-44C5-85E4-08390D41E3FC}"/>
    <cellStyle name="Normal 8 3" xfId="934" xr:uid="{B7C56A75-E89F-466C-BEDE-802907EF9D6C}"/>
    <cellStyle name="Normal 9" xfId="760" xr:uid="{E3DD2D2C-AE65-4AB4-9444-9B5816A77E39}"/>
    <cellStyle name="Normal 9 2" xfId="914" xr:uid="{BF43A740-29BF-4862-B287-B59C22BA4F73}"/>
    <cellStyle name="Normal 9 3" xfId="986" xr:uid="{6522CA30-7586-4D59-95AC-AE372B7ADB74}"/>
    <cellStyle name="Normal_County Ratios" xfId="4" xr:uid="{00000000-0005-0000-0000-000005000000}"/>
    <cellStyle name="Normal_Data used for FY03-04 Planning" xfId="5" xr:uid="{00000000-0005-0000-0000-000006000000}"/>
    <cellStyle name="Normal_FY03-04_WeighSaleRatio,EffTaxRate" xfId="6" xr:uid="{00000000-0005-0000-0000-000008000000}"/>
    <cellStyle name="Normal_FY04-05_WeighSaleRatio,EffTaxRate" xfId="7" xr:uid="{00000000-0005-0000-0000-000009000000}"/>
    <cellStyle name="Normal_Low Wealth B" xfId="8" xr:uid="{00000000-0005-0000-0000-00000A000000}"/>
    <cellStyle name="Normal_Low Wealth C - Final" xfId="9" xr:uid="{00000000-0005-0000-0000-00000B000000}"/>
    <cellStyle name="Normal_Low Wealth D" xfId="10" xr:uid="{00000000-0005-0000-0000-00000C000000}"/>
    <cellStyle name="Normal_Low Wealth E" xfId="11" xr:uid="{00000000-0005-0000-0000-00000D000000}"/>
    <cellStyle name="Normal_Low Wealth F" xfId="12" xr:uid="{00000000-0005-0000-0000-00000E000000}"/>
    <cellStyle name="Normal_Low Wealth G" xfId="13" xr:uid="{00000000-0005-0000-0000-00000F000000}"/>
    <cellStyle name="Normal_Low Wealth H" xfId="14" xr:uid="{00000000-0005-0000-0000-000010000000}"/>
    <cellStyle name="Normal_Sheet1" xfId="15" xr:uid="{00000000-0005-0000-0000-000011000000}"/>
    <cellStyle name="Normal_test" xfId="16" xr:uid="{00000000-0005-0000-0000-000012000000}"/>
    <cellStyle name="Normal_Wksht J" xfId="17" xr:uid="{00000000-0005-0000-0000-000014000000}"/>
    <cellStyle name="Note 2" xfId="761" xr:uid="{AF92A050-B9B2-4CF8-B6DC-D0CEE99EFB79}"/>
    <cellStyle name="Note 2 2" xfId="911" xr:uid="{B612F204-DFFE-4575-8063-F03439F5235F}"/>
    <cellStyle name="Note 2 3" xfId="988" xr:uid="{174D6C10-50F9-4607-8F03-0900877CCC7F}"/>
    <cellStyle name="Note 2 4" xfId="1054" xr:uid="{221AA5B6-8D41-4CF4-B3F6-8CFDEAE4FA29}"/>
    <cellStyle name="Note 3" xfId="762" xr:uid="{9EE36336-CF98-4D5C-8E4B-3D412ADDE6A7}"/>
    <cellStyle name="Note 3 2" xfId="915" xr:uid="{A6791AC6-F52A-42FB-B2F8-AB6329A7867C}"/>
    <cellStyle name="Note 3 3" xfId="1055" xr:uid="{93F2B04D-4C51-4ED3-9500-FD8A1DEACD9B}"/>
    <cellStyle name="Note 4" xfId="987" xr:uid="{208A2EAA-D6E0-4FEA-AEF9-85A840019DFE}"/>
    <cellStyle name="Output" xfId="32" builtinId="21" customBuiltin="1"/>
    <cellStyle name="Output 2" xfId="763" xr:uid="{3FEDD2E1-CA5C-4CDA-81EF-9CCE7F4474F0}"/>
    <cellStyle name="Output 2 2" xfId="764" xr:uid="{41E046F0-A695-450C-B975-8AC127442344}"/>
    <cellStyle name="Output 2 2 2" xfId="828" xr:uid="{483EA82F-BADE-4245-A290-DA548904FF7E}"/>
    <cellStyle name="Output 2 2 3" xfId="1057" xr:uid="{04CE5122-918A-41DF-AA87-73EEBA5AC623}"/>
    <cellStyle name="Output 2 3" xfId="827" xr:uid="{E608EBF9-9FA1-41B3-81EC-9E2F7FE1CE96}"/>
    <cellStyle name="Output 2 4" xfId="1056" xr:uid="{B1B9CC77-F13B-4755-8A69-1AB01298FA9B}"/>
    <cellStyle name="Output 3" xfId="765" xr:uid="{F5E62905-8E14-4DE6-8493-860494754DF9}"/>
    <cellStyle name="Output 3 2" xfId="766" xr:uid="{F3595BBF-4CB4-4EB5-8B6D-A9B978BB17DF}"/>
    <cellStyle name="Output 3 2 2" xfId="830" xr:uid="{AA84EAEF-F54E-46CE-93B6-5571768B8126}"/>
    <cellStyle name="Output 3 2 3" xfId="1059" xr:uid="{FD05FF7A-6838-46A8-8E8C-934EC98296F3}"/>
    <cellStyle name="Output 3 3" xfId="829" xr:uid="{8EFCA3C3-CC62-47AA-8398-36340CF4CF5A}"/>
    <cellStyle name="Output 3 4" xfId="1058" xr:uid="{4326473B-A8E1-4119-8FF1-1D8E297DC5F6}"/>
    <cellStyle name="Output 4" xfId="989" xr:uid="{E249E096-6E51-4DCD-AB7F-30FE661E6B33}"/>
    <cellStyle name="Percent" xfId="18" builtinId="5"/>
    <cellStyle name="Percent 2" xfId="74" xr:uid="{CF723494-853E-4211-9EBC-AC0E2F6CB107}"/>
    <cellStyle name="Percent 2 2" xfId="768" xr:uid="{D5F859F1-2BD8-412A-99BD-A53448D38A93}"/>
    <cellStyle name="Percent 2 3" xfId="767" xr:uid="{0260F2E2-240C-4D84-B36A-B59251BD963B}"/>
    <cellStyle name="Percent 3" xfId="790" xr:uid="{1555B4B6-ACD1-4A67-909E-FE5591650359}"/>
    <cellStyle name="Percent 3 2" xfId="895" xr:uid="{15AF771E-7151-4E6A-810A-2E626B880256}"/>
    <cellStyle name="Percent 3 3" xfId="990" xr:uid="{D0F935A5-BBE8-41CE-8715-2AE49D85235F}"/>
    <cellStyle name="Percent 4" xfId="991" xr:uid="{D1157B41-9335-4C8B-B7B9-92BE8DB409A4}"/>
    <cellStyle name="Percent 5" xfId="1018" xr:uid="{79DA4108-E392-44D0-8127-8C70ABC7F922}"/>
    <cellStyle name="Percent 6" xfId="1064" xr:uid="{1ED8F1F3-D7C8-47E4-9BE2-3AC33B4CF375}"/>
    <cellStyle name="Sheet Title" xfId="769" xr:uid="{082BE7B0-9FA6-4F5B-BD3A-2063FC7EF9E9}"/>
    <cellStyle name="Style 1" xfId="770" xr:uid="{C2419A76-7538-444D-B153-9B6F60E3C2A1}"/>
    <cellStyle name="Style 1 2" xfId="771" xr:uid="{B1BA9D4F-3D1A-4728-81D3-385A75FF6189}"/>
    <cellStyle name="Style 1 3" xfId="772" xr:uid="{788835D7-0349-4628-A8EC-5E15E57CD322}"/>
    <cellStyle name="Title" xfId="23" builtinId="15" customBuiltin="1"/>
    <cellStyle name="Title 2" xfId="992" xr:uid="{1B068953-FDF2-4A9F-8984-DDBEC0C3FDD4}"/>
    <cellStyle name="Total" xfId="38" builtinId="25" customBuiltin="1"/>
    <cellStyle name="Total 2" xfId="773" xr:uid="{EE892DCA-2EA0-43E5-A2B0-30692C54F802}"/>
    <cellStyle name="Total 2 2" xfId="774" xr:uid="{26365E8E-5F6C-4BF8-950C-2E709227DAA8}"/>
    <cellStyle name="Total 2 2 2" xfId="832" xr:uid="{5A320FA0-CADA-4C83-AE52-7F6CD633353C}"/>
    <cellStyle name="Total 2 2 3" xfId="1061" xr:uid="{614A186D-F085-43FD-8F4B-35362CC8CF6D}"/>
    <cellStyle name="Total 2 3" xfId="831" xr:uid="{96DC937A-5823-40FF-AE7A-A86CDE57898E}"/>
    <cellStyle name="Total 2 4" xfId="1060" xr:uid="{75A3C044-3082-44FD-BE7A-6CB7176B8A65}"/>
    <cellStyle name="Total 3" xfId="775" xr:uid="{9C1C3481-EF06-498C-9EB6-8F1F3CD90B79}"/>
    <cellStyle name="Total 3 2" xfId="776" xr:uid="{25752F43-C112-4B76-B9CE-45FFF343EAF1}"/>
    <cellStyle name="Total 3 2 2" xfId="834" xr:uid="{2F2ECA6D-60D2-4AA9-A72B-65223E822CD9}"/>
    <cellStyle name="Total 3 2 3" xfId="1063" xr:uid="{D852C2E5-2974-477E-8E9B-B453318165E0}"/>
    <cellStyle name="Total 3 3" xfId="833" xr:uid="{810B0E28-E39B-4EF2-B7AD-DBB5B08903E7}"/>
    <cellStyle name="Total 3 4" xfId="1062" xr:uid="{A8D9B567-A882-4443-987A-8484F2EDF5AF}"/>
    <cellStyle name="Total 4" xfId="993" xr:uid="{98D9B0BC-0145-404A-A973-59BFD7520B21}"/>
    <cellStyle name="Warning Text" xfId="36" builtinId="11" customBuiltin="1"/>
    <cellStyle name="Warning Text 2" xfId="777" xr:uid="{C9C7296F-627C-4308-8932-71A176B7264C}"/>
    <cellStyle name="Warning Text 2 2" xfId="778" xr:uid="{FD09932E-B272-4D25-B621-0F92F151B9F4}"/>
    <cellStyle name="Warning Text 3" xfId="779" xr:uid="{1C8E3308-935F-4B1F-8EDC-9DC440D0AB0D}"/>
    <cellStyle name="Warning Text 3 2" xfId="780" xr:uid="{71926D06-6669-4E34-86E7-A61CCC838D16}"/>
  </cellStyles>
  <dxfs count="0"/>
  <tableStyles count="0" defaultTableStyle="TableStyleMedium9" defaultPivotStyle="PivotStyleLight16"/>
  <colors>
    <mruColors>
      <color rgb="FF00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3311102</xdr:colOff>
      <xdr:row>0</xdr:row>
      <xdr:rowOff>185209</xdr:rowOff>
    </xdr:from>
    <xdr:to>
      <xdr:col>8</xdr:col>
      <xdr:colOff>485257</xdr:colOff>
      <xdr:row>2</xdr:row>
      <xdr:rowOff>30692</xdr:rowOff>
    </xdr:to>
    <xdr:sp macro="" textlink="">
      <xdr:nvSpPr>
        <xdr:cNvPr id="26629" name="Text Box 5">
          <a:extLst>
            <a:ext uri="{FF2B5EF4-FFF2-40B4-BE49-F238E27FC236}">
              <a16:creationId xmlns:a16="http://schemas.microsoft.com/office/drawing/2014/main" id="{00000000-0008-0000-0000-000005680000}"/>
            </a:ext>
          </a:extLst>
        </xdr:cNvPr>
        <xdr:cNvSpPr txBox="1">
          <a:spLocks noChangeArrowheads="1"/>
        </xdr:cNvSpPr>
      </xdr:nvSpPr>
      <xdr:spPr bwMode="auto">
        <a:xfrm>
          <a:off x="3433022" y="185209"/>
          <a:ext cx="862235" cy="272203"/>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Enter LEA#</a:t>
          </a:r>
        </a:p>
      </xdr:txBody>
    </xdr:sp>
    <xdr:clientData/>
  </xdr:twoCellAnchor>
  <xdr:twoCellAnchor>
    <xdr:from>
      <xdr:col>1</xdr:col>
      <xdr:colOff>2781300</xdr:colOff>
      <xdr:row>1</xdr:row>
      <xdr:rowOff>106680</xdr:rowOff>
    </xdr:from>
    <xdr:to>
      <xdr:col>1</xdr:col>
      <xdr:colOff>3322320</xdr:colOff>
      <xdr:row>1</xdr:row>
      <xdr:rowOff>106680</xdr:rowOff>
    </xdr:to>
    <xdr:sp macro="" textlink="">
      <xdr:nvSpPr>
        <xdr:cNvPr id="33024" name="Line 6">
          <a:extLst>
            <a:ext uri="{FF2B5EF4-FFF2-40B4-BE49-F238E27FC236}">
              <a16:creationId xmlns:a16="http://schemas.microsoft.com/office/drawing/2014/main" id="{00000000-0008-0000-0000-000000810000}"/>
            </a:ext>
          </a:extLst>
        </xdr:cNvPr>
        <xdr:cNvSpPr>
          <a:spLocks noChangeShapeType="1"/>
        </xdr:cNvSpPr>
      </xdr:nvSpPr>
      <xdr:spPr bwMode="auto">
        <a:xfrm flipH="1" flipV="1">
          <a:off x="2903220" y="320040"/>
          <a:ext cx="5410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dornc.com/publications/property.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dornc.com/publications/property.html" TargetMode="External"/><Relationship Id="rId2" Type="http://schemas.openxmlformats.org/officeDocument/2006/relationships/hyperlink" Target="mailto:kesha.howell@aoc.nccourts.org" TargetMode="External"/><Relationship Id="rId1" Type="http://schemas.openxmlformats.org/officeDocument/2006/relationships/hyperlink" Target="http://www.osbm.state.nc.us/ncosbm/facts_and_figures/socioeconomic_data/population_estimates/demog/densa00.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dornc.com/publications/property.html" TargetMode="External"/><Relationship Id="rId2" Type="http://schemas.openxmlformats.org/officeDocument/2006/relationships/hyperlink" Target="mailto:kesha.howell@aoc.nccourts.org" TargetMode="External"/><Relationship Id="rId1" Type="http://schemas.openxmlformats.org/officeDocument/2006/relationships/hyperlink" Target="http://www.osbm.state.nc.us/ncosbm/facts_and_figures/socioeconomic_data/population_estimates/demog/densa00.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dornc.com/publications/property.html" TargetMode="External"/><Relationship Id="rId2" Type="http://schemas.openxmlformats.org/officeDocument/2006/relationships/hyperlink" Target="mailto:kesha.howell@aoc.nccourts.org" TargetMode="External"/><Relationship Id="rId1" Type="http://schemas.openxmlformats.org/officeDocument/2006/relationships/hyperlink" Target="http://www.osbm.state.nc.us/ncosbm/facts_and_figures/socioeconomic_data/population_estimates/demog/densa00.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dornc.com/publications/property.html" TargetMode="External"/><Relationship Id="rId2" Type="http://schemas.openxmlformats.org/officeDocument/2006/relationships/hyperlink" Target="mailto:kesha.howell@aoc.nccourts.org" TargetMode="External"/><Relationship Id="rId1" Type="http://schemas.openxmlformats.org/officeDocument/2006/relationships/hyperlink" Target="http://www.osbm.state.nc.us/ncosbm/facts_and_figures/socioeconomic_data/population_estimates/demog/densa00.html"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kesha.howell@aoc.nccourts.org" TargetMode="External"/><Relationship Id="rId2" Type="http://schemas.openxmlformats.org/officeDocument/2006/relationships/hyperlink" Target="http://www.dornc.com/publications/property.html" TargetMode="External"/><Relationship Id="rId1" Type="http://schemas.openxmlformats.org/officeDocument/2006/relationships/hyperlink" Target="http://www.osbm.state.nc.us/ncosbm/facts_and_figures/socioeconomic_data/population_estimates/demog/densa00.html"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A014-AE84-428C-B6E2-F36392987AEC}">
  <dimension ref="A1:D15"/>
  <sheetViews>
    <sheetView workbookViewId="0">
      <selection sqref="A1:D1"/>
    </sheetView>
  </sheetViews>
  <sheetFormatPr defaultColWidth="9" defaultRowHeight="15"/>
  <cols>
    <col min="1" max="1" width="21.42578125" style="1112" customWidth="1"/>
    <col min="2" max="2" width="44" style="1112" customWidth="1"/>
    <col min="3" max="3" width="49.28515625" style="1113" customWidth="1"/>
    <col min="4" max="4" width="52.85546875" style="1112" customWidth="1"/>
    <col min="5" max="16384" width="9" style="20"/>
  </cols>
  <sheetData>
    <row r="1" spans="1:4" ht="28.9" customHeight="1">
      <c r="A1" s="1158" t="s">
        <v>1400</v>
      </c>
      <c r="B1" s="1158"/>
      <c r="C1" s="1158"/>
      <c r="D1" s="1158"/>
    </row>
    <row r="3" spans="1:4">
      <c r="A3" s="1120" t="s">
        <v>1440</v>
      </c>
      <c r="B3" s="1120" t="s">
        <v>1401</v>
      </c>
      <c r="C3" s="1120" t="s">
        <v>1402</v>
      </c>
      <c r="D3" s="1120" t="s">
        <v>1403</v>
      </c>
    </row>
    <row r="4" spans="1:4">
      <c r="A4" s="1115" t="s">
        <v>1</v>
      </c>
      <c r="B4" s="1115" t="s">
        <v>1404</v>
      </c>
      <c r="C4" s="1118" t="s">
        <v>1405</v>
      </c>
      <c r="D4" s="1115" t="s">
        <v>1406</v>
      </c>
    </row>
    <row r="5" spans="1:4">
      <c r="A5" s="1115" t="s">
        <v>1407</v>
      </c>
      <c r="B5" s="1115" t="s">
        <v>259</v>
      </c>
      <c r="C5" s="1118" t="s">
        <v>1408</v>
      </c>
      <c r="D5" s="1115" t="s">
        <v>1409</v>
      </c>
    </row>
    <row r="6" spans="1:4">
      <c r="A6" s="1155" t="s">
        <v>1410</v>
      </c>
      <c r="B6" s="1115" t="s">
        <v>1411</v>
      </c>
      <c r="C6" s="1118" t="s">
        <v>1412</v>
      </c>
      <c r="D6" s="1115" t="s">
        <v>1409</v>
      </c>
    </row>
    <row r="7" spans="1:4">
      <c r="A7" s="1157"/>
      <c r="B7" s="1116" t="s">
        <v>1413</v>
      </c>
      <c r="C7" s="1119" t="s">
        <v>1414</v>
      </c>
      <c r="D7" s="1116" t="s">
        <v>1415</v>
      </c>
    </row>
    <row r="8" spans="1:4" ht="30">
      <c r="A8" s="1115" t="s">
        <v>1416</v>
      </c>
      <c r="B8" s="1115" t="s">
        <v>1417</v>
      </c>
      <c r="C8" s="1118" t="s">
        <v>1418</v>
      </c>
      <c r="D8" s="1115" t="s">
        <v>1419</v>
      </c>
    </row>
    <row r="9" spans="1:4" ht="14.45" customHeight="1">
      <c r="A9" s="1155" t="s">
        <v>1420</v>
      </c>
      <c r="B9" s="1115" t="s">
        <v>760</v>
      </c>
      <c r="C9" s="1118" t="s">
        <v>1421</v>
      </c>
      <c r="D9" s="1115" t="s">
        <v>1422</v>
      </c>
    </row>
    <row r="10" spans="1:4" ht="14.45" customHeight="1">
      <c r="A10" s="1157"/>
      <c r="B10" s="1116"/>
      <c r="C10" s="1119" t="s">
        <v>1423</v>
      </c>
      <c r="D10" s="1116" t="s">
        <v>1424</v>
      </c>
    </row>
    <row r="11" spans="1:4">
      <c r="A11" s="1115" t="s">
        <v>1425</v>
      </c>
      <c r="B11" s="1115" t="s">
        <v>1426</v>
      </c>
      <c r="C11" s="1118" t="s">
        <v>1427</v>
      </c>
      <c r="D11" s="1115" t="s">
        <v>1409</v>
      </c>
    </row>
    <row r="12" spans="1:4" ht="30">
      <c r="A12" s="1121" t="s">
        <v>1428</v>
      </c>
      <c r="B12" s="1114" t="s">
        <v>293</v>
      </c>
      <c r="C12" s="1117" t="s">
        <v>1429</v>
      </c>
      <c r="D12" s="1114" t="s">
        <v>1430</v>
      </c>
    </row>
    <row r="13" spans="1:4">
      <c r="A13" s="1155" t="s">
        <v>1438</v>
      </c>
      <c r="B13" s="1123" t="s">
        <v>1431</v>
      </c>
      <c r="C13" s="1124" t="s">
        <v>1432</v>
      </c>
      <c r="D13" s="1115" t="s">
        <v>1433</v>
      </c>
    </row>
    <row r="14" spans="1:4">
      <c r="A14" s="1156"/>
      <c r="B14" s="1122"/>
      <c r="C14" s="1125" t="s">
        <v>1434</v>
      </c>
      <c r="D14" s="1116" t="s">
        <v>1435</v>
      </c>
    </row>
    <row r="15" spans="1:4" ht="30">
      <c r="A15" s="1114" t="s">
        <v>1439</v>
      </c>
      <c r="B15" s="1114" t="s">
        <v>1436</v>
      </c>
      <c r="C15" s="1117" t="s">
        <v>1418</v>
      </c>
      <c r="D15" s="1114" t="s">
        <v>1419</v>
      </c>
    </row>
  </sheetData>
  <mergeCells count="4">
    <mergeCell ref="A13:A14"/>
    <mergeCell ref="A6:A7"/>
    <mergeCell ref="A9:A10"/>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9FDC-3B90-447B-9B5F-7DAB8B5C5829}">
  <sheetPr codeName="Sheet9"/>
  <dimension ref="A1:B116"/>
  <sheetViews>
    <sheetView workbookViewId="0">
      <selection activeCell="F2" sqref="F2"/>
    </sheetView>
  </sheetViews>
  <sheetFormatPr defaultRowHeight="12"/>
  <cols>
    <col min="2" max="2" width="21.85546875" bestFit="1" customWidth="1"/>
  </cols>
  <sheetData>
    <row r="1" spans="1:2" ht="12.75">
      <c r="A1" s="18" t="s">
        <v>529</v>
      </c>
      <c r="B1" s="18" t="s">
        <v>561</v>
      </c>
    </row>
    <row r="2" spans="1:2" ht="12.75">
      <c r="A2" s="42" t="s">
        <v>315</v>
      </c>
      <c r="B2" s="42" t="s">
        <v>865</v>
      </c>
    </row>
    <row r="3" spans="1:2" ht="12.75">
      <c r="A3" s="42" t="s">
        <v>317</v>
      </c>
      <c r="B3" s="42" t="s">
        <v>318</v>
      </c>
    </row>
    <row r="4" spans="1:2" ht="12.75">
      <c r="A4" s="42" t="s">
        <v>319</v>
      </c>
      <c r="B4" s="42" t="s">
        <v>320</v>
      </c>
    </row>
    <row r="5" spans="1:2" ht="12.75">
      <c r="A5" s="42" t="s">
        <v>321</v>
      </c>
      <c r="B5" s="42" t="s">
        <v>322</v>
      </c>
    </row>
    <row r="6" spans="1:2" ht="12.75">
      <c r="A6" s="42" t="s">
        <v>323</v>
      </c>
      <c r="B6" s="42" t="s">
        <v>324</v>
      </c>
    </row>
    <row r="7" spans="1:2" ht="12.75">
      <c r="A7" s="42" t="s">
        <v>325</v>
      </c>
      <c r="B7" s="42" t="s">
        <v>326</v>
      </c>
    </row>
    <row r="8" spans="1:2" ht="12.75">
      <c r="A8" s="42" t="s">
        <v>327</v>
      </c>
      <c r="B8" s="42" t="s">
        <v>328</v>
      </c>
    </row>
    <row r="9" spans="1:2" ht="12.75">
      <c r="A9" s="42" t="s">
        <v>329</v>
      </c>
      <c r="B9" s="42" t="s">
        <v>330</v>
      </c>
    </row>
    <row r="10" spans="1:2" ht="12.75">
      <c r="A10" s="42" t="s">
        <v>331</v>
      </c>
      <c r="B10" s="42" t="s">
        <v>332</v>
      </c>
    </row>
    <row r="11" spans="1:2" ht="12.75">
      <c r="A11" s="42" t="s">
        <v>333</v>
      </c>
      <c r="B11" s="42" t="s">
        <v>334</v>
      </c>
    </row>
    <row r="12" spans="1:2" ht="12.75">
      <c r="A12" s="42" t="s">
        <v>335</v>
      </c>
      <c r="B12" s="42" t="s">
        <v>336</v>
      </c>
    </row>
    <row r="13" spans="1:2" ht="12.75">
      <c r="A13" s="42" t="s">
        <v>19</v>
      </c>
      <c r="B13" s="42" t="s">
        <v>20</v>
      </c>
    </row>
    <row r="14" spans="1:2" ht="12.75">
      <c r="A14" s="42" t="s">
        <v>337</v>
      </c>
      <c r="B14" s="42" t="s">
        <v>338</v>
      </c>
    </row>
    <row r="15" spans="1:2" ht="12.75">
      <c r="A15" s="42" t="s">
        <v>339</v>
      </c>
      <c r="B15" s="42" t="s">
        <v>340</v>
      </c>
    </row>
    <row r="16" spans="1:2" ht="12.75">
      <c r="A16" s="42" t="s">
        <v>695</v>
      </c>
      <c r="B16" s="42" t="s">
        <v>696</v>
      </c>
    </row>
    <row r="17" spans="1:2" ht="12.75">
      <c r="A17" s="42" t="s">
        <v>341</v>
      </c>
      <c r="B17" s="42" t="s">
        <v>342</v>
      </c>
    </row>
    <row r="18" spans="1:2" ht="12.75">
      <c r="A18" s="42" t="s">
        <v>343</v>
      </c>
      <c r="B18" s="42" t="s">
        <v>344</v>
      </c>
    </row>
    <row r="19" spans="1:2" ht="12.75">
      <c r="A19" s="42" t="s">
        <v>345</v>
      </c>
      <c r="B19" s="42" t="s">
        <v>569</v>
      </c>
    </row>
    <row r="20" spans="1:2" ht="12.75">
      <c r="A20" s="42" t="s">
        <v>347</v>
      </c>
      <c r="B20" s="42" t="s">
        <v>348</v>
      </c>
    </row>
    <row r="21" spans="1:2" ht="12.75">
      <c r="A21" s="42" t="s">
        <v>349</v>
      </c>
      <c r="B21" s="42" t="s">
        <v>350</v>
      </c>
    </row>
    <row r="22" spans="1:2" ht="12.75">
      <c r="A22" s="42" t="s">
        <v>31</v>
      </c>
      <c r="B22" s="42" t="s">
        <v>32</v>
      </c>
    </row>
    <row r="23" spans="1:2" ht="12.75">
      <c r="A23" s="42" t="s">
        <v>33</v>
      </c>
      <c r="B23" s="42" t="s">
        <v>34</v>
      </c>
    </row>
    <row r="24" spans="1:2" ht="12.75">
      <c r="A24" s="42" t="s">
        <v>351</v>
      </c>
      <c r="B24" s="42" t="s">
        <v>352</v>
      </c>
    </row>
    <row r="25" spans="1:2" ht="12.75">
      <c r="A25" s="42" t="s">
        <v>353</v>
      </c>
      <c r="B25" s="42" t="s">
        <v>354</v>
      </c>
    </row>
    <row r="26" spans="1:2" ht="12.75">
      <c r="A26" s="42" t="s">
        <v>355</v>
      </c>
      <c r="B26" s="42" t="s">
        <v>866</v>
      </c>
    </row>
    <row r="27" spans="1:2" ht="12.75">
      <c r="A27" s="42" t="s">
        <v>357</v>
      </c>
      <c r="B27" s="42" t="s">
        <v>358</v>
      </c>
    </row>
    <row r="28" spans="1:2" ht="12.75">
      <c r="A28" s="42" t="s">
        <v>359</v>
      </c>
      <c r="B28" s="42" t="s">
        <v>360</v>
      </c>
    </row>
    <row r="29" spans="1:2" ht="12.75">
      <c r="A29" s="42" t="s">
        <v>361</v>
      </c>
      <c r="B29" s="42" t="s">
        <v>570</v>
      </c>
    </row>
    <row r="30" spans="1:2" ht="12.75">
      <c r="A30" s="42" t="s">
        <v>41</v>
      </c>
      <c r="B30" s="42" t="s">
        <v>42</v>
      </c>
    </row>
    <row r="31" spans="1:2" ht="12.75">
      <c r="A31" s="42" t="s">
        <v>363</v>
      </c>
      <c r="B31" s="42" t="s">
        <v>364</v>
      </c>
    </row>
    <row r="32" spans="1:2" ht="12.75">
      <c r="A32" s="42" t="s">
        <v>365</v>
      </c>
      <c r="B32" s="42" t="s">
        <v>571</v>
      </c>
    </row>
    <row r="33" spans="1:2" ht="12.75">
      <c r="A33" s="42" t="s">
        <v>367</v>
      </c>
      <c r="B33" s="42" t="s">
        <v>368</v>
      </c>
    </row>
    <row r="34" spans="1:2" ht="12.75">
      <c r="A34" s="42" t="s">
        <v>369</v>
      </c>
      <c r="B34" s="42" t="s">
        <v>370</v>
      </c>
    </row>
    <row r="35" spans="1:2" ht="12.75">
      <c r="A35" s="42" t="s">
        <v>371</v>
      </c>
      <c r="B35" s="42" t="s">
        <v>372</v>
      </c>
    </row>
    <row r="36" spans="1:2" ht="12.75">
      <c r="A36" s="42" t="s">
        <v>53</v>
      </c>
      <c r="B36" s="42" t="s">
        <v>54</v>
      </c>
    </row>
    <row r="37" spans="1:2" ht="12.75">
      <c r="A37" s="42" t="s">
        <v>55</v>
      </c>
      <c r="B37" s="42" t="s">
        <v>56</v>
      </c>
    </row>
    <row r="38" spans="1:2" ht="12.75">
      <c r="A38" s="42" t="s">
        <v>373</v>
      </c>
      <c r="B38" s="42" t="s">
        <v>374</v>
      </c>
    </row>
    <row r="39" spans="1:2" ht="12.75">
      <c r="A39" s="42" t="s">
        <v>375</v>
      </c>
      <c r="B39" s="42" t="s">
        <v>376</v>
      </c>
    </row>
    <row r="40" spans="1:2" ht="12.75">
      <c r="A40" s="42" t="s">
        <v>377</v>
      </c>
      <c r="B40" s="42" t="s">
        <v>178</v>
      </c>
    </row>
    <row r="41" spans="1:2" ht="12.75">
      <c r="A41" s="42" t="s">
        <v>379</v>
      </c>
      <c r="B41" s="42" t="s">
        <v>380</v>
      </c>
    </row>
    <row r="42" spans="1:2" ht="12.75">
      <c r="A42" s="42" t="s">
        <v>381</v>
      </c>
      <c r="B42" s="42" t="s">
        <v>382</v>
      </c>
    </row>
    <row r="43" spans="1:2" ht="12.75">
      <c r="A43" s="42" t="s">
        <v>383</v>
      </c>
      <c r="B43" s="42" t="s">
        <v>384</v>
      </c>
    </row>
    <row r="44" spans="1:2" ht="12.75">
      <c r="A44" s="42" t="s">
        <v>385</v>
      </c>
      <c r="B44" s="42" t="s">
        <v>572</v>
      </c>
    </row>
    <row r="45" spans="1:2" ht="12.75">
      <c r="A45" s="42" t="s">
        <v>387</v>
      </c>
      <c r="B45" s="42" t="s">
        <v>76</v>
      </c>
    </row>
    <row r="46" spans="1:2" ht="12.75">
      <c r="A46" s="42" t="s">
        <v>389</v>
      </c>
      <c r="B46" s="42" t="s">
        <v>390</v>
      </c>
    </row>
    <row r="47" spans="1:2" ht="12.75">
      <c r="A47" s="42" t="s">
        <v>391</v>
      </c>
      <c r="B47" s="42" t="s">
        <v>392</v>
      </c>
    </row>
    <row r="48" spans="1:2" ht="12.75">
      <c r="A48" s="42" t="s">
        <v>393</v>
      </c>
      <c r="B48" s="42" t="s">
        <v>404</v>
      </c>
    </row>
    <row r="49" spans="1:2" ht="12.75">
      <c r="A49" s="42" t="s">
        <v>405</v>
      </c>
      <c r="B49" s="42" t="s">
        <v>406</v>
      </c>
    </row>
    <row r="50" spans="1:2" ht="12.75">
      <c r="A50" s="42" t="s">
        <v>407</v>
      </c>
      <c r="B50" s="42" t="s">
        <v>408</v>
      </c>
    </row>
    <row r="51" spans="1:2" ht="12.75">
      <c r="A51" s="42" t="s">
        <v>82</v>
      </c>
      <c r="B51" s="42" t="s">
        <v>83</v>
      </c>
    </row>
    <row r="52" spans="1:2" ht="12.75">
      <c r="A52" s="42" t="s">
        <v>84</v>
      </c>
      <c r="B52" s="42" t="s">
        <v>85</v>
      </c>
    </row>
    <row r="53" spans="1:2" ht="12.75">
      <c r="A53" s="42" t="s">
        <v>409</v>
      </c>
      <c r="B53" s="42" t="s">
        <v>410</v>
      </c>
    </row>
    <row r="54" spans="1:2" ht="12.75">
      <c r="A54" s="42" t="s">
        <v>411</v>
      </c>
      <c r="B54" s="42" t="s">
        <v>412</v>
      </c>
    </row>
    <row r="55" spans="1:2" ht="12.75">
      <c r="A55" s="42" t="s">
        <v>413</v>
      </c>
      <c r="B55" s="42" t="s">
        <v>414</v>
      </c>
    </row>
    <row r="56" spans="1:2" ht="12.75">
      <c r="A56" s="42" t="s">
        <v>415</v>
      </c>
      <c r="B56" s="42" t="s">
        <v>416</v>
      </c>
    </row>
    <row r="57" spans="1:2" ht="12.75">
      <c r="A57" s="42" t="s">
        <v>417</v>
      </c>
      <c r="B57" s="42" t="s">
        <v>418</v>
      </c>
    </row>
    <row r="58" spans="1:2" ht="12.75">
      <c r="A58" s="42" t="s">
        <v>419</v>
      </c>
      <c r="B58" s="42" t="s">
        <v>420</v>
      </c>
    </row>
    <row r="59" spans="1:2" ht="12.75">
      <c r="A59" s="42" t="s">
        <v>421</v>
      </c>
      <c r="B59" s="42" t="s">
        <v>867</v>
      </c>
    </row>
    <row r="60" spans="1:2" ht="12.75">
      <c r="A60" s="42" t="s">
        <v>88</v>
      </c>
      <c r="B60" s="42" t="s">
        <v>89</v>
      </c>
    </row>
    <row r="61" spans="1:2" ht="12.75">
      <c r="A61" s="42" t="s">
        <v>423</v>
      </c>
      <c r="B61" s="42" t="s">
        <v>424</v>
      </c>
    </row>
    <row r="62" spans="1:2" ht="12.75">
      <c r="A62" s="42" t="s">
        <v>425</v>
      </c>
      <c r="B62" s="42" t="s">
        <v>426</v>
      </c>
    </row>
    <row r="63" spans="1:2" ht="12.75">
      <c r="A63" s="42" t="s">
        <v>427</v>
      </c>
      <c r="B63" s="42" t="s">
        <v>428</v>
      </c>
    </row>
    <row r="64" spans="1:2" ht="12.75">
      <c r="A64" s="42" t="s">
        <v>429</v>
      </c>
      <c r="B64" s="42" t="s">
        <v>430</v>
      </c>
    </row>
    <row r="65" spans="1:2" ht="12.75">
      <c r="A65" s="42" t="s">
        <v>431</v>
      </c>
      <c r="B65" s="42" t="s">
        <v>432</v>
      </c>
    </row>
    <row r="66" spans="1:2" ht="12.75">
      <c r="A66" s="42" t="s">
        <v>433</v>
      </c>
      <c r="B66" s="42" t="s">
        <v>434</v>
      </c>
    </row>
    <row r="67" spans="1:2" ht="12.75">
      <c r="A67" s="42" t="s">
        <v>435</v>
      </c>
      <c r="B67" s="42" t="s">
        <v>436</v>
      </c>
    </row>
    <row r="68" spans="1:2" ht="12.75">
      <c r="A68" s="42" t="s">
        <v>437</v>
      </c>
      <c r="B68" s="42" t="s">
        <v>438</v>
      </c>
    </row>
    <row r="69" spans="1:2" ht="12.75">
      <c r="A69" s="42" t="s">
        <v>439</v>
      </c>
      <c r="B69" s="42" t="s">
        <v>440</v>
      </c>
    </row>
    <row r="70" spans="1:2" ht="12.75">
      <c r="A70" s="42" t="s">
        <v>441</v>
      </c>
      <c r="B70" s="42" t="s">
        <v>442</v>
      </c>
    </row>
    <row r="71" spans="1:2" ht="12.75">
      <c r="A71" s="42" t="s">
        <v>443</v>
      </c>
      <c r="B71" s="42" t="s">
        <v>868</v>
      </c>
    </row>
    <row r="72" spans="1:2" ht="12.75">
      <c r="A72" s="42" t="s">
        <v>445</v>
      </c>
      <c r="B72" s="42" t="s">
        <v>446</v>
      </c>
    </row>
    <row r="73" spans="1:2" ht="12.75">
      <c r="A73" s="42" t="s">
        <v>447</v>
      </c>
      <c r="B73" s="42" t="s">
        <v>448</v>
      </c>
    </row>
    <row r="74" spans="1:2" ht="12.75">
      <c r="A74" s="42" t="s">
        <v>449</v>
      </c>
      <c r="B74" s="42" t="s">
        <v>450</v>
      </c>
    </row>
    <row r="75" spans="1:2" ht="12.75">
      <c r="A75" s="42" t="s">
        <v>451</v>
      </c>
      <c r="B75" s="42" t="s">
        <v>179</v>
      </c>
    </row>
    <row r="76" spans="1:2" ht="12.75">
      <c r="A76" s="42" t="s">
        <v>453</v>
      </c>
      <c r="B76" s="42" t="s">
        <v>454</v>
      </c>
    </row>
    <row r="77" spans="1:2" ht="12.75">
      <c r="A77" s="42" t="s">
        <v>455</v>
      </c>
      <c r="B77" s="42" t="s">
        <v>456</v>
      </c>
    </row>
    <row r="78" spans="1:2" ht="12.75">
      <c r="A78" s="42" t="s">
        <v>457</v>
      </c>
      <c r="B78" s="42" t="s">
        <v>458</v>
      </c>
    </row>
    <row r="79" spans="1:2" ht="12.75">
      <c r="A79" s="42" t="s">
        <v>459</v>
      </c>
      <c r="B79" s="42" t="s">
        <v>460</v>
      </c>
    </row>
    <row r="80" spans="1:2" ht="12.75">
      <c r="A80" s="42" t="s">
        <v>114</v>
      </c>
      <c r="B80" s="42" t="s">
        <v>115</v>
      </c>
    </row>
    <row r="81" spans="1:2" ht="12.75">
      <c r="A81" s="42" t="s">
        <v>461</v>
      </c>
      <c r="B81" s="42" t="s">
        <v>462</v>
      </c>
    </row>
    <row r="82" spans="1:2" ht="12.75">
      <c r="A82" s="42" t="s">
        <v>463</v>
      </c>
      <c r="B82" s="42" t="s">
        <v>869</v>
      </c>
    </row>
    <row r="83" spans="1:2" ht="12.75">
      <c r="A83" s="42" t="s">
        <v>465</v>
      </c>
      <c r="B83" s="42" t="s">
        <v>466</v>
      </c>
    </row>
    <row r="84" spans="1:2" ht="12.75">
      <c r="A84" s="42" t="s">
        <v>467</v>
      </c>
      <c r="B84" s="42" t="s">
        <v>468</v>
      </c>
    </row>
    <row r="85" spans="1:2" ht="12.75">
      <c r="A85" s="42" t="s">
        <v>469</v>
      </c>
      <c r="B85" s="42" t="s">
        <v>470</v>
      </c>
    </row>
    <row r="86" spans="1:2" ht="12.75">
      <c r="A86" s="42" t="s">
        <v>471</v>
      </c>
      <c r="B86" s="42" t="s">
        <v>472</v>
      </c>
    </row>
    <row r="87" spans="1:2" ht="12.75">
      <c r="A87" s="42" t="s">
        <v>473</v>
      </c>
      <c r="B87" s="42" t="s">
        <v>474</v>
      </c>
    </row>
    <row r="88" spans="1:2" ht="12.75">
      <c r="A88" s="42" t="s">
        <v>475</v>
      </c>
      <c r="B88" s="42" t="s">
        <v>476</v>
      </c>
    </row>
    <row r="89" spans="1:2" ht="12.75">
      <c r="A89" s="42" t="s">
        <v>121</v>
      </c>
      <c r="B89" s="42" t="s">
        <v>122</v>
      </c>
    </row>
    <row r="90" spans="1:2" ht="12.75">
      <c r="A90" s="42" t="s">
        <v>477</v>
      </c>
      <c r="B90" s="42" t="s">
        <v>478</v>
      </c>
    </row>
    <row r="91" spans="1:2" ht="12.75">
      <c r="A91" s="42" t="s">
        <v>479</v>
      </c>
      <c r="B91" s="42" t="s">
        <v>481</v>
      </c>
    </row>
    <row r="92" spans="1:2" ht="12.75">
      <c r="A92" s="42" t="s">
        <v>482</v>
      </c>
      <c r="B92" s="42" t="s">
        <v>483</v>
      </c>
    </row>
    <row r="93" spans="1:2" ht="12.75">
      <c r="A93" s="42" t="s">
        <v>484</v>
      </c>
      <c r="B93" s="42" t="s">
        <v>181</v>
      </c>
    </row>
    <row r="94" spans="1:2" ht="12.75">
      <c r="A94" s="42" t="s">
        <v>486</v>
      </c>
      <c r="B94" s="42" t="s">
        <v>487</v>
      </c>
    </row>
    <row r="95" spans="1:2" ht="12.75">
      <c r="A95" s="42" t="s">
        <v>488</v>
      </c>
      <c r="B95" s="42" t="s">
        <v>489</v>
      </c>
    </row>
    <row r="96" spans="1:2" ht="12.75">
      <c r="A96" s="42" t="s">
        <v>129</v>
      </c>
      <c r="B96" s="42" t="s">
        <v>130</v>
      </c>
    </row>
    <row r="97" spans="1:2" ht="12.75">
      <c r="A97" s="42" t="s">
        <v>490</v>
      </c>
      <c r="B97" s="42" t="s">
        <v>491</v>
      </c>
    </row>
    <row r="98" spans="1:2" ht="12.75">
      <c r="A98" s="42" t="s">
        <v>492</v>
      </c>
      <c r="B98" s="42" t="s">
        <v>493</v>
      </c>
    </row>
    <row r="99" spans="1:2" ht="12.75">
      <c r="A99" s="42" t="s">
        <v>494</v>
      </c>
      <c r="B99" s="42" t="s">
        <v>495</v>
      </c>
    </row>
    <row r="100" spans="1:2" ht="12.75">
      <c r="A100" s="42" t="s">
        <v>496</v>
      </c>
      <c r="B100" s="42" t="s">
        <v>497</v>
      </c>
    </row>
    <row r="101" spans="1:2" ht="12.75">
      <c r="A101" s="42" t="s">
        <v>131</v>
      </c>
      <c r="B101" s="42" t="s">
        <v>132</v>
      </c>
    </row>
    <row r="102" spans="1:2" ht="12.75">
      <c r="A102" s="42" t="s">
        <v>133</v>
      </c>
      <c r="B102" s="42" t="s">
        <v>134</v>
      </c>
    </row>
    <row r="103" spans="1:2" ht="12.75">
      <c r="A103" s="42" t="s">
        <v>498</v>
      </c>
      <c r="B103" s="42" t="s">
        <v>499</v>
      </c>
    </row>
    <row r="104" spans="1:2" ht="12.75">
      <c r="A104" s="42" t="s">
        <v>500</v>
      </c>
      <c r="B104" s="42" t="s">
        <v>501</v>
      </c>
    </row>
    <row r="105" spans="1:2" ht="12.75">
      <c r="A105" s="42" t="s">
        <v>502</v>
      </c>
      <c r="B105" s="42" t="s">
        <v>503</v>
      </c>
    </row>
    <row r="106" spans="1:2" ht="12.75">
      <c r="A106" s="42" t="s">
        <v>504</v>
      </c>
      <c r="B106" s="42" t="s">
        <v>505</v>
      </c>
    </row>
    <row r="107" spans="1:2" ht="12.75">
      <c r="A107" s="42" t="s">
        <v>506</v>
      </c>
      <c r="B107" s="42" t="s">
        <v>507</v>
      </c>
    </row>
    <row r="108" spans="1:2" ht="12.75">
      <c r="A108" s="42" t="s">
        <v>508</v>
      </c>
      <c r="B108" s="42" t="s">
        <v>542</v>
      </c>
    </row>
    <row r="109" spans="1:2" ht="12.75">
      <c r="A109" s="42" t="s">
        <v>543</v>
      </c>
      <c r="B109" s="42" t="s">
        <v>544</v>
      </c>
    </row>
    <row r="110" spans="1:2" ht="12.75">
      <c r="A110" s="42" t="s">
        <v>545</v>
      </c>
      <c r="B110" s="42" t="s">
        <v>546</v>
      </c>
    </row>
    <row r="111" spans="1:2" ht="12.75">
      <c r="A111" s="42" t="s">
        <v>547</v>
      </c>
      <c r="B111" s="42" t="s">
        <v>548</v>
      </c>
    </row>
    <row r="112" spans="1:2" ht="12.75">
      <c r="A112" s="42" t="s">
        <v>549</v>
      </c>
      <c r="B112" s="42" t="s">
        <v>550</v>
      </c>
    </row>
    <row r="113" spans="1:2" ht="12.75">
      <c r="A113" s="42" t="s">
        <v>551</v>
      </c>
      <c r="B113" s="42" t="s">
        <v>552</v>
      </c>
    </row>
    <row r="114" spans="1:2" ht="12.75">
      <c r="A114" s="42" t="s">
        <v>553</v>
      </c>
      <c r="B114" s="42" t="s">
        <v>554</v>
      </c>
    </row>
    <row r="115" spans="1:2" ht="12.75">
      <c r="A115" s="42" t="s">
        <v>555</v>
      </c>
      <c r="B115" s="42" t="s">
        <v>556</v>
      </c>
    </row>
    <row r="116" spans="1:2" ht="12.75">
      <c r="A116" s="42" t="s">
        <v>557</v>
      </c>
      <c r="B116" s="42" t="s">
        <v>558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EBE95-3978-408B-8E5F-730F773DB138}">
  <dimension ref="A1:S76"/>
  <sheetViews>
    <sheetView workbookViewId="0">
      <selection sqref="A1:C1"/>
    </sheetView>
  </sheetViews>
  <sheetFormatPr defaultColWidth="9.140625" defaultRowHeight="14.1" customHeight="1"/>
  <cols>
    <col min="1" max="1" width="15.5703125" style="1126" customWidth="1"/>
    <col min="2" max="2" width="21.28515625" style="1128" customWidth="1"/>
    <col min="3" max="3" width="17.42578125" style="1138" customWidth="1"/>
    <col min="4" max="4" width="13.7109375" style="1142" customWidth="1"/>
    <col min="5" max="5" width="11.5703125" style="1137" customWidth="1"/>
    <col min="6" max="6" width="13.7109375" style="1154" customWidth="1"/>
    <col min="7" max="7" width="11.42578125" style="1133" customWidth="1"/>
    <col min="8" max="16384" width="9.140625" style="1126"/>
  </cols>
  <sheetData>
    <row r="1" spans="1:19" ht="14.1" customHeight="1">
      <c r="A1" s="1159" t="s">
        <v>295</v>
      </c>
      <c r="B1" s="1159"/>
      <c r="C1" s="1159"/>
      <c r="D1" s="1139"/>
      <c r="E1" s="1134"/>
      <c r="F1" s="1153"/>
      <c r="G1" s="1130"/>
    </row>
    <row r="2" spans="1:19" ht="14.1" customHeight="1">
      <c r="A2" s="1160" t="s">
        <v>1442</v>
      </c>
      <c r="B2" s="1160"/>
      <c r="C2" s="1160"/>
      <c r="D2" s="1140"/>
      <c r="E2" s="1135"/>
      <c r="F2" s="1129"/>
      <c r="G2" s="1131"/>
    </row>
    <row r="3" spans="1:19" ht="52.9" customHeight="1">
      <c r="A3" s="1147" t="s">
        <v>529</v>
      </c>
      <c r="B3" s="1148" t="s">
        <v>5</v>
      </c>
      <c r="C3" s="1149" t="s">
        <v>1362</v>
      </c>
      <c r="D3" s="1150" t="s">
        <v>1441</v>
      </c>
      <c r="E3" s="1149" t="s">
        <v>170</v>
      </c>
      <c r="F3" s="1151" t="s">
        <v>171</v>
      </c>
      <c r="G3" s="1152" t="s">
        <v>1443</v>
      </c>
      <c r="I3" s="1143"/>
    </row>
    <row r="4" spans="1:19" s="1127" customFormat="1" ht="14.1" customHeight="1">
      <c r="A4" s="450" t="s">
        <v>19</v>
      </c>
      <c r="B4" s="406" t="s">
        <v>20</v>
      </c>
      <c r="C4" s="1136">
        <v>4034</v>
      </c>
      <c r="D4" s="1140"/>
      <c r="E4" s="1136">
        <v>4034</v>
      </c>
      <c r="F4" s="1129">
        <v>0.13739314056060761</v>
      </c>
      <c r="G4" s="1132">
        <v>0</v>
      </c>
      <c r="H4" s="1144"/>
      <c r="I4" s="1145"/>
      <c r="J4" s="1126"/>
      <c r="K4" s="1126"/>
      <c r="L4" s="1126"/>
      <c r="M4" s="1126"/>
      <c r="N4" s="1126"/>
      <c r="O4" s="1126"/>
      <c r="P4" s="1126"/>
      <c r="Q4" s="1126"/>
      <c r="R4" s="1126"/>
      <c r="S4" s="1126"/>
    </row>
    <row r="5" spans="1:19" s="1127" customFormat="1" ht="14.1" customHeight="1">
      <c r="A5" s="1146" t="s">
        <v>695</v>
      </c>
      <c r="B5" s="455" t="s">
        <v>696</v>
      </c>
      <c r="C5" s="1136">
        <v>5426</v>
      </c>
      <c r="D5" s="1141">
        <v>-1391</v>
      </c>
      <c r="E5" s="1136">
        <v>4035</v>
      </c>
      <c r="F5" s="1129">
        <v>9.4523050974512746E-2</v>
      </c>
      <c r="G5" s="1132">
        <v>0</v>
      </c>
      <c r="H5" s="1144"/>
      <c r="I5" s="1145"/>
      <c r="J5" s="1126"/>
      <c r="K5" s="1126"/>
      <c r="L5" s="1126"/>
      <c r="M5" s="1126"/>
      <c r="N5" s="1126"/>
      <c r="O5" s="1126"/>
      <c r="P5" s="1126"/>
      <c r="Q5" s="1126"/>
      <c r="R5" s="1126"/>
      <c r="S5" s="1126"/>
    </row>
    <row r="6" spans="1:19" ht="14.1" customHeight="1">
      <c r="A6" s="452" t="s">
        <v>695</v>
      </c>
      <c r="B6" s="406" t="s">
        <v>696</v>
      </c>
      <c r="C6" s="1136">
        <v>0</v>
      </c>
      <c r="D6" s="1141">
        <v>1391</v>
      </c>
      <c r="E6" s="1136">
        <v>1391</v>
      </c>
      <c r="F6" s="1129">
        <v>6.8555938886150816E-2</v>
      </c>
      <c r="G6" s="1132">
        <v>512250</v>
      </c>
    </row>
    <row r="7" spans="1:19" ht="14.1" customHeight="1">
      <c r="A7" s="450" t="s">
        <v>31</v>
      </c>
      <c r="B7" s="406" t="s">
        <v>32</v>
      </c>
      <c r="C7" s="1136">
        <v>3773</v>
      </c>
      <c r="D7" s="1140"/>
      <c r="E7" s="1136">
        <v>3773</v>
      </c>
      <c r="F7" s="1129">
        <v>0.17150000000000001</v>
      </c>
      <c r="G7" s="1132">
        <v>0</v>
      </c>
      <c r="H7" s="1144"/>
      <c r="I7" s="1145"/>
    </row>
    <row r="8" spans="1:19" ht="14.1" customHeight="1">
      <c r="A8" s="450" t="s">
        <v>33</v>
      </c>
      <c r="B8" s="406" t="s">
        <v>34</v>
      </c>
      <c r="C8" s="1136">
        <v>2792</v>
      </c>
      <c r="D8" s="1140"/>
      <c r="E8" s="1136">
        <v>2792</v>
      </c>
      <c r="F8" s="1129">
        <v>0.12690909090909092</v>
      </c>
      <c r="G8" s="1132">
        <v>0</v>
      </c>
      <c r="H8" s="1144"/>
      <c r="I8" s="1145"/>
    </row>
    <row r="9" spans="1:19" ht="14.1" customHeight="1">
      <c r="A9" s="450" t="s">
        <v>41</v>
      </c>
      <c r="B9" s="406" t="s">
        <v>42</v>
      </c>
      <c r="C9" s="1136">
        <v>2051</v>
      </c>
      <c r="D9" s="1140"/>
      <c r="E9" s="1136">
        <v>2051</v>
      </c>
      <c r="F9" s="1129">
        <v>0.24704890387858347</v>
      </c>
      <c r="G9" s="1132">
        <v>1656244</v>
      </c>
      <c r="H9" s="1144"/>
      <c r="I9" s="1145"/>
    </row>
    <row r="10" spans="1:19" ht="14.1" customHeight="1">
      <c r="A10" s="450" t="s">
        <v>53</v>
      </c>
      <c r="B10" s="406" t="s">
        <v>54</v>
      </c>
      <c r="C10" s="1136">
        <v>2917</v>
      </c>
      <c r="D10" s="1140"/>
      <c r="E10" s="1136">
        <v>2917</v>
      </c>
      <c r="F10" s="1129">
        <v>0.12322575194322406</v>
      </c>
      <c r="G10" s="1132">
        <v>719594</v>
      </c>
      <c r="H10" s="1144"/>
      <c r="I10" s="1145"/>
    </row>
    <row r="11" spans="1:19" ht="14.1" customHeight="1">
      <c r="A11" s="450" t="s">
        <v>55</v>
      </c>
      <c r="B11" s="406" t="s">
        <v>56</v>
      </c>
      <c r="C11" s="1136">
        <v>2178</v>
      </c>
      <c r="D11" s="1140"/>
      <c r="E11" s="1136">
        <v>2178</v>
      </c>
      <c r="F11" s="1129">
        <v>9.2007434944237923E-2</v>
      </c>
      <c r="G11" s="1132">
        <v>537291</v>
      </c>
      <c r="H11" s="1144"/>
      <c r="I11" s="1145"/>
    </row>
    <row r="12" spans="1:19" ht="14.1" customHeight="1">
      <c r="A12" s="450" t="s">
        <v>82</v>
      </c>
      <c r="B12" s="406" t="s">
        <v>83</v>
      </c>
      <c r="C12" s="1136">
        <v>2648</v>
      </c>
      <c r="D12" s="1140"/>
      <c r="E12" s="1136">
        <v>2648</v>
      </c>
      <c r="F12" s="1129">
        <v>0.40638428483732353</v>
      </c>
      <c r="G12" s="1132">
        <v>1684313</v>
      </c>
    </row>
    <row r="13" spans="1:19" ht="14.1" customHeight="1">
      <c r="A13" s="450" t="s">
        <v>84</v>
      </c>
      <c r="B13" s="406" t="s">
        <v>85</v>
      </c>
      <c r="C13" s="1136">
        <v>636</v>
      </c>
      <c r="D13" s="1140"/>
      <c r="E13" s="1136">
        <v>636</v>
      </c>
      <c r="F13" s="1129">
        <v>9.7605893186003684E-2</v>
      </c>
      <c r="G13" s="1132">
        <v>404541</v>
      </c>
    </row>
    <row r="14" spans="1:19" ht="14.1" customHeight="1">
      <c r="A14" s="450" t="s">
        <v>88</v>
      </c>
      <c r="B14" s="406" t="s">
        <v>89</v>
      </c>
      <c r="C14" s="1136">
        <v>5917</v>
      </c>
      <c r="D14" s="1140"/>
      <c r="E14" s="1136">
        <v>5917</v>
      </c>
      <c r="F14" s="1129">
        <v>0.18538128955448335</v>
      </c>
      <c r="G14" s="1132">
        <v>0</v>
      </c>
    </row>
    <row r="15" spans="1:19" ht="14.1" customHeight="1">
      <c r="A15" s="450" t="s">
        <v>114</v>
      </c>
      <c r="B15" s="406" t="s">
        <v>115</v>
      </c>
      <c r="C15" s="1136">
        <v>11393</v>
      </c>
      <c r="D15" s="1140"/>
      <c r="E15" s="1136">
        <v>11393</v>
      </c>
      <c r="F15" s="1129">
        <v>0.57788485924423028</v>
      </c>
      <c r="G15" s="1132">
        <v>0</v>
      </c>
    </row>
    <row r="16" spans="1:19" ht="14.1" customHeight="1">
      <c r="A16" s="450" t="s">
        <v>121</v>
      </c>
      <c r="B16" s="406" t="s">
        <v>1159</v>
      </c>
      <c r="C16" s="1136">
        <v>4382</v>
      </c>
      <c r="D16" s="1140"/>
      <c r="E16" s="1136">
        <v>4382</v>
      </c>
      <c r="F16" s="1129">
        <v>0.20051249199231261</v>
      </c>
      <c r="G16" s="1132">
        <v>2325065</v>
      </c>
    </row>
    <row r="17" spans="1:7" ht="14.1" customHeight="1">
      <c r="A17" s="450" t="s">
        <v>129</v>
      </c>
      <c r="B17" s="406" t="s">
        <v>130</v>
      </c>
      <c r="C17" s="1136">
        <v>2906</v>
      </c>
      <c r="D17" s="1140"/>
      <c r="E17" s="1136">
        <v>2906</v>
      </c>
      <c r="F17" s="1129">
        <v>0.27057728119180635</v>
      </c>
      <c r="G17" s="1132">
        <v>2294258</v>
      </c>
    </row>
    <row r="18" spans="1:7" ht="14.1" customHeight="1">
      <c r="A18" s="450" t="s">
        <v>131</v>
      </c>
      <c r="B18" s="406" t="s">
        <v>132</v>
      </c>
      <c r="C18" s="1136">
        <v>1229</v>
      </c>
      <c r="D18" s="1140"/>
      <c r="E18" s="1136">
        <v>1229</v>
      </c>
      <c r="F18" s="1129">
        <v>0.11160552124954595</v>
      </c>
      <c r="G18" s="1132">
        <v>482796</v>
      </c>
    </row>
    <row r="19" spans="1:7" ht="14.1" customHeight="1">
      <c r="A19" s="450" t="s">
        <v>133</v>
      </c>
      <c r="B19" s="406" t="s">
        <v>134</v>
      </c>
      <c r="C19" s="1136">
        <v>1713</v>
      </c>
      <c r="D19" s="1140"/>
      <c r="E19" s="1136">
        <v>1713</v>
      </c>
      <c r="F19" s="1129">
        <v>0.1555575735561206</v>
      </c>
      <c r="G19" s="1132">
        <v>672929</v>
      </c>
    </row>
    <row r="20" spans="1:7" ht="14.1" customHeight="1">
      <c r="A20" s="450"/>
      <c r="B20" s="406"/>
      <c r="C20" s="1136"/>
      <c r="D20" s="1140"/>
      <c r="E20" s="1136"/>
      <c r="F20" s="1129"/>
      <c r="G20" s="1132"/>
    </row>
    <row r="21" spans="1:7" ht="14.1" customHeight="1">
      <c r="A21" s="450"/>
      <c r="B21" s="406"/>
      <c r="C21" s="1136"/>
      <c r="D21" s="1140"/>
      <c r="E21" s="1136"/>
      <c r="F21" s="1129"/>
      <c r="G21" s="1132"/>
    </row>
    <row r="22" spans="1:7" ht="14.1" customHeight="1">
      <c r="A22" s="450"/>
      <c r="B22" s="406"/>
      <c r="C22" s="1136"/>
      <c r="D22" s="1140"/>
      <c r="E22" s="1136"/>
      <c r="F22" s="1129"/>
      <c r="G22" s="1132"/>
    </row>
    <row r="23" spans="1:7" ht="14.1" customHeight="1">
      <c r="A23" s="450"/>
      <c r="B23" s="406"/>
      <c r="C23" s="1136"/>
      <c r="D23" s="1140"/>
      <c r="E23" s="1136"/>
      <c r="F23" s="1129"/>
      <c r="G23" s="1132"/>
    </row>
    <row r="24" spans="1:7" ht="14.1" customHeight="1">
      <c r="A24" s="450"/>
      <c r="B24" s="406"/>
      <c r="C24" s="1136"/>
      <c r="D24" s="1140"/>
      <c r="E24" s="1136"/>
      <c r="F24" s="1129"/>
      <c r="G24" s="1132"/>
    </row>
    <row r="25" spans="1:7" ht="14.1" customHeight="1">
      <c r="A25" s="450"/>
      <c r="B25" s="406"/>
      <c r="C25" s="1136"/>
      <c r="D25" s="1140"/>
      <c r="E25" s="1136"/>
      <c r="F25" s="1129"/>
      <c r="G25" s="1132"/>
    </row>
    <row r="26" spans="1:7" ht="14.1" customHeight="1">
      <c r="A26" s="450"/>
      <c r="B26" s="406"/>
      <c r="C26" s="1136"/>
      <c r="D26" s="1140"/>
      <c r="E26" s="1136"/>
      <c r="F26" s="1129"/>
      <c r="G26" s="1132"/>
    </row>
    <row r="27" spans="1:7" ht="14.1" customHeight="1">
      <c r="A27" s="450"/>
      <c r="B27" s="406"/>
      <c r="C27" s="1136"/>
      <c r="D27" s="1140"/>
      <c r="E27" s="1136"/>
      <c r="F27" s="1129"/>
      <c r="G27" s="1132"/>
    </row>
    <row r="28" spans="1:7" ht="14.1" customHeight="1">
      <c r="A28" s="450"/>
      <c r="B28" s="406"/>
      <c r="C28" s="1136"/>
      <c r="D28" s="1140"/>
      <c r="E28" s="1136"/>
      <c r="F28" s="1129"/>
      <c r="G28" s="1132"/>
    </row>
    <row r="29" spans="1:7" ht="14.1" customHeight="1">
      <c r="A29" s="450"/>
      <c r="B29" s="406"/>
      <c r="C29" s="1136"/>
      <c r="D29" s="1140"/>
      <c r="E29" s="1136"/>
      <c r="F29" s="1129"/>
      <c r="G29" s="1132"/>
    </row>
    <row r="30" spans="1:7" ht="14.1" customHeight="1">
      <c r="A30" s="450"/>
      <c r="B30" s="551"/>
      <c r="C30" s="1136"/>
      <c r="D30" s="1140"/>
      <c r="E30" s="1136"/>
      <c r="F30" s="1129"/>
      <c r="G30" s="1132"/>
    </row>
    <row r="31" spans="1:7" ht="14.1" customHeight="1">
      <c r="A31" s="450"/>
      <c r="B31" s="551"/>
      <c r="C31" s="1136"/>
      <c r="D31" s="1140"/>
      <c r="E31" s="1136"/>
      <c r="F31" s="1129"/>
      <c r="G31" s="1132"/>
    </row>
    <row r="32" spans="1:7" ht="14.1" customHeight="1">
      <c r="A32" s="450"/>
      <c r="B32" s="406"/>
      <c r="C32" s="1136"/>
      <c r="D32" s="1140"/>
      <c r="E32" s="1136"/>
      <c r="F32" s="1129"/>
      <c r="G32" s="1132"/>
    </row>
    <row r="33" spans="1:7" ht="14.1" customHeight="1">
      <c r="A33" s="450"/>
      <c r="B33" s="406"/>
      <c r="C33" s="1136"/>
      <c r="D33" s="1140"/>
      <c r="E33" s="1136"/>
      <c r="F33" s="1129"/>
      <c r="G33" s="1132"/>
    </row>
    <row r="34" spans="1:7" ht="14.1" customHeight="1">
      <c r="A34" s="450"/>
      <c r="B34" s="406"/>
      <c r="C34" s="1136"/>
      <c r="D34" s="1140"/>
      <c r="E34" s="1136"/>
      <c r="F34" s="1129"/>
      <c r="G34" s="1132"/>
    </row>
    <row r="35" spans="1:7" ht="14.1" customHeight="1">
      <c r="A35" s="450"/>
      <c r="B35" s="406"/>
      <c r="C35" s="1136"/>
      <c r="D35" s="1140"/>
      <c r="E35" s="1136"/>
      <c r="F35" s="1129"/>
      <c r="G35" s="1132"/>
    </row>
    <row r="36" spans="1:7" ht="14.1" customHeight="1">
      <c r="A36" s="450"/>
      <c r="B36" s="406"/>
      <c r="C36" s="1136"/>
      <c r="D36" s="1140"/>
      <c r="E36" s="1136"/>
      <c r="F36" s="1129"/>
      <c r="G36" s="1132"/>
    </row>
    <row r="37" spans="1:7" ht="14.1" customHeight="1">
      <c r="A37" s="450"/>
      <c r="B37" s="406"/>
      <c r="C37" s="1136"/>
      <c r="D37" s="1140"/>
      <c r="E37" s="1136"/>
      <c r="F37" s="1129"/>
      <c r="G37" s="1132"/>
    </row>
    <row r="38" spans="1:7" ht="14.1" customHeight="1">
      <c r="A38" s="450"/>
      <c r="B38" s="406"/>
      <c r="C38" s="1136"/>
      <c r="D38" s="1140"/>
      <c r="E38" s="1136"/>
      <c r="F38" s="1129"/>
      <c r="G38" s="1132"/>
    </row>
    <row r="39" spans="1:7" ht="14.1" customHeight="1">
      <c r="A39" s="450"/>
      <c r="B39" s="406"/>
      <c r="C39" s="1136"/>
      <c r="D39" s="1140"/>
      <c r="E39" s="1136"/>
      <c r="F39" s="1129"/>
      <c r="G39" s="1132"/>
    </row>
    <row r="40" spans="1:7" ht="14.1" customHeight="1">
      <c r="A40" s="450"/>
      <c r="B40" s="406"/>
      <c r="C40" s="1136"/>
      <c r="D40" s="1140"/>
      <c r="E40" s="1136"/>
      <c r="F40" s="1129"/>
      <c r="G40" s="1132"/>
    </row>
    <row r="41" spans="1:7" ht="14.1" customHeight="1">
      <c r="A41" s="450"/>
      <c r="B41" s="406"/>
      <c r="C41" s="1136"/>
      <c r="D41" s="1140"/>
      <c r="E41" s="1136"/>
      <c r="F41" s="1129"/>
      <c r="G41" s="1132"/>
    </row>
    <row r="42" spans="1:7" ht="14.1" customHeight="1">
      <c r="A42" s="450"/>
      <c r="B42" s="245"/>
      <c r="C42" s="1136"/>
      <c r="D42" s="1140"/>
      <c r="E42" s="1136"/>
      <c r="F42" s="1129"/>
      <c r="G42" s="1132"/>
    </row>
    <row r="43" spans="1:7" ht="14.1" customHeight="1">
      <c r="A43" s="450"/>
      <c r="B43" s="610"/>
      <c r="C43" s="1136"/>
      <c r="D43" s="1140"/>
      <c r="E43" s="1136"/>
      <c r="F43" s="1129"/>
      <c r="G43" s="1132"/>
    </row>
    <row r="44" spans="1:7" ht="14.1" customHeight="1">
      <c r="A44" s="450"/>
      <c r="B44" s="610"/>
      <c r="C44" s="1136"/>
      <c r="D44" s="1140"/>
      <c r="E44" s="1136"/>
      <c r="F44" s="1129"/>
      <c r="G44" s="1132"/>
    </row>
    <row r="45" spans="1:7" ht="14.1" customHeight="1">
      <c r="A45" s="450"/>
      <c r="B45" s="406"/>
      <c r="C45" s="1136"/>
      <c r="D45" s="1140"/>
      <c r="E45" s="1136"/>
      <c r="F45" s="1129"/>
      <c r="G45" s="1132"/>
    </row>
    <row r="46" spans="1:7" ht="14.1" customHeight="1">
      <c r="A46" s="450"/>
      <c r="B46" s="406"/>
      <c r="C46" s="1136"/>
      <c r="D46" s="1140"/>
      <c r="E46" s="1136"/>
      <c r="F46" s="1129"/>
      <c r="G46" s="1132"/>
    </row>
    <row r="47" spans="1:7" ht="14.1" customHeight="1">
      <c r="A47" s="450"/>
      <c r="B47" s="406"/>
      <c r="C47" s="1136"/>
      <c r="D47" s="1140"/>
      <c r="E47" s="1136"/>
      <c r="F47" s="1129"/>
      <c r="G47" s="1132"/>
    </row>
    <row r="48" spans="1:7" ht="14.1" customHeight="1">
      <c r="A48" s="450"/>
      <c r="B48" s="406"/>
      <c r="C48" s="1136"/>
      <c r="D48" s="1140"/>
      <c r="E48" s="1136"/>
      <c r="F48" s="1129"/>
      <c r="G48" s="1132"/>
    </row>
    <row r="49" spans="1:7" ht="14.1" customHeight="1">
      <c r="A49" s="282"/>
      <c r="B49" s="244"/>
      <c r="C49" s="1136"/>
      <c r="D49" s="1140"/>
      <c r="E49" s="1136"/>
      <c r="F49" s="1129"/>
      <c r="G49" s="1132"/>
    </row>
    <row r="50" spans="1:7" ht="14.1" customHeight="1">
      <c r="A50" s="450"/>
      <c r="B50" s="406"/>
      <c r="C50" s="1136"/>
      <c r="D50" s="1140"/>
      <c r="E50" s="1136"/>
      <c r="F50" s="1129"/>
      <c r="G50" s="1132"/>
    </row>
    <row r="51" spans="1:7" ht="14.1" customHeight="1">
      <c r="A51" s="450"/>
      <c r="B51" s="406"/>
      <c r="C51" s="1136"/>
      <c r="D51" s="1140"/>
      <c r="E51" s="1136"/>
      <c r="F51" s="1129"/>
      <c r="G51" s="1132"/>
    </row>
    <row r="52" spans="1:7" ht="14.1" customHeight="1">
      <c r="A52" s="450"/>
      <c r="B52" s="406"/>
      <c r="C52" s="1136"/>
      <c r="D52" s="1140"/>
      <c r="E52" s="1136"/>
      <c r="F52" s="1129"/>
      <c r="G52" s="1132"/>
    </row>
    <row r="53" spans="1:7" ht="14.1" customHeight="1">
      <c r="A53" s="450"/>
      <c r="B53" s="406"/>
      <c r="C53" s="1136"/>
      <c r="D53" s="1140"/>
      <c r="E53" s="1136"/>
      <c r="F53" s="1129"/>
      <c r="G53" s="1132"/>
    </row>
    <row r="54" spans="1:7" ht="14.1" customHeight="1">
      <c r="A54" s="450"/>
      <c r="B54" s="406"/>
      <c r="C54" s="1136"/>
      <c r="D54" s="1140"/>
      <c r="E54" s="1136"/>
      <c r="F54" s="1129"/>
      <c r="G54" s="1132"/>
    </row>
    <row r="55" spans="1:7" ht="14.1" customHeight="1">
      <c r="A55" s="450"/>
      <c r="B55" s="406"/>
      <c r="C55" s="1136"/>
      <c r="D55" s="1140"/>
      <c r="E55" s="1136"/>
      <c r="F55" s="1129"/>
      <c r="G55" s="1132"/>
    </row>
    <row r="56" spans="1:7" ht="14.1" customHeight="1">
      <c r="A56" s="450"/>
      <c r="B56" s="406"/>
      <c r="C56" s="1136"/>
      <c r="D56" s="1140"/>
      <c r="E56" s="1136"/>
      <c r="F56" s="1129"/>
      <c r="G56" s="1132"/>
    </row>
    <row r="57" spans="1:7" ht="14.1" customHeight="1">
      <c r="A57" s="450"/>
      <c r="B57" s="551"/>
      <c r="C57" s="1136"/>
      <c r="D57" s="1140"/>
      <c r="E57" s="1136"/>
      <c r="F57" s="1129"/>
      <c r="G57" s="1132"/>
    </row>
    <row r="58" spans="1:7" ht="14.1" customHeight="1">
      <c r="A58" s="450"/>
      <c r="B58" s="406"/>
      <c r="C58" s="1136"/>
      <c r="D58" s="1140"/>
      <c r="E58" s="1136"/>
      <c r="F58" s="1129"/>
      <c r="G58" s="1132"/>
    </row>
    <row r="59" spans="1:7" ht="14.1" customHeight="1">
      <c r="A59" s="450"/>
      <c r="B59" s="406"/>
      <c r="C59" s="1136"/>
      <c r="D59" s="1140"/>
      <c r="E59" s="1136"/>
      <c r="F59" s="1129"/>
      <c r="G59" s="1132"/>
    </row>
    <row r="60" spans="1:7" ht="14.1" customHeight="1">
      <c r="A60" s="450"/>
      <c r="B60" s="406"/>
      <c r="C60" s="1136"/>
      <c r="D60" s="1140"/>
      <c r="E60" s="1136"/>
      <c r="F60" s="1129"/>
      <c r="G60" s="1132"/>
    </row>
    <row r="61" spans="1:7" ht="14.1" customHeight="1">
      <c r="A61" s="450"/>
      <c r="B61" s="406"/>
      <c r="C61" s="1136"/>
      <c r="D61" s="1140"/>
      <c r="E61" s="1136"/>
      <c r="F61" s="1129"/>
      <c r="G61" s="1132"/>
    </row>
    <row r="62" spans="1:7" ht="14.1" customHeight="1">
      <c r="A62" s="450"/>
      <c r="B62" s="406"/>
      <c r="C62" s="1136"/>
      <c r="D62" s="1140"/>
      <c r="E62" s="1136"/>
      <c r="F62" s="1129"/>
      <c r="G62" s="1132"/>
    </row>
    <row r="63" spans="1:7" ht="14.1" customHeight="1">
      <c r="A63" s="450"/>
      <c r="B63" s="406"/>
      <c r="C63" s="1136"/>
      <c r="D63" s="1140"/>
      <c r="E63" s="1136"/>
      <c r="F63" s="1129"/>
      <c r="G63" s="1132"/>
    </row>
    <row r="64" spans="1:7" ht="14.1" customHeight="1">
      <c r="A64" s="450"/>
      <c r="B64" s="406"/>
      <c r="C64" s="1136"/>
      <c r="D64" s="1140"/>
      <c r="E64" s="1136"/>
      <c r="F64" s="1129"/>
      <c r="G64" s="1132"/>
    </row>
    <row r="65" spans="1:7" ht="14.1" customHeight="1">
      <c r="A65" s="450"/>
      <c r="B65" s="551"/>
      <c r="C65" s="1136"/>
      <c r="D65" s="1140"/>
      <c r="E65" s="1136"/>
      <c r="F65" s="1129"/>
      <c r="G65" s="1132"/>
    </row>
    <row r="66" spans="1:7" ht="14.1" customHeight="1">
      <c r="A66" s="450"/>
      <c r="B66" s="406"/>
      <c r="C66" s="1136"/>
      <c r="D66" s="1140"/>
      <c r="E66" s="1136"/>
      <c r="F66" s="1129"/>
      <c r="G66" s="1132"/>
    </row>
    <row r="67" spans="1:7" ht="14.1" customHeight="1">
      <c r="A67" s="450"/>
      <c r="B67" s="406"/>
      <c r="C67" s="1136"/>
      <c r="D67" s="1140"/>
      <c r="E67" s="1136"/>
      <c r="F67" s="1129"/>
      <c r="G67" s="1132"/>
    </row>
    <row r="68" spans="1:7" ht="14.1" customHeight="1">
      <c r="A68" s="450"/>
      <c r="B68" s="406"/>
      <c r="C68" s="1136"/>
      <c r="D68" s="1140"/>
      <c r="E68" s="1136"/>
      <c r="F68" s="1129"/>
      <c r="G68" s="1132"/>
    </row>
    <row r="69" spans="1:7" ht="14.1" customHeight="1">
      <c r="A69" s="450"/>
      <c r="B69" s="406"/>
      <c r="C69" s="1136"/>
      <c r="D69" s="1140"/>
      <c r="E69" s="1136"/>
      <c r="F69" s="1129"/>
      <c r="G69" s="1132"/>
    </row>
    <row r="70" spans="1:7" ht="14.1" customHeight="1">
      <c r="A70" s="450"/>
      <c r="B70" s="406"/>
      <c r="C70" s="1136"/>
      <c r="D70" s="1140"/>
      <c r="E70" s="1136"/>
      <c r="F70" s="1129"/>
      <c r="G70" s="1132"/>
    </row>
    <row r="71" spans="1:7" ht="14.1" customHeight="1">
      <c r="A71" s="450"/>
      <c r="B71" s="406"/>
      <c r="C71" s="1136"/>
      <c r="D71" s="1140"/>
      <c r="E71" s="1136"/>
      <c r="F71" s="1129"/>
      <c r="G71" s="1132"/>
    </row>
    <row r="72" spans="1:7" ht="14.1" customHeight="1">
      <c r="A72" s="450"/>
      <c r="B72" s="406"/>
      <c r="C72" s="1136"/>
      <c r="D72" s="1140"/>
      <c r="E72" s="1136"/>
      <c r="F72" s="1129"/>
      <c r="G72" s="1132"/>
    </row>
    <row r="73" spans="1:7" ht="14.1" customHeight="1">
      <c r="A73" s="450"/>
      <c r="B73" s="406"/>
      <c r="C73" s="1136"/>
      <c r="D73" s="1140"/>
      <c r="E73" s="1136"/>
      <c r="F73" s="1129"/>
      <c r="G73" s="1132"/>
    </row>
    <row r="74" spans="1:7" ht="14.1" customHeight="1">
      <c r="A74" s="450"/>
      <c r="B74" s="406"/>
      <c r="C74" s="1136"/>
      <c r="D74" s="1140"/>
      <c r="E74" s="1136"/>
      <c r="F74" s="1129"/>
      <c r="G74" s="1132"/>
    </row>
    <row r="75" spans="1:7" ht="14.1" customHeight="1">
      <c r="A75" s="450"/>
      <c r="B75" s="406"/>
      <c r="C75" s="1136"/>
      <c r="D75" s="1140"/>
      <c r="E75" s="1136"/>
      <c r="F75" s="1129"/>
      <c r="G75" s="1132"/>
    </row>
    <row r="76" spans="1:7" ht="14.1" customHeight="1">
      <c r="A76" s="450"/>
      <c r="B76" s="406"/>
      <c r="C76" s="1136"/>
      <c r="D76" s="1140"/>
      <c r="E76" s="1136"/>
      <c r="F76" s="1129"/>
      <c r="G76" s="1132"/>
    </row>
  </sheetData>
  <mergeCells count="2">
    <mergeCell ref="A1:C1"/>
    <mergeCell ref="A2: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CA229-0FDB-4CA4-A634-D19BC9FA3EFF}">
  <sheetPr codeName="Sheet52">
    <pageSetUpPr autoPageBreaks="0"/>
  </sheetPr>
  <dimension ref="A1:AD185"/>
  <sheetViews>
    <sheetView tabSelected="1" zoomScaleNormal="100" workbookViewId="0">
      <pane xSplit="2" ySplit="7" topLeftCell="C8" activePane="bottomRight" state="frozen"/>
      <selection pane="topRight" activeCell="C1" sqref="C1"/>
      <selection pane="bottomLeft" activeCell="A8" sqref="A8"/>
      <selection pane="bottomRight" activeCell="B2" sqref="B2"/>
    </sheetView>
  </sheetViews>
  <sheetFormatPr defaultColWidth="11.28515625" defaultRowHeight="14.25"/>
  <cols>
    <col min="1" max="1" width="2" style="1" customWidth="1"/>
    <col min="2" max="2" width="69.42578125" style="1" customWidth="1"/>
    <col min="3" max="3" width="2.42578125" style="1" customWidth="1"/>
    <col min="4" max="4" width="1.140625" style="1" hidden="1" customWidth="1"/>
    <col min="5" max="5" width="21.28515625" style="1" hidden="1" customWidth="1"/>
    <col min="6" max="8" width="23.85546875" style="1" hidden="1" customWidth="1"/>
    <col min="9" max="12" width="21.5703125" style="1" hidden="1" customWidth="1"/>
    <col min="13" max="14" width="21.5703125" style="1" customWidth="1"/>
    <col min="15" max="15" width="19.28515625" style="1" customWidth="1"/>
    <col min="16" max="16" width="20.42578125" style="1" customWidth="1"/>
    <col min="17" max="17" width="19" style="1" customWidth="1"/>
    <col min="18" max="18" width="19.42578125" style="1" customWidth="1"/>
    <col min="19" max="19" width="17.85546875" style="1" customWidth="1"/>
    <col min="20" max="20" width="2.140625" style="1" customWidth="1"/>
    <col min="21" max="21" width="2" style="1" customWidth="1"/>
    <col min="22" max="22" width="4.5703125" style="99" customWidth="1"/>
    <col min="23" max="23" width="14.28515625" style="1" bestFit="1" customWidth="1"/>
    <col min="24" max="24" width="13.7109375" style="1" bestFit="1" customWidth="1"/>
    <col min="25" max="16384" width="11.28515625" style="1"/>
  </cols>
  <sheetData>
    <row r="1" spans="1:30" ht="17.100000000000001" customHeight="1">
      <c r="B1" s="45"/>
      <c r="C1" s="97"/>
      <c r="D1" s="44"/>
      <c r="E1" s="44"/>
      <c r="F1" s="44"/>
      <c r="G1" s="44"/>
      <c r="H1" s="44"/>
      <c r="I1" s="44"/>
      <c r="J1" s="44"/>
      <c r="K1" s="44"/>
      <c r="L1" s="44"/>
      <c r="M1" s="44"/>
      <c r="N1" s="44"/>
      <c r="O1" s="44"/>
      <c r="P1" s="44"/>
      <c r="Q1" s="44"/>
      <c r="R1" s="44"/>
      <c r="S1" s="21"/>
      <c r="T1" s="98"/>
      <c r="U1" s="98"/>
    </row>
    <row r="2" spans="1:30" ht="17.100000000000001" customHeight="1">
      <c r="B2" s="209" t="s">
        <v>315</v>
      </c>
      <c r="C2" s="100"/>
      <c r="D2" s="44"/>
      <c r="E2" s="44"/>
      <c r="F2" s="44"/>
      <c r="G2" s="44"/>
      <c r="H2" s="44"/>
      <c r="I2" s="44"/>
      <c r="J2" s="44"/>
      <c r="K2" s="44"/>
      <c r="L2" s="44"/>
      <c r="M2" s="44"/>
      <c r="N2" s="44"/>
      <c r="O2" s="44"/>
      <c r="P2" s="44"/>
      <c r="Q2" s="44"/>
      <c r="R2" s="44"/>
      <c r="S2" s="210"/>
      <c r="T2" s="98"/>
      <c r="U2" s="98"/>
    </row>
    <row r="3" spans="1:30" ht="17.100000000000001" customHeight="1">
      <c r="B3" s="45"/>
      <c r="C3" s="97"/>
      <c r="D3" s="46"/>
      <c r="E3" s="45" t="s">
        <v>723</v>
      </c>
      <c r="F3" s="45" t="s">
        <v>513</v>
      </c>
      <c r="G3" s="45" t="s">
        <v>753</v>
      </c>
      <c r="H3" s="45" t="s">
        <v>764</v>
      </c>
      <c r="I3" s="45" t="s">
        <v>812</v>
      </c>
      <c r="J3" s="45" t="s">
        <v>870</v>
      </c>
      <c r="K3" s="45" t="s">
        <v>913</v>
      </c>
      <c r="L3" s="45" t="s">
        <v>990</v>
      </c>
      <c r="M3" s="45" t="s">
        <v>993</v>
      </c>
      <c r="N3" s="45" t="s">
        <v>1041</v>
      </c>
      <c r="O3" s="45" t="s">
        <v>1253</v>
      </c>
      <c r="P3" s="45" t="s">
        <v>1263</v>
      </c>
      <c r="Q3" s="45" t="s">
        <v>1297</v>
      </c>
      <c r="R3" s="195" t="s">
        <v>1352</v>
      </c>
      <c r="S3" s="211" t="s">
        <v>1392</v>
      </c>
      <c r="T3" s="98"/>
      <c r="U3" s="98"/>
    </row>
    <row r="4" spans="1:30" ht="18" customHeight="1">
      <c r="B4" s="47"/>
      <c r="C4" s="47"/>
      <c r="D4" s="22"/>
      <c r="E4" s="22" t="s">
        <v>225</v>
      </c>
      <c r="F4" s="22" t="s">
        <v>225</v>
      </c>
      <c r="G4" s="22" t="s">
        <v>225</v>
      </c>
      <c r="H4" s="22" t="s">
        <v>225</v>
      </c>
      <c r="I4" s="22" t="s">
        <v>225</v>
      </c>
      <c r="J4" s="22" t="s">
        <v>225</v>
      </c>
      <c r="K4" s="22" t="s">
        <v>225</v>
      </c>
      <c r="L4" s="22" t="s">
        <v>225</v>
      </c>
      <c r="M4" s="22" t="s">
        <v>225</v>
      </c>
      <c r="N4" s="22" t="s">
        <v>225</v>
      </c>
      <c r="O4" s="22" t="s">
        <v>225</v>
      </c>
      <c r="P4" s="22" t="s">
        <v>225</v>
      </c>
      <c r="Q4" s="22" t="s">
        <v>225</v>
      </c>
      <c r="R4" s="22" t="s">
        <v>1353</v>
      </c>
      <c r="S4" s="212" t="s">
        <v>0</v>
      </c>
      <c r="T4" s="101"/>
      <c r="U4" s="98"/>
      <c r="V4" s="102"/>
    </row>
    <row r="5" spans="1:30" ht="20.25">
      <c r="A5" s="103" t="s">
        <v>186</v>
      </c>
      <c r="B5" s="21"/>
      <c r="C5" s="21"/>
      <c r="D5" s="47"/>
      <c r="E5" s="47"/>
      <c r="F5" s="47"/>
      <c r="G5" s="47"/>
      <c r="H5" s="47"/>
      <c r="I5" s="47"/>
      <c r="J5" s="47"/>
      <c r="K5" s="47"/>
      <c r="L5" s="47"/>
      <c r="M5" s="47"/>
      <c r="N5" s="47"/>
      <c r="O5" s="47"/>
      <c r="P5" s="47"/>
      <c r="Q5" s="47"/>
      <c r="R5" s="47"/>
      <c r="S5" s="47"/>
      <c r="T5" s="99"/>
    </row>
    <row r="6" spans="1:30" ht="4.5" customHeight="1" thickBot="1">
      <c r="A6" s="104"/>
      <c r="B6" s="48"/>
      <c r="C6" s="48"/>
      <c r="D6" s="48"/>
      <c r="E6" s="48"/>
      <c r="F6" s="48"/>
      <c r="G6" s="48"/>
      <c r="H6" s="48"/>
      <c r="I6" s="48"/>
      <c r="J6" s="48"/>
      <c r="K6" s="48"/>
      <c r="L6" s="48"/>
      <c r="M6" s="48"/>
      <c r="N6" s="48"/>
      <c r="O6" s="48"/>
      <c r="P6" s="48"/>
      <c r="Q6" s="48"/>
      <c r="R6" s="48"/>
      <c r="S6" s="48"/>
      <c r="T6" s="105"/>
      <c r="U6" s="105"/>
      <c r="V6" s="106"/>
      <c r="AA6" s="107"/>
      <c r="AB6" s="107"/>
      <c r="AC6" s="107"/>
      <c r="AD6" s="107"/>
    </row>
    <row r="7" spans="1:30" ht="18" customHeight="1" thickTop="1">
      <c r="A7" s="108"/>
      <c r="B7" s="109" t="s">
        <v>187</v>
      </c>
      <c r="C7" s="49"/>
      <c r="D7" s="49"/>
      <c r="E7" s="49"/>
      <c r="F7" s="49"/>
      <c r="G7" s="49"/>
      <c r="H7" s="49"/>
      <c r="I7" s="49"/>
      <c r="J7" s="49"/>
      <c r="K7" s="49"/>
      <c r="L7" s="49"/>
      <c r="M7" s="49"/>
      <c r="N7" s="49"/>
      <c r="O7" s="201"/>
      <c r="P7" s="201"/>
      <c r="Q7" s="201"/>
      <c r="R7" s="201"/>
      <c r="S7" s="201"/>
      <c r="T7" s="110"/>
      <c r="V7" s="106"/>
      <c r="AA7" s="107"/>
      <c r="AB7" s="107"/>
      <c r="AC7" s="107"/>
      <c r="AD7" s="107"/>
    </row>
    <row r="8" spans="1:30" ht="18.75">
      <c r="A8" s="108"/>
      <c r="B8" s="111" t="s">
        <v>188</v>
      </c>
      <c r="C8" s="112"/>
      <c r="D8" s="21"/>
      <c r="E8" s="21"/>
      <c r="F8" s="21"/>
      <c r="G8" s="21"/>
      <c r="H8" s="21"/>
      <c r="I8" s="21"/>
      <c r="J8" s="21"/>
      <c r="K8" s="21"/>
      <c r="L8" s="21"/>
      <c r="M8" s="21"/>
      <c r="N8" s="21"/>
      <c r="O8" s="21"/>
      <c r="P8" s="21"/>
      <c r="Q8" s="21"/>
      <c r="R8" s="21"/>
      <c r="S8" s="21"/>
      <c r="U8" s="113"/>
      <c r="V8" s="114"/>
      <c r="AA8" s="107"/>
      <c r="AB8" s="107"/>
      <c r="AC8" s="107"/>
      <c r="AD8" s="107"/>
    </row>
    <row r="9" spans="1:30" ht="10.5" customHeight="1">
      <c r="A9" s="108"/>
      <c r="B9" s="115"/>
      <c r="C9" s="21"/>
      <c r="D9" s="21"/>
      <c r="E9" s="21"/>
      <c r="F9" s="21"/>
      <c r="G9" s="21"/>
      <c r="H9" s="21"/>
      <c r="I9" s="21"/>
      <c r="J9" s="21"/>
      <c r="K9" s="21"/>
      <c r="L9" s="21"/>
      <c r="M9" s="21"/>
      <c r="N9" s="21"/>
      <c r="O9" s="21"/>
      <c r="P9" s="21"/>
      <c r="Q9" s="21"/>
      <c r="R9" s="21"/>
      <c r="S9" s="21"/>
      <c r="U9" s="113"/>
      <c r="V9" s="106"/>
      <c r="AA9" s="107"/>
      <c r="AB9" s="107"/>
      <c r="AC9" s="107"/>
      <c r="AD9" s="107"/>
    </row>
    <row r="10" spans="1:30" ht="14.1" customHeight="1">
      <c r="A10" s="108"/>
      <c r="B10" s="115" t="s">
        <v>230</v>
      </c>
      <c r="C10" s="116"/>
      <c r="D10" s="23"/>
      <c r="E10" s="50" t="e">
        <f>VLOOKUP($B$2,FY11A,3,FALSE)</f>
        <v>#NAME?</v>
      </c>
      <c r="F10" s="50" t="e">
        <f>VLOOKUP($B$2,FY12A,3,FALSE)</f>
        <v>#NAME?</v>
      </c>
      <c r="G10" s="50" t="e">
        <f>VLOOKUP($B$2,FY13A,3,FALSE)</f>
        <v>#NAME?</v>
      </c>
      <c r="H10" s="50" t="e">
        <f>VLOOKUP($B$2,FY14A,3,FALSE)</f>
        <v>#NAME?</v>
      </c>
      <c r="I10" s="50" t="e">
        <f>VLOOKUP($B$2,FY15A,3,FALSE)</f>
        <v>#NAME?</v>
      </c>
      <c r="J10" s="50" t="e">
        <f>VLOOKUP($B$2,FY16A,3,FALSE)</f>
        <v>#NAME?</v>
      </c>
      <c r="K10" s="50" t="e">
        <f>VLOOKUP($B$2,FY17A,3,FALSE)</f>
        <v>#NAME?</v>
      </c>
      <c r="L10" s="50" t="e">
        <f>VLOOKUP($B$2,FY18A,3,FALSE)</f>
        <v>#NAME?</v>
      </c>
      <c r="M10" s="213">
        <f>VLOOKUP($B$2,'FY19 All '!FY19A,3,FALSE)</f>
        <v>10498983614</v>
      </c>
      <c r="N10" s="213">
        <f>VLOOKUP($B$2,'FY20 All '!FY20A,3,FALSE)</f>
        <v>10707111090</v>
      </c>
      <c r="O10" s="213">
        <f>VLOOKUP($B$2,'FY21 All '!FY21A,3,FALSE)</f>
        <v>10950715493</v>
      </c>
      <c r="P10" s="213">
        <f>VLOOKUP($B$2,'FY22 All'!FY22A,3,FALSE)</f>
        <v>11188776298</v>
      </c>
      <c r="Q10" s="213">
        <f>VLOOKUP($B$2,'FY23 All'!FY23A,3,FALSE)</f>
        <v>11425514074</v>
      </c>
      <c r="R10" s="213">
        <f>VLOOKUP($B$2,'FY24 All'!FY24A,3,FALSE)</f>
        <v>11697765319</v>
      </c>
      <c r="S10" s="213">
        <f>R10-Q10</f>
        <v>272251245</v>
      </c>
      <c r="T10" s="117"/>
      <c r="U10" s="113"/>
      <c r="V10" s="106"/>
      <c r="AA10" s="107"/>
      <c r="AB10" s="107"/>
      <c r="AC10" s="107"/>
      <c r="AD10" s="107"/>
    </row>
    <row r="11" spans="1:30" ht="14.1" customHeight="1">
      <c r="A11" s="108"/>
      <c r="B11" s="118" t="s">
        <v>797</v>
      </c>
      <c r="C11" s="119"/>
      <c r="D11" s="23"/>
      <c r="E11" s="51" t="e">
        <f>IF(VLOOKUP($B$2,FY11A,4,FALSE)="NA",0,VLOOKUP($B$2,FY11A,4,FALSE))</f>
        <v>#NAME?</v>
      </c>
      <c r="F11" s="51" t="e">
        <f>IF(VLOOKUP($B$2,FY12A,4,FALSE)="NA",0,VLOOKUP($B$2,FY12A,4,FALSE))</f>
        <v>#NAME?</v>
      </c>
      <c r="G11" s="51" t="e">
        <f>IF(VLOOKUP($B$2,FY13A,4,FALSE)="N/A",0,VLOOKUP($B$2,FY13A,4,FALSE))</f>
        <v>#NAME?</v>
      </c>
      <c r="H11" s="51" t="e">
        <f>IF(VLOOKUP($B$2,FY14A,4,FALSE)="N/A",0,VLOOKUP($B$2,FY14A,4,FALSE))</f>
        <v>#NAME?</v>
      </c>
      <c r="I11" s="51" t="e">
        <f>IF(VLOOKUP($B$2,FY15A,4,FALSE)="N/A",0,VLOOKUP($B$2,FY15A,4,FALSE))</f>
        <v>#NAME?</v>
      </c>
      <c r="J11" s="51" t="e">
        <f>IF(VLOOKUP($B$2,FY16A,4,FALSE)="N/A",0,VLOOKUP($B$2,FY16A,4,FALSE))</f>
        <v>#NAME?</v>
      </c>
      <c r="K11" s="51" t="e">
        <f>IF(VLOOKUP($B$2,FY17A,4,FALSE)="N/A",0,VLOOKUP($B$2,FY17A,4,FALSE))</f>
        <v>#NAME?</v>
      </c>
      <c r="L11" s="51" t="e">
        <f>IF(VLOOKUP($B$2,FY18A,4,FALSE)="N/A",0,VLOOKUP($B$2,FY18A,4,FALSE))</f>
        <v>#NAME?</v>
      </c>
      <c r="M11" s="221">
        <f>IF(VLOOKUP($B$2,'FY19 All '!FY19A,4,FALSE)="N/A",0,VLOOKUP($B$2,'FY19 All '!FY19A,4,FALSE))</f>
        <v>168790742</v>
      </c>
      <c r="N11" s="221">
        <f>IF(VLOOKUP($B$2,'FY20 All '!FY20A,4,FALSE)="N/A",0,VLOOKUP($B$2,'FY20 All '!FY20A,4,FALSE))</f>
        <v>180651729</v>
      </c>
      <c r="O11" s="221">
        <f>IF(VLOOKUP($B$2,'FY21 All '!FY21A,4,FALSE)="N/A",0,VLOOKUP($B$2,'FY21 All '!FY21A,4,FALSE))</f>
        <v>185673886</v>
      </c>
      <c r="P11" s="221">
        <f>IF(VLOOKUP($B$2,'FY22 All'!FY22A,4,FALSE)="N/A",0,VLOOKUP($B$2,'FY22 All'!FY22A,4,FALSE))</f>
        <v>185233886</v>
      </c>
      <c r="Q11" s="221">
        <f>IF(VLOOKUP($B$2,'FY23 All'!FY23A,4,FALSE)="N/A",0,VLOOKUP($B$2,'FY23 All'!FY23A,4,FALSE))</f>
        <v>188531823</v>
      </c>
      <c r="R11" s="221">
        <f>IF(VLOOKUP($B$2,'FY24 All'!FY24A,4,FALSE)="N/A",0,VLOOKUP($B$2,'FY24 All'!FY24A,4,FALSE))</f>
        <v>187130467</v>
      </c>
      <c r="S11" s="221">
        <f>R11-Q11</f>
        <v>-1401356</v>
      </c>
      <c r="T11" s="120"/>
      <c r="U11" s="113"/>
      <c r="V11" s="106"/>
      <c r="AA11" s="107"/>
      <c r="AB11" s="107"/>
      <c r="AC11" s="107"/>
      <c r="AD11" s="107"/>
    </row>
    <row r="12" spans="1:30" ht="14.1" customHeight="1">
      <c r="A12" s="108"/>
      <c r="B12" s="115" t="s">
        <v>189</v>
      </c>
      <c r="C12" s="21"/>
      <c r="D12" s="23"/>
      <c r="E12" s="23" t="e">
        <f t="shared" ref="E12:J12" si="0">E10-E11</f>
        <v>#NAME?</v>
      </c>
      <c r="F12" s="23" t="e">
        <f t="shared" si="0"/>
        <v>#NAME?</v>
      </c>
      <c r="G12" s="23" t="e">
        <f t="shared" si="0"/>
        <v>#NAME?</v>
      </c>
      <c r="H12" s="23" t="e">
        <f t="shared" si="0"/>
        <v>#NAME?</v>
      </c>
      <c r="I12" s="23" t="e">
        <f t="shared" si="0"/>
        <v>#NAME?</v>
      </c>
      <c r="J12" s="23" t="e">
        <f t="shared" si="0"/>
        <v>#NAME?</v>
      </c>
      <c r="K12" s="23" t="e">
        <f t="shared" ref="K12:Q12" si="1">K10-K11</f>
        <v>#NAME?</v>
      </c>
      <c r="L12" s="23" t="e">
        <f t="shared" si="1"/>
        <v>#NAME?</v>
      </c>
      <c r="M12" s="23">
        <f t="shared" si="1"/>
        <v>10330192872</v>
      </c>
      <c r="N12" s="23">
        <f t="shared" si="1"/>
        <v>10526459361</v>
      </c>
      <c r="O12" s="23">
        <f t="shared" si="1"/>
        <v>10765041607</v>
      </c>
      <c r="P12" s="23">
        <f t="shared" si="1"/>
        <v>11003542412</v>
      </c>
      <c r="Q12" s="23">
        <f t="shared" si="1"/>
        <v>11236982251</v>
      </c>
      <c r="R12" s="23">
        <f>R10-R11</f>
        <v>11510634852</v>
      </c>
      <c r="S12" s="23">
        <f>R12-Q12</f>
        <v>273652601</v>
      </c>
      <c r="T12" s="121"/>
      <c r="U12" s="113"/>
      <c r="V12" s="106"/>
      <c r="AA12" s="107"/>
      <c r="AB12" s="107"/>
      <c r="AC12" s="107"/>
      <c r="AD12" s="107"/>
    </row>
    <row r="13" spans="1:30" ht="14.1" customHeight="1">
      <c r="A13" s="108"/>
      <c r="B13" s="118" t="s">
        <v>798</v>
      </c>
      <c r="C13" s="119"/>
      <c r="D13" s="21"/>
      <c r="E13" s="52" t="e">
        <f>VLOOKUP($B$2,FY11A,7,FALSE)</f>
        <v>#NAME?</v>
      </c>
      <c r="F13" s="52" t="e">
        <f>VLOOKUP($B$2,FY12A,7,FALSE)</f>
        <v>#NAME?</v>
      </c>
      <c r="G13" s="52" t="e">
        <f>VLOOKUP($B$2,FY13A,7,FALSE)</f>
        <v>#NAME?</v>
      </c>
      <c r="H13" s="52" t="e">
        <f>VLOOKUP($B$2,FY14A,7,FALSE)</f>
        <v>#NAME?</v>
      </c>
      <c r="I13" s="52" t="e">
        <f>VLOOKUP($B$2,FY15A,7,FALSE)</f>
        <v>#NAME?</v>
      </c>
      <c r="J13" s="52" t="e">
        <f>VLOOKUP($B$2,FY16A,7,FALSE)</f>
        <v>#NAME?</v>
      </c>
      <c r="K13" s="52" t="e">
        <f>VLOOKUP($B$2,FY17A,7,FALSE)</f>
        <v>#NAME?</v>
      </c>
      <c r="L13" s="52" t="e">
        <f>VLOOKUP($B$2,FY18A,7,FALSE)</f>
        <v>#NAME?</v>
      </c>
      <c r="M13" s="226">
        <f>VLOOKUP($B$2,'FY19 All '!FY19A,7,FALSE)</f>
        <v>1.0590999999999999</v>
      </c>
      <c r="N13" s="226">
        <f>VLOOKUP($B$2,'FY20 All '!FY20A,7,FALSE)</f>
        <v>0.99659999999999993</v>
      </c>
      <c r="O13" s="226">
        <f>VLOOKUP($B$2,'FY21 All '!FY21A,7,FALSE)</f>
        <v>0.97560000000000002</v>
      </c>
      <c r="P13" s="1106">
        <f>VLOOKUP($B$2,'FY22 All'!FY22A,7,FALSE)</f>
        <v>0.94640000000000002</v>
      </c>
      <c r="Q13" s="226">
        <f>VLOOKUP($B$2,'FY23 All'!FY23A,7,FALSE)</f>
        <v>0.90039999999999998</v>
      </c>
      <c r="R13" s="226">
        <f>VLOOKUP($B$2,'FY24 All'!FY24A,7,FALSE)</f>
        <v>0.84740000000000004</v>
      </c>
      <c r="S13" s="226">
        <f>R13-Q13</f>
        <v>-5.2999999999999936E-2</v>
      </c>
      <c r="T13" s="121"/>
      <c r="U13" s="113"/>
      <c r="V13" s="106"/>
      <c r="W13" s="127"/>
      <c r="AA13" s="107"/>
      <c r="AB13" s="107"/>
      <c r="AC13" s="107"/>
      <c r="AD13" s="107"/>
    </row>
    <row r="14" spans="1:30" ht="14.1" customHeight="1">
      <c r="A14" s="108"/>
      <c r="B14" s="115" t="s">
        <v>190</v>
      </c>
      <c r="C14" s="21"/>
      <c r="D14" s="23"/>
      <c r="E14" s="53" t="e">
        <f t="shared" ref="E14:J14" si="2">ROUND(E12/E13,0)</f>
        <v>#NAME?</v>
      </c>
      <c r="F14" s="53" t="e">
        <f t="shared" si="2"/>
        <v>#NAME?</v>
      </c>
      <c r="G14" s="53" t="e">
        <f t="shared" si="2"/>
        <v>#NAME?</v>
      </c>
      <c r="H14" s="53" t="e">
        <f t="shared" si="2"/>
        <v>#NAME?</v>
      </c>
      <c r="I14" s="53" t="e">
        <f t="shared" si="2"/>
        <v>#NAME?</v>
      </c>
      <c r="J14" s="53" t="e">
        <f t="shared" si="2"/>
        <v>#NAME?</v>
      </c>
      <c r="K14" s="53" t="e">
        <f t="shared" ref="K14:Q14" si="3">ROUND(K12/K13,0)</f>
        <v>#NAME?</v>
      </c>
      <c r="L14" s="53" t="e">
        <f t="shared" si="3"/>
        <v>#NAME?</v>
      </c>
      <c r="M14" s="23">
        <f t="shared" si="3"/>
        <v>9753746456</v>
      </c>
      <c r="N14" s="23">
        <f t="shared" si="3"/>
        <v>10562371424</v>
      </c>
      <c r="O14" s="23">
        <f t="shared" si="3"/>
        <v>11034277990</v>
      </c>
      <c r="P14" s="23">
        <f t="shared" si="3"/>
        <v>11626735431</v>
      </c>
      <c r="Q14" s="23">
        <f t="shared" si="3"/>
        <v>12479989173</v>
      </c>
      <c r="R14" s="23">
        <f>ROUND(R12/R13,0)</f>
        <v>13583472802</v>
      </c>
      <c r="S14" s="23">
        <f>R14-Q14</f>
        <v>1103483629</v>
      </c>
      <c r="U14" s="113"/>
      <c r="V14" s="106"/>
      <c r="AA14" s="107"/>
      <c r="AB14" s="107"/>
      <c r="AC14" s="107"/>
      <c r="AD14" s="107"/>
    </row>
    <row r="15" spans="1:30" ht="9" customHeight="1">
      <c r="A15" s="108"/>
      <c r="B15" s="115"/>
      <c r="C15" s="21"/>
      <c r="D15" s="21"/>
      <c r="E15" s="21"/>
      <c r="F15" s="21"/>
      <c r="G15" s="21"/>
      <c r="H15" s="21"/>
      <c r="I15" s="21"/>
      <c r="J15" s="21"/>
      <c r="K15" s="21"/>
      <c r="L15" s="21"/>
      <c r="M15" s="213"/>
      <c r="N15" s="213"/>
      <c r="O15" s="213"/>
      <c r="P15" s="213"/>
      <c r="Q15" s="213"/>
      <c r="R15" s="213"/>
      <c r="S15" s="213"/>
      <c r="U15" s="113"/>
      <c r="V15" s="106"/>
      <c r="AA15" s="107"/>
      <c r="AB15" s="107"/>
      <c r="AC15" s="107"/>
      <c r="AD15" s="107"/>
    </row>
    <row r="16" spans="1:30" ht="14.1" customHeight="1">
      <c r="A16" s="108"/>
      <c r="B16" s="118" t="s">
        <v>799</v>
      </c>
      <c r="C16" s="119"/>
      <c r="D16" s="23"/>
      <c r="E16" s="54" t="e">
        <f>VLOOKUP($B$2,FY11A,10,FALSE)</f>
        <v>#NAME?</v>
      </c>
      <c r="F16" s="54" t="e">
        <f>VLOOKUP($B$2,FY12A,10,FALSE)</f>
        <v>#NAME?</v>
      </c>
      <c r="G16" s="54" t="e">
        <f>VLOOKUP($B$2,FY13A,10,FALSE)</f>
        <v>#NAME?</v>
      </c>
      <c r="H16" s="54" t="e">
        <f>VLOOKUP($B$2,FY14A,10,FALSE)</f>
        <v>#NAME?</v>
      </c>
      <c r="I16" s="54" t="e">
        <f>VLOOKUP($B$2,FY15A,10,FALSE)</f>
        <v>#NAME?</v>
      </c>
      <c r="J16" s="54" t="e">
        <f>VLOOKUP($B$2,FY16A,10,FALSE)</f>
        <v>#NAME?</v>
      </c>
      <c r="K16" s="54" t="e">
        <f>VLOOKUP($B$2,FY17A,10,FALSE)</f>
        <v>#NAME?</v>
      </c>
      <c r="L16" s="54" t="e">
        <f>VLOOKUP($B$2,FY18A,10,FALSE)</f>
        <v>#NAME?</v>
      </c>
      <c r="M16" s="213">
        <f>VLOOKUP($B$2,'FY19 All '!FY19A,10,FALSE)</f>
        <v>315569019</v>
      </c>
      <c r="N16" s="213">
        <f>VLOOKUP($B$2,'FY20 All '!FY20A,10,FALSE)</f>
        <v>325163508</v>
      </c>
      <c r="O16" s="213">
        <f>VLOOKUP($B$2,'FY21 All '!FY21A,10,FALSE)</f>
        <v>339712357</v>
      </c>
      <c r="P16" s="213">
        <f>VLOOKUP($B$2,'FY22 All'!FY22A,10,FALSE)</f>
        <v>356856992</v>
      </c>
      <c r="Q16" s="213">
        <f>VLOOKUP($B$2,'FY23 All'!FY23A,10,FALSE)</f>
        <v>361393678</v>
      </c>
      <c r="R16" s="213">
        <f>VLOOKUP($B$2,'FY24 All'!FY24A,10,FALSE)</f>
        <v>328767987</v>
      </c>
      <c r="S16" s="213">
        <f>R16-Q16</f>
        <v>-32625691</v>
      </c>
      <c r="T16" s="120"/>
      <c r="U16" s="113"/>
      <c r="V16" s="106"/>
      <c r="AA16" s="107"/>
      <c r="AB16" s="107"/>
      <c r="AC16" s="107"/>
      <c r="AD16" s="107"/>
    </row>
    <row r="17" spans="1:30" ht="14.1" customHeight="1">
      <c r="A17" s="108"/>
      <c r="B17" s="118" t="s">
        <v>800</v>
      </c>
      <c r="C17" s="119"/>
      <c r="D17" s="23"/>
      <c r="E17" s="54" t="e">
        <f>VLOOKUP($B$2,FY11A,11,FALSE)</f>
        <v>#NAME?</v>
      </c>
      <c r="F17" s="54" t="e">
        <f>VLOOKUP($B$2,FY12A,11,FALSE)</f>
        <v>#NAME?</v>
      </c>
      <c r="G17" s="54" t="e">
        <f>VLOOKUP($B$2,FY13A,11,FALSE)</f>
        <v>#NAME?</v>
      </c>
      <c r="H17" s="54" t="e">
        <f>VLOOKUP($B$2,FY14A,11,FALSE)</f>
        <v>#NAME?</v>
      </c>
      <c r="I17" s="54" t="e">
        <f>VLOOKUP($B$2,FY15A,11,FALSE)</f>
        <v>#NAME?</v>
      </c>
      <c r="J17" s="54" t="e">
        <f>VLOOKUP($B$2,FY16A,11,FALSE)</f>
        <v>#NAME?</v>
      </c>
      <c r="K17" s="54" t="e">
        <f>VLOOKUP($B$2,FY17A,11,FALSE)</f>
        <v>#NAME?</v>
      </c>
      <c r="L17" s="54" t="e">
        <f>VLOOKUP($B$2,FY18A,11,FALSE)</f>
        <v>#NAME?</v>
      </c>
      <c r="M17" s="213">
        <f>VLOOKUP($B$2,'FY19 All '!FY19A,11,FALSE)</f>
        <v>2503134897</v>
      </c>
      <c r="N17" s="213">
        <f>VLOOKUP($B$2,'FY20 All '!FY20A,11,FALSE)</f>
        <v>2667371712</v>
      </c>
      <c r="O17" s="213">
        <f>VLOOKUP($B$2,'FY21 All '!FY21A,11,FALSE)</f>
        <v>2926876346</v>
      </c>
      <c r="P17" s="213">
        <f>VLOOKUP($B$2,'FY22 All'!FY22A,11,FALSE)</f>
        <v>3164132660</v>
      </c>
      <c r="Q17" s="213">
        <f>VLOOKUP($B$2,'FY23 All'!FY23A,11,FALSE)</f>
        <v>3253722711</v>
      </c>
      <c r="R17" s="213">
        <f>VLOOKUP($B$2,'FY24 All'!FY24A,11,FALSE)</f>
        <v>3582786510</v>
      </c>
      <c r="S17" s="213">
        <f>R17-Q17</f>
        <v>329063799</v>
      </c>
      <c r="T17" s="120"/>
      <c r="U17" s="113"/>
      <c r="V17" s="106"/>
      <c r="AA17" s="107"/>
      <c r="AB17" s="107"/>
      <c r="AC17" s="107"/>
      <c r="AD17" s="107"/>
    </row>
    <row r="18" spans="1:30" ht="14.1" customHeight="1">
      <c r="A18" s="108"/>
      <c r="B18" s="118" t="s">
        <v>801</v>
      </c>
      <c r="C18" s="119"/>
      <c r="D18" s="23"/>
      <c r="E18" s="23" t="e">
        <f t="shared" ref="E18:J18" si="4">E11</f>
        <v>#NAME?</v>
      </c>
      <c r="F18" s="23" t="e">
        <f t="shared" si="4"/>
        <v>#NAME?</v>
      </c>
      <c r="G18" s="23" t="e">
        <f t="shared" si="4"/>
        <v>#NAME?</v>
      </c>
      <c r="H18" s="23" t="e">
        <f t="shared" si="4"/>
        <v>#NAME?</v>
      </c>
      <c r="I18" s="23" t="e">
        <f t="shared" si="4"/>
        <v>#NAME?</v>
      </c>
      <c r="J18" s="23" t="e">
        <f t="shared" si="4"/>
        <v>#NAME?</v>
      </c>
      <c r="K18" s="23" t="e">
        <f t="shared" ref="K18:Q18" si="5">K11</f>
        <v>#NAME?</v>
      </c>
      <c r="L18" s="23" t="e">
        <f t="shared" si="5"/>
        <v>#NAME?</v>
      </c>
      <c r="M18" s="213">
        <f t="shared" si="5"/>
        <v>168790742</v>
      </c>
      <c r="N18" s="213">
        <f t="shared" si="5"/>
        <v>180651729</v>
      </c>
      <c r="O18" s="213">
        <f t="shared" si="5"/>
        <v>185673886</v>
      </c>
      <c r="P18" s="213">
        <f t="shared" si="5"/>
        <v>185233886</v>
      </c>
      <c r="Q18" s="213">
        <f t="shared" si="5"/>
        <v>188531823</v>
      </c>
      <c r="R18" s="213">
        <f>R11</f>
        <v>187130467</v>
      </c>
      <c r="S18" s="213">
        <f>R18-Q18</f>
        <v>-1401356</v>
      </c>
      <c r="U18" s="113"/>
      <c r="V18" s="106"/>
    </row>
    <row r="19" spans="1:30" ht="18" customHeight="1" thickBot="1">
      <c r="A19" s="108"/>
      <c r="B19" s="122" t="s">
        <v>191</v>
      </c>
      <c r="C19" s="33"/>
      <c r="D19" s="23"/>
      <c r="E19" s="55" t="e">
        <f t="shared" ref="E19:J19" si="6">SUM(E14:E18)</f>
        <v>#NAME?</v>
      </c>
      <c r="F19" s="55" t="e">
        <f t="shared" si="6"/>
        <v>#NAME?</v>
      </c>
      <c r="G19" s="55" t="e">
        <f t="shared" si="6"/>
        <v>#NAME?</v>
      </c>
      <c r="H19" s="55" t="e">
        <f t="shared" si="6"/>
        <v>#NAME?</v>
      </c>
      <c r="I19" s="55" t="e">
        <f t="shared" si="6"/>
        <v>#NAME?</v>
      </c>
      <c r="J19" s="55" t="e">
        <f t="shared" si="6"/>
        <v>#NAME?</v>
      </c>
      <c r="K19" s="197" t="e">
        <f t="shared" ref="K19:Q19" si="7">SUM(K14:K18)</f>
        <v>#NAME?</v>
      </c>
      <c r="L19" s="197" t="e">
        <f t="shared" si="7"/>
        <v>#NAME?</v>
      </c>
      <c r="M19" s="197">
        <f t="shared" si="7"/>
        <v>12741241114</v>
      </c>
      <c r="N19" s="197">
        <f t="shared" si="7"/>
        <v>13735558373</v>
      </c>
      <c r="O19" s="197">
        <f t="shared" si="7"/>
        <v>14486540579</v>
      </c>
      <c r="P19" s="197">
        <f t="shared" si="7"/>
        <v>15332958969</v>
      </c>
      <c r="Q19" s="197">
        <f t="shared" si="7"/>
        <v>16283637385</v>
      </c>
      <c r="R19" s="197">
        <f>SUM(R14:R18)</f>
        <v>17682157766</v>
      </c>
      <c r="S19" s="197">
        <f>R19-Q19</f>
        <v>1398520381</v>
      </c>
      <c r="T19" s="123"/>
      <c r="U19" s="113"/>
      <c r="V19" s="106"/>
    </row>
    <row r="20" spans="1:30" ht="10.5" customHeight="1" thickTop="1">
      <c r="A20" s="108"/>
      <c r="B20" s="115"/>
      <c r="C20" s="21"/>
      <c r="D20" s="21"/>
      <c r="E20" s="21"/>
      <c r="F20" s="21"/>
      <c r="G20" s="21"/>
      <c r="H20" s="21"/>
      <c r="I20" s="21"/>
      <c r="J20" s="21"/>
      <c r="K20" s="21"/>
      <c r="L20" s="21"/>
      <c r="M20" s="21"/>
      <c r="N20" s="21"/>
      <c r="O20" s="21"/>
      <c r="P20" s="21"/>
      <c r="Q20" s="21"/>
      <c r="R20" s="21"/>
      <c r="S20" s="21"/>
      <c r="U20" s="113"/>
      <c r="V20" s="106"/>
    </row>
    <row r="21" spans="1:30" ht="18.75">
      <c r="A21" s="108"/>
      <c r="B21" s="111" t="s">
        <v>192</v>
      </c>
      <c r="C21" s="112"/>
      <c r="D21" s="21"/>
      <c r="E21" s="21"/>
      <c r="F21" s="21"/>
      <c r="G21" s="21"/>
      <c r="H21" s="21"/>
      <c r="I21" s="21"/>
      <c r="J21" s="21"/>
      <c r="K21" s="21"/>
      <c r="L21" s="21"/>
      <c r="M21" s="21"/>
      <c r="N21" s="21"/>
      <c r="O21" s="21"/>
      <c r="P21" s="21"/>
      <c r="Q21" s="21"/>
      <c r="R21" s="21"/>
      <c r="S21" s="21"/>
      <c r="U21" s="113"/>
      <c r="V21" s="106"/>
    </row>
    <row r="22" spans="1:30" ht="9" customHeight="1">
      <c r="A22" s="108"/>
      <c r="B22" s="115"/>
      <c r="C22" s="21"/>
      <c r="D22" s="21"/>
      <c r="E22" s="21"/>
      <c r="F22" s="21"/>
      <c r="G22" s="21"/>
      <c r="H22" s="21"/>
      <c r="I22" s="21"/>
      <c r="J22" s="21"/>
      <c r="K22" s="21"/>
      <c r="L22" s="21"/>
      <c r="M22" s="21"/>
      <c r="N22" s="21"/>
      <c r="O22" s="21"/>
      <c r="P22" s="21"/>
      <c r="Q22" s="21"/>
      <c r="R22" s="21"/>
      <c r="S22" s="21"/>
      <c r="U22" s="113"/>
      <c r="V22" s="106"/>
    </row>
    <row r="23" spans="1:30" ht="15">
      <c r="A23" s="108"/>
      <c r="B23" s="115" t="s">
        <v>214</v>
      </c>
      <c r="C23" s="21"/>
      <c r="D23" s="21"/>
      <c r="E23" s="56" t="e">
        <f t="shared" ref="E23:J23" si="8">E19</f>
        <v>#NAME?</v>
      </c>
      <c r="F23" s="56" t="e">
        <f t="shared" si="8"/>
        <v>#NAME?</v>
      </c>
      <c r="G23" s="56" t="e">
        <f t="shared" si="8"/>
        <v>#NAME?</v>
      </c>
      <c r="H23" s="56" t="e">
        <f t="shared" si="8"/>
        <v>#NAME?</v>
      </c>
      <c r="I23" s="56" t="e">
        <f t="shared" si="8"/>
        <v>#NAME?</v>
      </c>
      <c r="J23" s="56" t="e">
        <f t="shared" si="8"/>
        <v>#NAME?</v>
      </c>
      <c r="K23" s="56" t="e">
        <f t="shared" ref="K23:Q23" si="9">K19</f>
        <v>#NAME?</v>
      </c>
      <c r="L23" s="56" t="e">
        <f t="shared" si="9"/>
        <v>#NAME?</v>
      </c>
      <c r="M23" s="23">
        <f t="shared" si="9"/>
        <v>12741241114</v>
      </c>
      <c r="N23" s="23">
        <f t="shared" si="9"/>
        <v>13735558373</v>
      </c>
      <c r="O23" s="23">
        <f t="shared" si="9"/>
        <v>14486540579</v>
      </c>
      <c r="P23" s="23">
        <f t="shared" si="9"/>
        <v>15332958969</v>
      </c>
      <c r="Q23" s="23">
        <f t="shared" si="9"/>
        <v>16283637385</v>
      </c>
      <c r="R23" s="23">
        <f>R19</f>
        <v>17682157766</v>
      </c>
      <c r="S23" s="23">
        <f>R23-Q23</f>
        <v>1398520381</v>
      </c>
      <c r="T23" s="121"/>
      <c r="U23" s="113"/>
      <c r="V23" s="106"/>
    </row>
    <row r="24" spans="1:30" ht="15">
      <c r="A24" s="108"/>
      <c r="B24" s="115" t="s">
        <v>220</v>
      </c>
      <c r="C24" s="21"/>
      <c r="D24" s="21"/>
      <c r="E24" s="52" t="e">
        <f>#REF!</f>
        <v>#REF!</v>
      </c>
      <c r="F24" s="52" t="e">
        <f>#REF!</f>
        <v>#REF!</v>
      </c>
      <c r="G24" s="52" t="e">
        <f>#REF!</f>
        <v>#REF!</v>
      </c>
      <c r="H24" s="52" t="e">
        <f>#REF!</f>
        <v>#REF!</v>
      </c>
      <c r="I24" s="52" t="e">
        <f>#REF!</f>
        <v>#REF!</v>
      </c>
      <c r="J24" s="52" t="e">
        <f>#REF!</f>
        <v>#REF!</v>
      </c>
      <c r="K24" s="52" t="e">
        <f>#REF!</f>
        <v>#REF!</v>
      </c>
      <c r="L24" s="52" t="e">
        <f>#REF!</f>
        <v>#REF!</v>
      </c>
      <c r="M24" s="224">
        <f>'FY19 All '!$BX$108</f>
        <v>0.66800000000000004</v>
      </c>
      <c r="N24" s="224">
        <f>'FY20 All '!$BX$108</f>
        <v>0.66200000000000003</v>
      </c>
      <c r="O24" s="225">
        <f>'FY21 All '!$BX$107</f>
        <v>0.65200000000000002</v>
      </c>
      <c r="P24" s="1107">
        <f>'FY22 All'!BX107</f>
        <v>0.65200000000000002</v>
      </c>
      <c r="Q24" s="225">
        <f>'FY23 All'!BX107</f>
        <v>0.63900000000000001</v>
      </c>
      <c r="R24" s="225">
        <f>'FY24 All'!BX107</f>
        <v>0.63</v>
      </c>
      <c r="S24" s="225">
        <f>R24-Q24</f>
        <v>-9.000000000000008E-3</v>
      </c>
      <c r="T24" s="124"/>
      <c r="U24" s="113"/>
      <c r="V24" s="106"/>
    </row>
    <row r="25" spans="1:30" ht="12.75" customHeight="1">
      <c r="A25" s="108"/>
      <c r="B25" s="125" t="s">
        <v>193</v>
      </c>
      <c r="C25" s="126"/>
      <c r="D25" s="21"/>
      <c r="E25" s="57"/>
      <c r="F25" s="57"/>
      <c r="G25" s="57"/>
      <c r="H25" s="57"/>
      <c r="I25" s="57"/>
      <c r="J25" s="57"/>
      <c r="K25" s="57"/>
      <c r="L25" s="57"/>
      <c r="M25" s="57"/>
      <c r="N25" s="57"/>
      <c r="O25" s="21"/>
      <c r="P25" s="21"/>
      <c r="Q25" s="21"/>
      <c r="R25" s="21"/>
      <c r="S25" s="21"/>
      <c r="T25" s="127"/>
      <c r="U25" s="113"/>
      <c r="V25" s="106"/>
    </row>
    <row r="26" spans="1:30" ht="12.75" customHeight="1">
      <c r="A26" s="108"/>
      <c r="B26" s="125" t="s">
        <v>194</v>
      </c>
      <c r="C26" s="126"/>
      <c r="D26" s="21"/>
      <c r="E26" s="58"/>
      <c r="F26" s="58"/>
      <c r="G26" s="58"/>
      <c r="H26" s="58"/>
      <c r="I26" s="58"/>
      <c r="J26" s="58"/>
      <c r="K26" s="58"/>
      <c r="L26" s="58"/>
      <c r="M26" s="58"/>
      <c r="N26" s="58"/>
      <c r="O26" s="21"/>
      <c r="P26" s="196"/>
      <c r="Q26" s="196"/>
      <c r="R26" s="196"/>
      <c r="S26" s="58"/>
      <c r="T26" s="128"/>
      <c r="U26" s="113"/>
      <c r="V26" s="106"/>
    </row>
    <row r="27" spans="1:30" ht="15">
      <c r="A27" s="108"/>
      <c r="B27" s="122" t="s">
        <v>219</v>
      </c>
      <c r="C27" s="33"/>
      <c r="D27" s="23"/>
      <c r="E27" s="23" t="e">
        <f t="shared" ref="E27:J27" si="10">ROUND((E23/100)*E24,0)</f>
        <v>#NAME?</v>
      </c>
      <c r="F27" s="23" t="e">
        <f t="shared" si="10"/>
        <v>#NAME?</v>
      </c>
      <c r="G27" s="23" t="e">
        <f t="shared" si="10"/>
        <v>#NAME?</v>
      </c>
      <c r="H27" s="23" t="e">
        <f t="shared" si="10"/>
        <v>#NAME?</v>
      </c>
      <c r="I27" s="23" t="e">
        <f t="shared" si="10"/>
        <v>#NAME?</v>
      </c>
      <c r="J27" s="23" t="e">
        <f t="shared" si="10"/>
        <v>#NAME?</v>
      </c>
      <c r="K27" s="23" t="e">
        <f t="shared" ref="K27:Q27" si="11">ROUND((K23/100)*K24,0)</f>
        <v>#NAME?</v>
      </c>
      <c r="L27" s="23" t="e">
        <f t="shared" si="11"/>
        <v>#NAME?</v>
      </c>
      <c r="M27" s="213">
        <f t="shared" si="11"/>
        <v>85111491</v>
      </c>
      <c r="N27" s="213">
        <f t="shared" si="11"/>
        <v>90929396</v>
      </c>
      <c r="O27" s="242">
        <f t="shared" si="11"/>
        <v>94452245</v>
      </c>
      <c r="P27" s="213">
        <f t="shared" si="11"/>
        <v>99970892</v>
      </c>
      <c r="Q27" s="213">
        <f t="shared" si="11"/>
        <v>104052443</v>
      </c>
      <c r="R27" s="213">
        <f>ROUND((R23/100)*R24,0)</f>
        <v>111397594</v>
      </c>
      <c r="S27" s="222">
        <f>R27-Q27</f>
        <v>7345151</v>
      </c>
      <c r="T27" s="121"/>
      <c r="U27" s="113"/>
      <c r="V27" s="106"/>
    </row>
    <row r="28" spans="1:30" ht="15">
      <c r="A28" s="108"/>
      <c r="B28" s="118" t="s">
        <v>802</v>
      </c>
      <c r="C28" s="119"/>
      <c r="D28" s="23"/>
      <c r="E28" s="54" t="e">
        <f>VLOOKUP($B$2,FY11B,5,FALSE)+VLOOKUP($B$2,FY11B,6,FALSE)</f>
        <v>#NAME?</v>
      </c>
      <c r="F28" s="54" t="e">
        <f>VLOOKUP($B$2,FY12B,5,FALSE)+VLOOKUP($B$2,FY12B,6,FALSE)</f>
        <v>#NAME?</v>
      </c>
      <c r="G28" s="54" t="e">
        <f>VLOOKUP($B$2,FY13B,5,FALSE)+VLOOKUP($B$2,FY13B,6,FALSE)</f>
        <v>#NAME?</v>
      </c>
      <c r="H28" s="54" t="e">
        <f>VLOOKUP($B$2,FY14B,5,FALSE)+VLOOKUP($B$2,FY14B,6,FALSE)</f>
        <v>#NAME?</v>
      </c>
      <c r="I28" s="54" t="e">
        <f>VLOOKUP($B$2,FY15B,5,FALSE)+VLOOKUP($B$2,FY15B,6,FALSE)</f>
        <v>#NAME?</v>
      </c>
      <c r="J28" s="54" t="e">
        <f>VLOOKUP($B$2,FY16B,5,FALSE)+VLOOKUP($B$2,FY16B,6,FALSE)</f>
        <v>#NAME?</v>
      </c>
      <c r="K28" s="54" t="e">
        <f>VLOOKUP($B$2,FY17B,5,FALSE)+VLOOKUP($B$2,FY17B,6,FALSE)</f>
        <v>#NAME?</v>
      </c>
      <c r="L28" s="54" t="e">
        <f>VLOOKUP($B$2,FY18B,5,FALSE)+VLOOKUP($B$2,FY18B,6,FALSE)</f>
        <v>#NAME?</v>
      </c>
      <c r="M28" s="66">
        <f>VLOOKUP($B$2,'FY19 All '!FY19B,5,FALSE)+VLOOKUP($B$2,'FY19 All '!FY19B,6,FALSE)</f>
        <v>27447533</v>
      </c>
      <c r="N28" s="66">
        <f>VLOOKUP($B$2,'FY20 All '!FY20B,5,FALSE)+VLOOKUP($B$2,'FY20 All '!FY20B,6,FALSE)</f>
        <v>28896121</v>
      </c>
      <c r="O28" s="213">
        <f>VLOOKUP($B$2,'FY21 All '!FY21B,5,FALSE)+VLOOKUP($B$2,'FY21 All '!FY21B,6,FALSE)</f>
        <v>30115262</v>
      </c>
      <c r="P28" s="213">
        <f>VLOOKUP($B$2,'FY22 All'!FY22B,5,FALSE)+VLOOKUP($B$2,'FY22 All'!FY22B,6,FALSE)</f>
        <v>31738709</v>
      </c>
      <c r="Q28" s="213">
        <f>VLOOKUP($B$2,'FY23 All'!FY23B,5,FALSE)+VLOOKUP($B$2,'FY23 All'!FY23B,6,FALSE)</f>
        <v>33159843</v>
      </c>
      <c r="R28" s="213">
        <f>VLOOKUP($B$2,'FY24 All'!FY24B,5,FALSE)+VLOOKUP($B$2,'FY24 All'!FY24B,6,FALSE)</f>
        <v>36311656</v>
      </c>
      <c r="S28" s="222">
        <f>R28-Q28</f>
        <v>3151813</v>
      </c>
      <c r="T28" s="117"/>
      <c r="U28" s="113"/>
      <c r="V28" s="106"/>
    </row>
    <row r="29" spans="1:30" ht="15">
      <c r="A29" s="108"/>
      <c r="B29" s="129" t="s">
        <v>747</v>
      </c>
      <c r="C29" s="130"/>
      <c r="D29" s="21"/>
      <c r="E29" s="59"/>
      <c r="F29" s="59"/>
      <c r="G29" s="59"/>
      <c r="H29" s="59"/>
      <c r="I29" s="59"/>
      <c r="J29" s="59"/>
      <c r="K29" s="59"/>
      <c r="L29" s="59"/>
      <c r="M29" s="59"/>
      <c r="N29" s="59"/>
      <c r="O29" s="21"/>
      <c r="P29" s="21"/>
      <c r="Q29" s="21"/>
      <c r="R29" s="21"/>
      <c r="S29" s="59"/>
      <c r="T29" s="117"/>
      <c r="U29" s="113"/>
      <c r="V29" s="106"/>
    </row>
    <row r="30" spans="1:30" ht="12.75" customHeight="1">
      <c r="A30" s="108"/>
      <c r="B30" s="129"/>
      <c r="C30" s="130"/>
      <c r="D30" s="21"/>
      <c r="E30" s="21"/>
      <c r="F30" s="21"/>
      <c r="G30" s="21"/>
      <c r="H30" s="21"/>
      <c r="I30" s="21"/>
      <c r="J30" s="21"/>
      <c r="K30" s="21"/>
      <c r="L30" s="21"/>
      <c r="M30" s="21"/>
      <c r="N30" s="21"/>
      <c r="O30" s="21"/>
      <c r="P30" s="21"/>
      <c r="Q30" s="21"/>
      <c r="R30" s="21"/>
      <c r="S30" s="21"/>
      <c r="U30" s="113"/>
      <c r="V30" s="108"/>
    </row>
    <row r="31" spans="1:30" ht="16.5" thickBot="1">
      <c r="A31" s="108"/>
      <c r="B31" s="122" t="s">
        <v>218</v>
      </c>
      <c r="C31" s="33"/>
      <c r="D31" s="21"/>
      <c r="E31" s="60" t="e">
        <f t="shared" ref="E31:J31" si="12">E27+E28</f>
        <v>#NAME?</v>
      </c>
      <c r="F31" s="60" t="e">
        <f t="shared" si="12"/>
        <v>#NAME?</v>
      </c>
      <c r="G31" s="60" t="e">
        <f t="shared" si="12"/>
        <v>#NAME?</v>
      </c>
      <c r="H31" s="60" t="e">
        <f t="shared" si="12"/>
        <v>#NAME?</v>
      </c>
      <c r="I31" s="60" t="e">
        <f t="shared" si="12"/>
        <v>#NAME?</v>
      </c>
      <c r="J31" s="60" t="e">
        <f t="shared" si="12"/>
        <v>#NAME?</v>
      </c>
      <c r="K31" s="60" t="e">
        <f t="shared" ref="K31:Q31" si="13">K27+K28</f>
        <v>#NAME?</v>
      </c>
      <c r="L31" s="60" t="e">
        <f t="shared" si="13"/>
        <v>#NAME?</v>
      </c>
      <c r="M31" s="197">
        <f t="shared" si="13"/>
        <v>112559024</v>
      </c>
      <c r="N31" s="197">
        <f t="shared" si="13"/>
        <v>119825517</v>
      </c>
      <c r="O31" s="197">
        <f t="shared" si="13"/>
        <v>124567507</v>
      </c>
      <c r="P31" s="197">
        <f t="shared" si="13"/>
        <v>131709601</v>
      </c>
      <c r="Q31" s="197">
        <f t="shared" si="13"/>
        <v>137212286</v>
      </c>
      <c r="R31" s="197">
        <f>R27+R28</f>
        <v>147709250</v>
      </c>
      <c r="S31" s="241">
        <f>R31-Q31</f>
        <v>10496964</v>
      </c>
      <c r="T31" s="123"/>
      <c r="U31" s="113"/>
      <c r="V31" s="106"/>
    </row>
    <row r="32" spans="1:30" ht="10.5" customHeight="1" thickTop="1">
      <c r="A32" s="108"/>
      <c r="B32" s="115"/>
      <c r="C32" s="21"/>
      <c r="D32" s="21"/>
      <c r="E32" s="21"/>
      <c r="F32" s="21"/>
      <c r="G32" s="21"/>
      <c r="H32" s="21"/>
      <c r="I32" s="21"/>
      <c r="J32" s="21"/>
      <c r="K32" s="21"/>
      <c r="L32" s="21"/>
      <c r="M32" s="21"/>
      <c r="N32" s="21"/>
      <c r="O32" s="21"/>
      <c r="P32" s="21"/>
      <c r="Q32" s="21"/>
      <c r="R32" s="21"/>
      <c r="S32" s="21"/>
      <c r="U32" s="113"/>
      <c r="V32" s="106"/>
    </row>
    <row r="33" spans="1:23" ht="18.75">
      <c r="A33" s="108"/>
      <c r="B33" s="111" t="s">
        <v>195</v>
      </c>
      <c r="C33" s="112"/>
      <c r="D33" s="21"/>
      <c r="E33" s="21"/>
      <c r="F33" s="21"/>
      <c r="G33" s="21"/>
      <c r="H33" s="21"/>
      <c r="I33" s="21"/>
      <c r="J33" s="21"/>
      <c r="K33" s="21"/>
      <c r="L33" s="21"/>
      <c r="M33" s="21"/>
      <c r="N33" s="21"/>
      <c r="O33" s="21"/>
      <c r="P33" s="21"/>
      <c r="Q33" s="21"/>
      <c r="R33" s="21"/>
      <c r="S33" s="21"/>
      <c r="U33" s="113"/>
      <c r="V33" s="106"/>
    </row>
    <row r="34" spans="1:23" ht="10.5" customHeight="1">
      <c r="A34" s="108"/>
      <c r="B34" s="115"/>
      <c r="C34" s="21"/>
      <c r="D34" s="21"/>
      <c r="E34" s="21"/>
      <c r="F34" s="21"/>
      <c r="G34" s="21"/>
      <c r="H34" s="21"/>
      <c r="I34" s="21"/>
      <c r="J34" s="21"/>
      <c r="K34" s="21"/>
      <c r="L34" s="21"/>
      <c r="M34" s="21"/>
      <c r="N34" s="21"/>
      <c r="O34" s="21"/>
      <c r="P34" s="21"/>
      <c r="Q34" s="21"/>
      <c r="R34" s="21"/>
      <c r="S34" s="21"/>
      <c r="U34" s="113"/>
      <c r="V34" s="106"/>
    </row>
    <row r="35" spans="1:23" ht="15">
      <c r="A35" s="108"/>
      <c r="B35" s="115" t="s">
        <v>217</v>
      </c>
      <c r="C35" s="21"/>
      <c r="D35" s="21"/>
      <c r="E35" s="59" t="e">
        <f>VLOOKUP($B$2,FY11C,4,FALSE)</f>
        <v>#NAME?</v>
      </c>
      <c r="F35" s="59" t="e">
        <f>VLOOKUP($B$2,FY12C,4,FALSE)</f>
        <v>#NAME?</v>
      </c>
      <c r="G35" s="59" t="e">
        <f>VLOOKUP($B$2,FY13C,4,FALSE)</f>
        <v>#NAME?</v>
      </c>
      <c r="H35" s="59" t="e">
        <f>VLOOKUP($B$2,FY14C,4,FALSE)</f>
        <v>#NAME?</v>
      </c>
      <c r="I35" s="59" t="e">
        <f>VLOOKUP($B$2,FY15C,4,FALSE)</f>
        <v>#NAME?</v>
      </c>
      <c r="J35" s="59" t="e">
        <f>VLOOKUP($B$2,FY16C,4,FALSE)</f>
        <v>#NAME?</v>
      </c>
      <c r="K35" s="59" t="e">
        <f>VLOOKUP($B$2,FY17C,4,FALSE)</f>
        <v>#NAME?</v>
      </c>
      <c r="L35" s="59" t="e">
        <f>VLOOKUP($B$2,FY18C,4,FALSE)</f>
        <v>#NAME?</v>
      </c>
      <c r="M35" s="66">
        <f>VLOOKUP($B$2,'FY19 All '!FY19C,4,FALSE)</f>
        <v>24984</v>
      </c>
      <c r="N35" s="66">
        <f>VLOOKUP($B$2,'FY20 All '!FY20C,4,FALSE)</f>
        <v>24776</v>
      </c>
      <c r="O35" s="213">
        <f>VLOOKUP($B$2,'FY21 All '!FY21C,4,FALSE)</f>
        <v>24921</v>
      </c>
      <c r="P35" s="213">
        <f>VLOOKUP($B$2,'FY22 All'!FY22C,4,FALSE)</f>
        <v>25377</v>
      </c>
      <c r="Q35" s="213">
        <f>VLOOKUP($B$2,'FY23 All'!FY23C,4,FALSE)</f>
        <v>25549</v>
      </c>
      <c r="R35" s="213">
        <f>VLOOKUP($B$2,'FY24 All'!FY24C,4,FALSE)</f>
        <v>25683</v>
      </c>
      <c r="S35" s="222">
        <f>R35-Q35</f>
        <v>134</v>
      </c>
      <c r="T35" s="120"/>
      <c r="U35" s="113"/>
      <c r="V35" s="106"/>
    </row>
    <row r="36" spans="1:23" ht="15">
      <c r="A36" s="108"/>
      <c r="B36" s="115" t="s">
        <v>279</v>
      </c>
      <c r="C36" s="21"/>
      <c r="D36" s="21"/>
      <c r="E36" s="56" t="e">
        <f t="shared" ref="E36:J36" si="14">ROUND(E31/E35,0)</f>
        <v>#NAME?</v>
      </c>
      <c r="F36" s="56" t="e">
        <f t="shared" si="14"/>
        <v>#NAME?</v>
      </c>
      <c r="G36" s="56" t="e">
        <f t="shared" si="14"/>
        <v>#NAME?</v>
      </c>
      <c r="H36" s="56" t="e">
        <f t="shared" si="14"/>
        <v>#NAME?</v>
      </c>
      <c r="I36" s="56" t="e">
        <f t="shared" si="14"/>
        <v>#NAME?</v>
      </c>
      <c r="J36" s="56" t="e">
        <f t="shared" si="14"/>
        <v>#NAME?</v>
      </c>
      <c r="K36" s="56" t="e">
        <f t="shared" ref="K36:L36" si="15">ROUND(K31/K35,0)</f>
        <v>#NAME?</v>
      </c>
      <c r="L36" s="56" t="e">
        <f t="shared" si="15"/>
        <v>#NAME?</v>
      </c>
      <c r="M36" s="23">
        <f t="shared" ref="M36:R36" si="16">ROUND(M31/M35,0)</f>
        <v>4505</v>
      </c>
      <c r="N36" s="23">
        <f t="shared" si="16"/>
        <v>4836</v>
      </c>
      <c r="O36" s="23">
        <f t="shared" si="16"/>
        <v>4998</v>
      </c>
      <c r="P36" s="23">
        <f t="shared" si="16"/>
        <v>5190</v>
      </c>
      <c r="Q36" s="23">
        <f t="shared" si="16"/>
        <v>5371</v>
      </c>
      <c r="R36" s="23">
        <f t="shared" si="16"/>
        <v>5751</v>
      </c>
      <c r="S36" s="50">
        <f>R36-Q36</f>
        <v>380</v>
      </c>
      <c r="T36" s="121"/>
      <c r="U36" s="113"/>
      <c r="V36" s="106"/>
      <c r="W36" s="157"/>
    </row>
    <row r="37" spans="1:23" ht="15">
      <c r="A37" s="108"/>
      <c r="B37" s="115" t="s">
        <v>280</v>
      </c>
      <c r="C37" s="21"/>
      <c r="D37" s="21"/>
      <c r="E37" s="131" t="e">
        <f>#REF!</f>
        <v>#REF!</v>
      </c>
      <c r="F37" s="131" t="e">
        <f>#REF!</f>
        <v>#REF!</v>
      </c>
      <c r="G37" s="131" t="e">
        <f>#REF!</f>
        <v>#REF!</v>
      </c>
      <c r="H37" s="131" t="e">
        <f>#REF!</f>
        <v>#REF!</v>
      </c>
      <c r="I37" s="131" t="e">
        <f>#REF!</f>
        <v>#REF!</v>
      </c>
      <c r="J37" s="131" t="e">
        <f>#REF!</f>
        <v>#REF!</v>
      </c>
      <c r="K37" s="131" t="e">
        <f>#REF!</f>
        <v>#REF!</v>
      </c>
      <c r="L37" s="131" t="e">
        <f>#REF!</f>
        <v>#REF!</v>
      </c>
      <c r="M37" s="54">
        <f>'FY19 All '!$AM$106</f>
        <v>5820</v>
      </c>
      <c r="N37" s="54">
        <f>'FY20 All '!$AM$106</f>
        <v>6108</v>
      </c>
      <c r="O37" s="54">
        <f>'FY21 All '!$AM$106</f>
        <v>6383</v>
      </c>
      <c r="P37" s="54">
        <f>'FY22 All'!$AM$106</f>
        <v>6907</v>
      </c>
      <c r="Q37" s="54">
        <f>'FY23 All'!$AM$106</f>
        <v>7269</v>
      </c>
      <c r="R37" s="54">
        <f>'FY24 All'!$AM$106</f>
        <v>7647</v>
      </c>
      <c r="S37" s="50">
        <f>R37-Q37</f>
        <v>378</v>
      </c>
      <c r="T37" s="132"/>
      <c r="U37" s="113"/>
      <c r="V37" s="106"/>
    </row>
    <row r="38" spans="1:23" ht="12.75" customHeight="1">
      <c r="A38" s="108"/>
      <c r="B38" s="122" t="s">
        <v>281</v>
      </c>
      <c r="C38" s="33"/>
      <c r="D38" s="21"/>
      <c r="E38" s="21"/>
      <c r="F38" s="21"/>
      <c r="G38" s="21"/>
      <c r="H38" s="21"/>
      <c r="I38" s="21"/>
      <c r="J38" s="21"/>
      <c r="K38" s="21"/>
      <c r="L38" s="21"/>
      <c r="M38" s="21"/>
      <c r="N38" s="21"/>
      <c r="O38" s="21"/>
      <c r="P38" s="21"/>
      <c r="Q38" s="21"/>
      <c r="R38" s="21"/>
      <c r="S38" s="21"/>
      <c r="U38" s="113"/>
      <c r="V38" s="106"/>
    </row>
    <row r="39" spans="1:23" ht="15.75" thickBot="1">
      <c r="A39" s="108"/>
      <c r="B39" s="24" t="s">
        <v>231</v>
      </c>
      <c r="C39" s="21"/>
      <c r="D39" s="21"/>
      <c r="E39" s="62" t="e">
        <f t="shared" ref="E39:J39" si="17">ROUND(E36/E37,4)</f>
        <v>#NAME?</v>
      </c>
      <c r="F39" s="62" t="e">
        <f t="shared" si="17"/>
        <v>#NAME?</v>
      </c>
      <c r="G39" s="62" t="e">
        <f t="shared" si="17"/>
        <v>#NAME?</v>
      </c>
      <c r="H39" s="62" t="e">
        <f t="shared" si="17"/>
        <v>#NAME?</v>
      </c>
      <c r="I39" s="62" t="e">
        <f t="shared" si="17"/>
        <v>#NAME?</v>
      </c>
      <c r="J39" s="62" t="e">
        <f t="shared" si="17"/>
        <v>#NAME?</v>
      </c>
      <c r="K39" s="62" t="e">
        <f t="shared" ref="K39:L39" si="18">ROUND(K36/K37,4)</f>
        <v>#NAME?</v>
      </c>
      <c r="L39" s="62" t="e">
        <f t="shared" si="18"/>
        <v>#NAME?</v>
      </c>
      <c r="M39" s="62">
        <f t="shared" ref="M39:R39" si="19">ROUND(M36/M37,4)</f>
        <v>0.77410000000000001</v>
      </c>
      <c r="N39" s="62">
        <f t="shared" si="19"/>
        <v>0.79169999999999996</v>
      </c>
      <c r="O39" s="62">
        <f t="shared" si="19"/>
        <v>0.78300000000000003</v>
      </c>
      <c r="P39" s="62">
        <f t="shared" si="19"/>
        <v>0.75139999999999996</v>
      </c>
      <c r="Q39" s="62">
        <f t="shared" si="19"/>
        <v>0.7389</v>
      </c>
      <c r="R39" s="62">
        <f t="shared" si="19"/>
        <v>0.75209999999999999</v>
      </c>
      <c r="S39" s="219">
        <f>R39-Q39</f>
        <v>1.319999999999999E-2</v>
      </c>
      <c r="T39" s="133"/>
      <c r="U39" s="113"/>
      <c r="V39" s="106"/>
    </row>
    <row r="40" spans="1:23" ht="8.25" customHeight="1" thickTop="1" thickBot="1">
      <c r="A40" s="108"/>
      <c r="B40" s="63"/>
      <c r="C40" s="63"/>
      <c r="D40" s="63"/>
      <c r="E40" s="63"/>
      <c r="F40" s="63"/>
      <c r="G40" s="63"/>
      <c r="H40" s="63"/>
      <c r="I40" s="63"/>
      <c r="J40" s="63"/>
      <c r="K40" s="63"/>
      <c r="L40" s="63"/>
      <c r="M40" s="63"/>
      <c r="N40" s="63"/>
      <c r="O40" s="63"/>
      <c r="P40" s="63"/>
      <c r="Q40" s="63"/>
      <c r="R40" s="63"/>
      <c r="S40" s="63"/>
      <c r="T40" s="134"/>
      <c r="V40" s="106"/>
    </row>
    <row r="41" spans="1:23" ht="19.5" thickTop="1">
      <c r="A41" s="108"/>
      <c r="B41" s="109" t="s">
        <v>196</v>
      </c>
      <c r="C41" s="49"/>
      <c r="D41" s="49"/>
      <c r="E41" s="49"/>
      <c r="F41" s="49"/>
      <c r="G41" s="49"/>
      <c r="H41" s="49"/>
      <c r="I41" s="49"/>
      <c r="J41" s="49"/>
      <c r="K41" s="49"/>
      <c r="L41" s="49"/>
      <c r="M41" s="49"/>
      <c r="N41" s="49"/>
      <c r="O41" s="201"/>
      <c r="P41" s="201"/>
      <c r="Q41" s="201"/>
      <c r="R41" s="201"/>
      <c r="S41" s="201"/>
      <c r="T41" s="110"/>
      <c r="V41" s="106"/>
    </row>
    <row r="42" spans="1:23" ht="14.1" customHeight="1">
      <c r="A42" s="108"/>
      <c r="B42" s="115" t="s">
        <v>214</v>
      </c>
      <c r="C42" s="21"/>
      <c r="D42" s="21"/>
      <c r="E42" s="56" t="e">
        <f t="shared" ref="E42:J42" si="20">E19</f>
        <v>#NAME?</v>
      </c>
      <c r="F42" s="56" t="e">
        <f t="shared" si="20"/>
        <v>#NAME?</v>
      </c>
      <c r="G42" s="56" t="e">
        <f t="shared" si="20"/>
        <v>#NAME?</v>
      </c>
      <c r="H42" s="56" t="e">
        <f t="shared" si="20"/>
        <v>#NAME?</v>
      </c>
      <c r="I42" s="56" t="e">
        <f t="shared" si="20"/>
        <v>#NAME?</v>
      </c>
      <c r="J42" s="56" t="e">
        <f t="shared" si="20"/>
        <v>#NAME?</v>
      </c>
      <c r="K42" s="56" t="e">
        <f t="shared" ref="K42:Q42" si="21">K19</f>
        <v>#NAME?</v>
      </c>
      <c r="L42" s="56" t="e">
        <f t="shared" si="21"/>
        <v>#NAME?</v>
      </c>
      <c r="M42" s="213">
        <f t="shared" si="21"/>
        <v>12741241114</v>
      </c>
      <c r="N42" s="213">
        <f t="shared" si="21"/>
        <v>13735558373</v>
      </c>
      <c r="O42" s="213">
        <f t="shared" si="21"/>
        <v>14486540579</v>
      </c>
      <c r="P42" s="213">
        <f t="shared" si="21"/>
        <v>15332958969</v>
      </c>
      <c r="Q42" s="213">
        <f t="shared" si="21"/>
        <v>16283637385</v>
      </c>
      <c r="R42" s="213">
        <f>R19</f>
        <v>17682157766</v>
      </c>
      <c r="S42" s="222">
        <f>R42-Q42</f>
        <v>1398520381</v>
      </c>
      <c r="T42" s="121"/>
      <c r="U42" s="113"/>
      <c r="V42" s="106"/>
    </row>
    <row r="43" spans="1:23" ht="14.1" customHeight="1">
      <c r="A43" s="108"/>
      <c r="B43" s="115" t="s">
        <v>215</v>
      </c>
      <c r="C43" s="21"/>
      <c r="D43" s="25"/>
      <c r="E43" s="64" t="e">
        <f>VLOOKUP($B$2,FY11D,4,FALSE)</f>
        <v>#NAME?</v>
      </c>
      <c r="F43" s="64" t="e">
        <f>VLOOKUP($B$2,FY12D,4,FALSE)</f>
        <v>#NAME?</v>
      </c>
      <c r="G43" s="64" t="e">
        <f>VLOOKUP($B$2,FY13D,4,FALSE)</f>
        <v>#NAME?</v>
      </c>
      <c r="H43" s="64" t="e">
        <f>VLOOKUP($B$2,FY14D,4,FALSE)</f>
        <v>#NAME?</v>
      </c>
      <c r="I43" s="64" t="e">
        <f>VLOOKUP($B$2,FY15D,4,FALSE)</f>
        <v>#NAME?</v>
      </c>
      <c r="J43" s="64" t="e">
        <f>VLOOKUP($B$2,FY16D,4,FALSE)</f>
        <v>#NAME?</v>
      </c>
      <c r="K43" s="64" t="e">
        <f>VLOOKUP($B$2,FY17D,4,FALSE)</f>
        <v>#NAME?</v>
      </c>
      <c r="L43" s="64" t="e">
        <f>VLOOKUP($B$2,FY18D,4,FALSE)</f>
        <v>#NAME?</v>
      </c>
      <c r="M43" s="64">
        <f>VLOOKUP($B$2,'FY19 All '!FY19D,4,FALSE)</f>
        <v>429.98899999999998</v>
      </c>
      <c r="N43" s="64">
        <f>VLOOKUP($B$2,'FY20 All '!FY20D,4,FALSE)</f>
        <v>423.94</v>
      </c>
      <c r="O43" s="198">
        <f>VLOOKUP($B$2,'FY21 All '!FY21D,4,FALSE)</f>
        <v>423.94</v>
      </c>
      <c r="P43" s="198">
        <f>VLOOKUP($B$2,'FY22 All'!FY22D,4,FALSE)</f>
        <v>423.94</v>
      </c>
      <c r="Q43" s="198">
        <f>VLOOKUP($B$2,'FY23 All'!FY23D,4,FALSE)</f>
        <v>423.94</v>
      </c>
      <c r="R43" s="198">
        <f>VLOOKUP($B$2,'FY24 All'!FY24D,4,FALSE)</f>
        <v>423.45</v>
      </c>
      <c r="S43" s="240">
        <f>R43-Q43</f>
        <v>-0.49000000000000909</v>
      </c>
      <c r="T43" s="135"/>
      <c r="U43" s="113"/>
      <c r="V43" s="106"/>
    </row>
    <row r="44" spans="1:23" ht="14.1" customHeight="1">
      <c r="A44" s="108"/>
      <c r="B44" s="115" t="s">
        <v>216</v>
      </c>
      <c r="C44" s="21"/>
      <c r="D44" s="21"/>
      <c r="E44" s="56" t="e">
        <f t="shared" ref="E44:J44" si="22">ROUND(E42/E43,0)</f>
        <v>#NAME?</v>
      </c>
      <c r="F44" s="56" t="e">
        <f t="shared" si="22"/>
        <v>#NAME?</v>
      </c>
      <c r="G44" s="56" t="e">
        <f t="shared" si="22"/>
        <v>#NAME?</v>
      </c>
      <c r="H44" s="56" t="e">
        <f t="shared" si="22"/>
        <v>#NAME?</v>
      </c>
      <c r="I44" s="56" t="e">
        <f t="shared" si="22"/>
        <v>#NAME?</v>
      </c>
      <c r="J44" s="56" t="e">
        <f t="shared" si="22"/>
        <v>#NAME?</v>
      </c>
      <c r="K44" s="56" t="e">
        <f t="shared" ref="K44:Q44" si="23">ROUND(K42/K43,0)</f>
        <v>#NAME?</v>
      </c>
      <c r="L44" s="56" t="e">
        <f t="shared" si="23"/>
        <v>#NAME?</v>
      </c>
      <c r="M44" s="23">
        <f t="shared" si="23"/>
        <v>29631551</v>
      </c>
      <c r="N44" s="23">
        <f t="shared" si="23"/>
        <v>32399770</v>
      </c>
      <c r="O44" s="23">
        <f t="shared" si="23"/>
        <v>34171205</v>
      </c>
      <c r="P44" s="23">
        <f t="shared" si="23"/>
        <v>36167757</v>
      </c>
      <c r="Q44" s="23">
        <f t="shared" si="23"/>
        <v>38410241</v>
      </c>
      <c r="R44" s="23">
        <f>ROUND(R42/R43,0)</f>
        <v>41757369</v>
      </c>
      <c r="S44" s="50">
        <f>R44-Q44</f>
        <v>3347128</v>
      </c>
      <c r="T44" s="121"/>
      <c r="U44" s="113"/>
      <c r="V44" s="106"/>
    </row>
    <row r="45" spans="1:23" ht="14.1" customHeight="1">
      <c r="A45" s="108"/>
      <c r="B45" s="115"/>
      <c r="C45" s="21"/>
      <c r="D45" s="21"/>
      <c r="E45" s="56"/>
      <c r="F45" s="56"/>
      <c r="G45" s="56"/>
      <c r="H45" s="56"/>
      <c r="I45" s="56"/>
      <c r="J45" s="56"/>
      <c r="K45" s="56"/>
      <c r="L45" s="56"/>
      <c r="M45" s="56"/>
      <c r="N45" s="56"/>
      <c r="O45" s="21"/>
      <c r="P45" s="21"/>
      <c r="Q45" s="21"/>
      <c r="R45" s="21"/>
      <c r="S45" s="213"/>
      <c r="T45" s="121"/>
      <c r="U45" s="113"/>
      <c r="V45" s="106"/>
    </row>
    <row r="46" spans="1:23" ht="14.1" customHeight="1">
      <c r="A46" s="108"/>
      <c r="B46" s="115" t="s">
        <v>282</v>
      </c>
      <c r="C46" s="21"/>
      <c r="D46" s="21"/>
      <c r="E46" s="54" t="e">
        <f>#REF!</f>
        <v>#REF!</v>
      </c>
      <c r="F46" s="54" t="e">
        <f>#REF!</f>
        <v>#REF!</v>
      </c>
      <c r="G46" s="54" t="e">
        <f>#REF!</f>
        <v>#REF!</v>
      </c>
      <c r="H46" s="54" t="e">
        <f>#REF!</f>
        <v>#REF!</v>
      </c>
      <c r="I46" s="54" t="e">
        <f>#REF!</f>
        <v>#REF!</v>
      </c>
      <c r="J46" s="54" t="e">
        <f>#REF!</f>
        <v>#REF!</v>
      </c>
      <c r="K46" s="54" t="e">
        <f>#REF!</f>
        <v>#REF!</v>
      </c>
      <c r="L46" s="54" t="e">
        <f>#REF!</f>
        <v>#REF!</v>
      </c>
      <c r="M46" s="66">
        <f>'FY19 All '!$BF$106</f>
        <v>22129582</v>
      </c>
      <c r="N46" s="66">
        <f>'FY20 All '!$BF$106</f>
        <v>23212965</v>
      </c>
      <c r="O46" s="213">
        <f>'FY21 All '!$BF$106</f>
        <v>24496789</v>
      </c>
      <c r="P46" s="213">
        <f>'FY22 All'!$BF$106</f>
        <v>26487553</v>
      </c>
      <c r="Q46" s="213">
        <f>'FY23 All'!$BF$106</f>
        <v>28085853</v>
      </c>
      <c r="R46" s="213">
        <f>'FY24 All'!$BF$106</f>
        <v>29907485</v>
      </c>
      <c r="S46" s="222">
        <f>R46-Q46</f>
        <v>1821632</v>
      </c>
      <c r="T46" s="132"/>
      <c r="U46" s="113"/>
      <c r="V46" s="106"/>
    </row>
    <row r="47" spans="1:23" ht="16.5" customHeight="1">
      <c r="A47" s="108"/>
      <c r="B47" s="122" t="s">
        <v>197</v>
      </c>
      <c r="C47" s="33"/>
      <c r="D47" s="21"/>
      <c r="E47" s="21"/>
      <c r="F47" s="21"/>
      <c r="G47" s="21"/>
      <c r="H47" s="21"/>
      <c r="I47" s="21"/>
      <c r="J47" s="21"/>
      <c r="K47" s="21"/>
      <c r="L47" s="21"/>
      <c r="M47" s="21"/>
      <c r="N47" s="21"/>
      <c r="O47" s="21"/>
      <c r="P47" s="21"/>
      <c r="Q47" s="21"/>
      <c r="R47" s="21"/>
      <c r="S47" s="21"/>
      <c r="U47" s="113"/>
      <c r="V47" s="106"/>
    </row>
    <row r="48" spans="1:23" ht="16.5" customHeight="1" thickBot="1">
      <c r="A48" s="108"/>
      <c r="B48" s="136" t="s">
        <v>231</v>
      </c>
      <c r="C48" s="137"/>
      <c r="D48" s="21"/>
      <c r="E48" s="62" t="e">
        <f t="shared" ref="E48:J48" si="24">ROUND(E44/E46,4)</f>
        <v>#NAME?</v>
      </c>
      <c r="F48" s="62" t="e">
        <f t="shared" si="24"/>
        <v>#NAME?</v>
      </c>
      <c r="G48" s="62" t="e">
        <f t="shared" si="24"/>
        <v>#NAME?</v>
      </c>
      <c r="H48" s="62" t="e">
        <f t="shared" si="24"/>
        <v>#NAME?</v>
      </c>
      <c r="I48" s="62" t="e">
        <f t="shared" si="24"/>
        <v>#NAME?</v>
      </c>
      <c r="J48" s="62" t="e">
        <f t="shared" si="24"/>
        <v>#NAME?</v>
      </c>
      <c r="K48" s="62" t="e">
        <f t="shared" ref="K48:Q48" si="25">ROUND(K44/K46,4)</f>
        <v>#NAME?</v>
      </c>
      <c r="L48" s="62" t="e">
        <f t="shared" si="25"/>
        <v>#NAME?</v>
      </c>
      <c r="M48" s="62">
        <f t="shared" si="25"/>
        <v>1.339</v>
      </c>
      <c r="N48" s="62">
        <f t="shared" si="25"/>
        <v>1.3957999999999999</v>
      </c>
      <c r="O48" s="62">
        <f t="shared" si="25"/>
        <v>1.3949</v>
      </c>
      <c r="P48" s="62">
        <f t="shared" si="25"/>
        <v>1.3654999999999999</v>
      </c>
      <c r="Q48" s="62">
        <f t="shared" si="25"/>
        <v>1.3675999999999999</v>
      </c>
      <c r="R48" s="62">
        <f>ROUND(R44/R46,4)</f>
        <v>1.3962000000000001</v>
      </c>
      <c r="S48" s="219">
        <f>R48-Q48</f>
        <v>2.8600000000000181E-2</v>
      </c>
      <c r="T48" s="133"/>
      <c r="U48" s="113"/>
      <c r="V48" s="106"/>
    </row>
    <row r="49" spans="1:23" ht="9.75" customHeight="1" thickTop="1" thickBot="1">
      <c r="A49" s="108"/>
      <c r="B49" s="63"/>
      <c r="C49" s="63"/>
      <c r="D49" s="63"/>
      <c r="E49" s="63"/>
      <c r="F49" s="63"/>
      <c r="G49" s="63"/>
      <c r="H49" s="63"/>
      <c r="I49" s="63"/>
      <c r="J49" s="63"/>
      <c r="K49" s="63"/>
      <c r="L49" s="63"/>
      <c r="M49" s="63"/>
      <c r="N49" s="63"/>
      <c r="O49" s="63"/>
      <c r="P49" s="63"/>
      <c r="Q49" s="63"/>
      <c r="R49" s="63"/>
      <c r="S49" s="63"/>
      <c r="T49" s="134"/>
      <c r="V49" s="106"/>
    </row>
    <row r="50" spans="1:23" ht="18" customHeight="1" thickTop="1">
      <c r="A50" s="108"/>
      <c r="B50" s="109" t="s">
        <v>198</v>
      </c>
      <c r="C50" s="49"/>
      <c r="D50" s="49"/>
      <c r="E50" s="65" t="s">
        <v>254</v>
      </c>
      <c r="F50" s="65" t="s">
        <v>253</v>
      </c>
      <c r="G50" s="65" t="s">
        <v>762</v>
      </c>
      <c r="H50" s="65" t="s">
        <v>782</v>
      </c>
      <c r="I50" s="65" t="s">
        <v>859</v>
      </c>
      <c r="J50" s="65" t="s">
        <v>871</v>
      </c>
      <c r="K50" s="65" t="s">
        <v>914</v>
      </c>
      <c r="L50" s="65" t="s">
        <v>991</v>
      </c>
      <c r="M50" s="1110" t="s">
        <v>994</v>
      </c>
      <c r="N50" s="1110" t="s">
        <v>1260</v>
      </c>
      <c r="O50" s="1111" t="s">
        <v>1261</v>
      </c>
      <c r="P50" s="1111" t="s">
        <v>1276</v>
      </c>
      <c r="Q50" s="1111" t="s">
        <v>1351</v>
      </c>
      <c r="R50" s="1111" t="s">
        <v>1396</v>
      </c>
      <c r="S50" s="203"/>
      <c r="T50" s="202"/>
      <c r="V50" s="106"/>
    </row>
    <row r="51" spans="1:23" ht="15">
      <c r="A51" s="108"/>
      <c r="B51" s="115" t="s">
        <v>221</v>
      </c>
      <c r="C51" s="21"/>
      <c r="D51" s="21"/>
      <c r="E51" s="66" t="e">
        <f>VLOOKUP($B$2,FY11F,6,FALSE)</f>
        <v>#NAME?</v>
      </c>
      <c r="F51" s="66" t="e">
        <f>VLOOKUP($B$2,FY12F,6,FALSE)</f>
        <v>#NAME?</v>
      </c>
      <c r="G51" s="66" t="e">
        <f>VLOOKUP($B$2,FY13F,6,FALSE)</f>
        <v>#NAME?</v>
      </c>
      <c r="H51" s="66" t="e">
        <f>VLOOKUP($B$2,FY14F,6,FALSE)</f>
        <v>#NAME?</v>
      </c>
      <c r="I51" s="66" t="e">
        <f>VLOOKUP($B$2,FY15F,6,FALSE)</f>
        <v>#NAME?</v>
      </c>
      <c r="J51" s="66" t="e">
        <f>VLOOKUP($B$2,FY16F,6,FALSE)</f>
        <v>#NAME?</v>
      </c>
      <c r="K51" s="66" t="e">
        <f>VLOOKUP($B$2,FY17F,6,FALSE)</f>
        <v>#NAME?</v>
      </c>
      <c r="L51" s="66" t="e">
        <f>VLOOKUP($B$2,FY18F,6,FALSE)</f>
        <v>#NAME?</v>
      </c>
      <c r="M51" s="66">
        <f>VLOOKUP($B$2,'FY19 All '!FY19F,6,FALSE)</f>
        <v>34872.333333333336</v>
      </c>
      <c r="N51" s="66">
        <f>VLOOKUP($B$2,'FY20 All '!FY20F,6,FALSE)</f>
        <v>35732.333333333336</v>
      </c>
      <c r="O51" s="21">
        <f>VLOOKUP($B$2,'FY21 All '!FY21F,6,FALSE)</f>
        <v>37429.333333333336</v>
      </c>
      <c r="P51" s="21">
        <f>VLOOKUP($B$2,'FY22 All'!FY22F,6,FALSE)</f>
        <v>38674.666666666664</v>
      </c>
      <c r="Q51" s="21">
        <f>VLOOKUP($B$2,'FY23 All'!FY23F,6,FALSE)</f>
        <v>39778</v>
      </c>
      <c r="R51" s="21">
        <f>VLOOKUP($B$2,'FY24 All'!FY24F,6,FALSE)</f>
        <v>44676.333333333336</v>
      </c>
      <c r="S51" s="222">
        <f>R51-Q51</f>
        <v>4898.3333333333358</v>
      </c>
      <c r="T51" s="117"/>
      <c r="U51" s="113"/>
      <c r="V51" s="106"/>
    </row>
    <row r="52" spans="1:23" ht="15">
      <c r="A52" s="108"/>
      <c r="B52" s="115" t="s">
        <v>222</v>
      </c>
      <c r="C52" s="21"/>
      <c r="D52" s="21"/>
      <c r="E52" s="67" t="e">
        <f>#REF!</f>
        <v>#REF!</v>
      </c>
      <c r="F52" s="67" t="e">
        <f>#REF!</f>
        <v>#REF!</v>
      </c>
      <c r="G52" s="67" t="e">
        <f>#REF!</f>
        <v>#REF!</v>
      </c>
      <c r="H52" s="67" t="e">
        <f>#REF!</f>
        <v>#REF!</v>
      </c>
      <c r="I52" s="67" t="e">
        <f>#REF!</f>
        <v>#REF!</v>
      </c>
      <c r="J52" s="67" t="e">
        <f>#REF!</f>
        <v>#REF!</v>
      </c>
      <c r="K52" s="67" t="e">
        <f>#REF!</f>
        <v>#REF!</v>
      </c>
      <c r="L52" s="67" t="e">
        <f>#REF!</f>
        <v>#REF!</v>
      </c>
      <c r="M52" s="67">
        <f>'FY19 All '!CF107</f>
        <v>39583</v>
      </c>
      <c r="N52" s="67">
        <f>'FY20 All '!$CF$107</f>
        <v>41060</v>
      </c>
      <c r="O52" s="196">
        <f>'FY21 All '!$CF$107</f>
        <v>42894</v>
      </c>
      <c r="P52" s="196">
        <f>'FY22 All'!$CF$107</f>
        <v>44480.333333333336</v>
      </c>
      <c r="Q52" s="196">
        <f>'FY23 All'!$CF$107</f>
        <v>45837</v>
      </c>
      <c r="R52" s="196">
        <f>'FY24 All'!$CF$107</f>
        <v>52271.333333333336</v>
      </c>
      <c r="S52" s="223">
        <f>R52-Q52</f>
        <v>6434.3333333333358</v>
      </c>
      <c r="T52" s="132"/>
      <c r="U52" s="113"/>
      <c r="V52" s="106"/>
    </row>
    <row r="53" spans="1:23" ht="14.1" customHeight="1">
      <c r="A53" s="108"/>
      <c r="B53" s="122" t="s">
        <v>199</v>
      </c>
      <c r="C53" s="33"/>
      <c r="D53" s="21"/>
      <c r="E53" s="21"/>
      <c r="F53" s="21"/>
      <c r="G53" s="21"/>
      <c r="H53" s="21"/>
      <c r="I53" s="21"/>
      <c r="J53" s="21"/>
      <c r="K53" s="21"/>
      <c r="L53" s="21"/>
      <c r="M53" s="21"/>
      <c r="N53" s="21"/>
      <c r="O53" s="21"/>
      <c r="P53" s="21"/>
      <c r="Q53" s="21"/>
      <c r="R53" s="21"/>
      <c r="S53" s="21"/>
      <c r="U53" s="113"/>
      <c r="V53" s="106"/>
    </row>
    <row r="54" spans="1:23" ht="14.1" customHeight="1" thickBot="1">
      <c r="A54" s="108"/>
      <c r="B54" s="24" t="s">
        <v>232</v>
      </c>
      <c r="C54" s="137"/>
      <c r="D54" s="21"/>
      <c r="E54" s="62" t="e">
        <f t="shared" ref="E54:J54" si="26">ROUND(E51/E52,4)</f>
        <v>#NAME?</v>
      </c>
      <c r="F54" s="62" t="e">
        <f t="shared" si="26"/>
        <v>#NAME?</v>
      </c>
      <c r="G54" s="62" t="e">
        <f t="shared" si="26"/>
        <v>#NAME?</v>
      </c>
      <c r="H54" s="62" t="e">
        <f t="shared" si="26"/>
        <v>#NAME?</v>
      </c>
      <c r="I54" s="62" t="e">
        <f t="shared" si="26"/>
        <v>#NAME?</v>
      </c>
      <c r="J54" s="62" t="e">
        <f t="shared" si="26"/>
        <v>#NAME?</v>
      </c>
      <c r="K54" s="62" t="e">
        <f t="shared" ref="K54:Q54" si="27">ROUND(K51/K52,4)</f>
        <v>#NAME?</v>
      </c>
      <c r="L54" s="62" t="e">
        <f t="shared" si="27"/>
        <v>#NAME?</v>
      </c>
      <c r="M54" s="62">
        <f t="shared" si="27"/>
        <v>0.88100000000000001</v>
      </c>
      <c r="N54" s="62">
        <f t="shared" si="27"/>
        <v>0.87019999999999997</v>
      </c>
      <c r="O54" s="62">
        <f t="shared" si="27"/>
        <v>0.87260000000000004</v>
      </c>
      <c r="P54" s="62">
        <f t="shared" si="27"/>
        <v>0.86950000000000005</v>
      </c>
      <c r="Q54" s="62">
        <f t="shared" si="27"/>
        <v>0.86780000000000002</v>
      </c>
      <c r="R54" s="62">
        <f>ROUND(R51/R52,4)</f>
        <v>0.85470000000000002</v>
      </c>
      <c r="S54" s="219">
        <f>R54-Q54</f>
        <v>-1.3100000000000001E-2</v>
      </c>
      <c r="T54" s="133"/>
      <c r="U54" s="113"/>
      <c r="V54" s="106"/>
    </row>
    <row r="55" spans="1:23" ht="8.25" customHeight="1" thickTop="1">
      <c r="A55" s="108"/>
      <c r="B55" s="63"/>
      <c r="C55" s="63"/>
      <c r="D55" s="63"/>
      <c r="E55" s="63"/>
      <c r="F55" s="63"/>
      <c r="G55" s="63"/>
      <c r="H55" s="63"/>
      <c r="I55" s="63"/>
      <c r="J55" s="63"/>
      <c r="K55" s="63"/>
      <c r="L55" s="63"/>
      <c r="M55" s="63"/>
      <c r="N55" s="63"/>
      <c r="O55" s="63"/>
      <c r="P55" s="63"/>
      <c r="Q55" s="63"/>
      <c r="R55" s="63"/>
      <c r="S55" s="63"/>
      <c r="T55" s="134"/>
      <c r="V55" s="106"/>
    </row>
    <row r="56" spans="1:23" ht="6" customHeight="1">
      <c r="A56" s="105"/>
      <c r="B56" s="48"/>
      <c r="C56" s="48"/>
      <c r="D56" s="48"/>
      <c r="E56" s="48"/>
      <c r="F56" s="48"/>
      <c r="G56" s="48"/>
      <c r="H56" s="48"/>
      <c r="I56" s="48"/>
      <c r="J56" s="48"/>
      <c r="K56" s="48"/>
      <c r="L56" s="48"/>
      <c r="M56" s="48"/>
      <c r="N56" s="48"/>
      <c r="O56" s="48"/>
      <c r="P56" s="48"/>
      <c r="Q56" s="48"/>
      <c r="R56" s="48"/>
      <c r="S56" s="48"/>
      <c r="T56" s="105"/>
      <c r="U56" s="105"/>
    </row>
    <row r="57" spans="1:23" ht="20.25">
      <c r="A57" s="103" t="s">
        <v>200</v>
      </c>
      <c r="B57" s="21"/>
      <c r="C57" s="21"/>
      <c r="D57" s="21"/>
      <c r="E57" s="21"/>
      <c r="F57" s="21"/>
      <c r="G57" s="21"/>
      <c r="H57" s="21"/>
      <c r="I57" s="21"/>
      <c r="J57" s="21"/>
      <c r="K57" s="21"/>
      <c r="L57" s="21"/>
      <c r="M57" s="21"/>
      <c r="N57" s="21"/>
      <c r="O57" s="21"/>
      <c r="P57" s="21"/>
      <c r="Q57" s="21"/>
      <c r="R57" s="21"/>
      <c r="S57" s="21"/>
    </row>
    <row r="58" spans="1:23" ht="9.75" customHeight="1" thickBot="1">
      <c r="A58" s="138"/>
      <c r="B58" s="26"/>
      <c r="C58" s="26"/>
      <c r="D58" s="26"/>
      <c r="E58" s="26"/>
      <c r="F58" s="26"/>
      <c r="G58" s="26"/>
      <c r="H58" s="26"/>
      <c r="I58" s="26"/>
      <c r="J58" s="26"/>
      <c r="K58" s="26"/>
      <c r="L58" s="26"/>
      <c r="M58" s="26"/>
      <c r="N58" s="26"/>
      <c r="O58" s="26"/>
      <c r="P58" s="26"/>
      <c r="Q58" s="26"/>
      <c r="R58" s="26"/>
      <c r="S58" s="26"/>
      <c r="T58" s="3"/>
      <c r="U58" s="4"/>
    </row>
    <row r="59" spans="1:23" ht="21.95" customHeight="1" thickTop="1">
      <c r="A59" s="10"/>
      <c r="B59" s="139" t="s">
        <v>201</v>
      </c>
      <c r="C59" s="140"/>
      <c r="D59" s="68"/>
      <c r="E59" s="68"/>
      <c r="F59" s="68"/>
      <c r="G59" s="68"/>
      <c r="H59" s="68"/>
      <c r="I59" s="68"/>
      <c r="J59" s="68"/>
      <c r="K59" s="68"/>
      <c r="L59" s="68"/>
      <c r="M59" s="68"/>
      <c r="N59" s="68"/>
      <c r="O59" s="68"/>
      <c r="P59" s="68"/>
      <c r="Q59" s="68"/>
      <c r="R59" s="68"/>
      <c r="S59" s="68"/>
      <c r="T59" s="141"/>
      <c r="U59" s="9"/>
    </row>
    <row r="60" spans="1:23" ht="8.25" customHeight="1">
      <c r="A60" s="10"/>
      <c r="B60" s="27"/>
      <c r="C60" s="21"/>
      <c r="D60" s="21"/>
      <c r="E60" s="21"/>
      <c r="F60" s="21"/>
      <c r="G60" s="21"/>
      <c r="H60" s="21"/>
      <c r="I60" s="21"/>
      <c r="J60" s="21"/>
      <c r="K60" s="21"/>
      <c r="L60" s="21"/>
      <c r="M60" s="21"/>
      <c r="N60" s="21"/>
      <c r="O60" s="21"/>
      <c r="P60" s="21"/>
      <c r="Q60" s="21"/>
      <c r="R60" s="21"/>
      <c r="S60" s="21"/>
      <c r="T60" s="5"/>
      <c r="U60" s="9"/>
    </row>
    <row r="61" spans="1:23" ht="14.25" customHeight="1">
      <c r="A61" s="10"/>
      <c r="B61" s="27" t="s">
        <v>43</v>
      </c>
      <c r="C61" s="21"/>
      <c r="D61" s="21"/>
      <c r="E61" s="40" t="e">
        <f t="shared" ref="E61:J61" si="28">ROUND(+E39*0.4,4)</f>
        <v>#NAME?</v>
      </c>
      <c r="F61" s="40" t="e">
        <f t="shared" si="28"/>
        <v>#NAME?</v>
      </c>
      <c r="G61" s="40" t="e">
        <f t="shared" si="28"/>
        <v>#NAME?</v>
      </c>
      <c r="H61" s="40" t="e">
        <f t="shared" si="28"/>
        <v>#NAME?</v>
      </c>
      <c r="I61" s="40" t="e">
        <f t="shared" si="28"/>
        <v>#NAME?</v>
      </c>
      <c r="J61" s="40" t="e">
        <f t="shared" si="28"/>
        <v>#NAME?</v>
      </c>
      <c r="K61" s="40" t="e">
        <f t="shared" ref="K61:Q61" si="29">ROUND(+K39*0.4,4)</f>
        <v>#NAME?</v>
      </c>
      <c r="L61" s="40" t="e">
        <f t="shared" si="29"/>
        <v>#NAME?</v>
      </c>
      <c r="M61" s="40">
        <f t="shared" si="29"/>
        <v>0.30959999999999999</v>
      </c>
      <c r="N61" s="40">
        <f t="shared" si="29"/>
        <v>0.31669999999999998</v>
      </c>
      <c r="O61" s="40">
        <f t="shared" si="29"/>
        <v>0.31319999999999998</v>
      </c>
      <c r="P61" s="40">
        <f t="shared" si="29"/>
        <v>0.30059999999999998</v>
      </c>
      <c r="Q61" s="40">
        <f t="shared" si="29"/>
        <v>0.29559999999999997</v>
      </c>
      <c r="R61" s="40">
        <f>ROUND(+R39*0.4,4)</f>
        <v>0.30080000000000001</v>
      </c>
      <c r="S61" s="217">
        <f>R61-Q61</f>
        <v>5.2000000000000379E-3</v>
      </c>
      <c r="T61" s="142"/>
      <c r="U61" s="9"/>
    </row>
    <row r="62" spans="1:23" ht="14.25" customHeight="1">
      <c r="A62" s="10"/>
      <c r="B62" s="27" t="s">
        <v>44</v>
      </c>
      <c r="C62" s="21"/>
      <c r="D62" s="21"/>
      <c r="E62" s="40" t="e">
        <f t="shared" ref="E62:J62" si="30">ROUND(+E48*0.1,4)</f>
        <v>#NAME?</v>
      </c>
      <c r="F62" s="40" t="e">
        <f t="shared" si="30"/>
        <v>#NAME?</v>
      </c>
      <c r="G62" s="40" t="e">
        <f t="shared" si="30"/>
        <v>#NAME?</v>
      </c>
      <c r="H62" s="40" t="e">
        <f t="shared" si="30"/>
        <v>#NAME?</v>
      </c>
      <c r="I62" s="40" t="e">
        <f t="shared" si="30"/>
        <v>#NAME?</v>
      </c>
      <c r="J62" s="40" t="e">
        <f t="shared" si="30"/>
        <v>#NAME?</v>
      </c>
      <c r="K62" s="40" t="e">
        <f t="shared" ref="K62:Q62" si="31">ROUND(+K48*0.1,4)</f>
        <v>#NAME?</v>
      </c>
      <c r="L62" s="40" t="e">
        <f t="shared" si="31"/>
        <v>#NAME?</v>
      </c>
      <c r="M62" s="40">
        <f t="shared" si="31"/>
        <v>0.13389999999999999</v>
      </c>
      <c r="N62" s="40">
        <f t="shared" si="31"/>
        <v>0.1396</v>
      </c>
      <c r="O62" s="40">
        <f t="shared" si="31"/>
        <v>0.13950000000000001</v>
      </c>
      <c r="P62" s="40">
        <f t="shared" si="31"/>
        <v>0.1366</v>
      </c>
      <c r="Q62" s="40">
        <f t="shared" si="31"/>
        <v>0.1368</v>
      </c>
      <c r="R62" s="40">
        <f>ROUND(+R48*0.1,4)</f>
        <v>0.1396</v>
      </c>
      <c r="S62" s="217">
        <f>R62-Q62</f>
        <v>2.7999999999999969E-3</v>
      </c>
      <c r="T62" s="142"/>
      <c r="U62" s="9"/>
    </row>
    <row r="63" spans="1:23" ht="14.25" customHeight="1">
      <c r="A63" s="10"/>
      <c r="B63" s="27" t="s">
        <v>45</v>
      </c>
      <c r="C63" s="21"/>
      <c r="D63" s="21"/>
      <c r="E63" s="40" t="e">
        <f t="shared" ref="E63:J63" si="32">ROUND(+E54*0.5,4)</f>
        <v>#NAME?</v>
      </c>
      <c r="F63" s="40" t="e">
        <f t="shared" si="32"/>
        <v>#NAME?</v>
      </c>
      <c r="G63" s="40" t="e">
        <f t="shared" si="32"/>
        <v>#NAME?</v>
      </c>
      <c r="H63" s="40" t="e">
        <f t="shared" si="32"/>
        <v>#NAME?</v>
      </c>
      <c r="I63" s="40" t="e">
        <f t="shared" si="32"/>
        <v>#NAME?</v>
      </c>
      <c r="J63" s="40" t="e">
        <f t="shared" si="32"/>
        <v>#NAME?</v>
      </c>
      <c r="K63" s="40" t="e">
        <f t="shared" ref="K63:Q63" si="33">ROUND(+K54*0.5,4)</f>
        <v>#NAME?</v>
      </c>
      <c r="L63" s="40" t="e">
        <f t="shared" si="33"/>
        <v>#NAME?</v>
      </c>
      <c r="M63" s="40">
        <f t="shared" si="33"/>
        <v>0.4405</v>
      </c>
      <c r="N63" s="40">
        <f t="shared" si="33"/>
        <v>0.43509999999999999</v>
      </c>
      <c r="O63" s="199">
        <f t="shared" si="33"/>
        <v>0.43630000000000002</v>
      </c>
      <c r="P63" s="40">
        <f t="shared" si="33"/>
        <v>0.43480000000000002</v>
      </c>
      <c r="Q63" s="40">
        <f t="shared" si="33"/>
        <v>0.43390000000000001</v>
      </c>
      <c r="R63" s="40">
        <f>ROUND(+R54*0.5,4)</f>
        <v>0.4274</v>
      </c>
      <c r="S63" s="217">
        <f>R63-Q63</f>
        <v>-6.5000000000000058E-3</v>
      </c>
      <c r="T63" s="142"/>
      <c r="U63" s="9"/>
    </row>
    <row r="64" spans="1:23" ht="15.75" thickBot="1">
      <c r="A64" s="10"/>
      <c r="B64" s="41" t="s">
        <v>202</v>
      </c>
      <c r="C64" s="33"/>
      <c r="D64" s="21"/>
      <c r="E64" s="69" t="e">
        <f t="shared" ref="E64:J64" si="34">E61+E62+E63</f>
        <v>#NAME?</v>
      </c>
      <c r="F64" s="69" t="e">
        <f t="shared" si="34"/>
        <v>#NAME?</v>
      </c>
      <c r="G64" s="69" t="e">
        <f t="shared" si="34"/>
        <v>#NAME?</v>
      </c>
      <c r="H64" s="69" t="e">
        <f t="shared" si="34"/>
        <v>#NAME?</v>
      </c>
      <c r="I64" s="69" t="e">
        <f t="shared" si="34"/>
        <v>#NAME?</v>
      </c>
      <c r="J64" s="69" t="e">
        <f t="shared" si="34"/>
        <v>#NAME?</v>
      </c>
      <c r="K64" s="69" t="e">
        <f t="shared" ref="K64:Q64" si="35">K61+K62+K63</f>
        <v>#NAME?</v>
      </c>
      <c r="L64" s="69" t="e">
        <f t="shared" si="35"/>
        <v>#NAME?</v>
      </c>
      <c r="M64" s="69">
        <f t="shared" si="35"/>
        <v>0.88400000000000001</v>
      </c>
      <c r="N64" s="69">
        <f t="shared" si="35"/>
        <v>0.89139999999999997</v>
      </c>
      <c r="O64" s="69">
        <f t="shared" si="35"/>
        <v>0.88900000000000001</v>
      </c>
      <c r="P64" s="69">
        <f t="shared" si="35"/>
        <v>0.872</v>
      </c>
      <c r="Q64" s="69">
        <f t="shared" si="35"/>
        <v>0.86630000000000007</v>
      </c>
      <c r="R64" s="69">
        <f>R61+R62+R63</f>
        <v>0.86780000000000002</v>
      </c>
      <c r="S64" s="239">
        <f>R64-Q64</f>
        <v>1.4999999999999458E-3</v>
      </c>
      <c r="T64" s="143"/>
      <c r="U64" s="9"/>
      <c r="W64" s="157"/>
    </row>
    <row r="65" spans="1:22" ht="12.75" customHeight="1" thickTop="1">
      <c r="A65" s="10"/>
      <c r="B65" s="27"/>
      <c r="C65" s="21"/>
      <c r="D65" s="21"/>
      <c r="E65" s="21"/>
      <c r="F65" s="21"/>
      <c r="G65" s="21"/>
      <c r="H65" s="21"/>
      <c r="I65" s="21"/>
      <c r="J65" s="21"/>
      <c r="K65" s="21"/>
      <c r="L65" s="21"/>
      <c r="M65" s="21"/>
      <c r="N65" s="21"/>
      <c r="O65" s="21"/>
      <c r="P65" s="21"/>
      <c r="Q65" s="21"/>
      <c r="R65" s="21"/>
      <c r="S65" s="21"/>
      <c r="T65" s="5"/>
      <c r="U65" s="9"/>
    </row>
    <row r="66" spans="1:22" ht="15.75" thickBot="1">
      <c r="A66" s="10"/>
      <c r="B66" s="144" t="s">
        <v>233</v>
      </c>
      <c r="C66" s="145"/>
      <c r="D66" s="28"/>
      <c r="E66" s="29" t="e">
        <f t="shared" ref="E66:J66" si="36">IF(E64&lt;=100%,"Eligible","Not Eligible")</f>
        <v>#NAME?</v>
      </c>
      <c r="F66" s="29" t="e">
        <f t="shared" si="36"/>
        <v>#NAME?</v>
      </c>
      <c r="G66" s="29" t="e">
        <f t="shared" si="36"/>
        <v>#NAME?</v>
      </c>
      <c r="H66" s="29" t="e">
        <f t="shared" si="36"/>
        <v>#NAME?</v>
      </c>
      <c r="I66" s="29" t="e">
        <f t="shared" si="36"/>
        <v>#NAME?</v>
      </c>
      <c r="J66" s="29" t="e">
        <f t="shared" si="36"/>
        <v>#NAME?</v>
      </c>
      <c r="K66" s="29" t="e">
        <f t="shared" ref="K66:Q66" si="37">IF(K64&lt;=100%,"Eligible","Not Eligible")</f>
        <v>#NAME?</v>
      </c>
      <c r="L66" s="29" t="e">
        <f t="shared" si="37"/>
        <v>#NAME?</v>
      </c>
      <c r="M66" s="29" t="str">
        <f t="shared" si="37"/>
        <v>Eligible</v>
      </c>
      <c r="N66" s="29" t="str">
        <f t="shared" si="37"/>
        <v>Eligible</v>
      </c>
      <c r="O66" s="28" t="str">
        <f t="shared" si="37"/>
        <v>Eligible</v>
      </c>
      <c r="P66" s="28" t="str">
        <f t="shared" si="37"/>
        <v>Eligible</v>
      </c>
      <c r="Q66" s="28" t="str">
        <f t="shared" si="37"/>
        <v>Eligible</v>
      </c>
      <c r="R66" s="28" t="str">
        <f>IF(R64&lt;=100%,"Eligible","Not Eligible")</f>
        <v>Eligible</v>
      </c>
      <c r="S66" s="28"/>
      <c r="T66" s="6"/>
      <c r="U66" s="9"/>
    </row>
    <row r="67" spans="1:22" ht="9" customHeight="1" thickTop="1">
      <c r="A67" s="14"/>
      <c r="B67" s="146"/>
      <c r="C67" s="146"/>
      <c r="D67" s="30"/>
      <c r="E67" s="31"/>
      <c r="F67" s="31"/>
      <c r="G67" s="31"/>
      <c r="H67" s="31"/>
      <c r="I67" s="31"/>
      <c r="J67" s="31"/>
      <c r="K67" s="31"/>
      <c r="L67" s="31"/>
      <c r="M67" s="31"/>
      <c r="N67" s="31"/>
      <c r="O67" s="30"/>
      <c r="P67" s="30"/>
      <c r="Q67" s="30"/>
      <c r="R67" s="30"/>
      <c r="S67" s="31"/>
      <c r="T67" s="7"/>
      <c r="U67" s="15"/>
    </row>
    <row r="68" spans="1:22" ht="8.25" customHeight="1">
      <c r="B68" s="21"/>
      <c r="C68" s="21"/>
      <c r="D68" s="21"/>
      <c r="E68" s="21"/>
      <c r="F68" s="21"/>
      <c r="G68" s="21"/>
      <c r="H68" s="21"/>
      <c r="I68" s="21"/>
      <c r="J68" s="21"/>
      <c r="K68" s="21"/>
      <c r="L68" s="21"/>
      <c r="M68" s="21"/>
      <c r="N68" s="21"/>
      <c r="O68" s="21"/>
      <c r="P68" s="21"/>
      <c r="Q68" s="21"/>
      <c r="R68" s="21"/>
      <c r="S68" s="21"/>
    </row>
    <row r="69" spans="1:22" ht="20.25">
      <c r="A69" s="103" t="s">
        <v>203</v>
      </c>
      <c r="B69" s="21"/>
      <c r="C69" s="21"/>
      <c r="D69" s="21"/>
      <c r="E69" s="21"/>
      <c r="F69" s="21"/>
      <c r="G69" s="21"/>
      <c r="H69" s="21"/>
      <c r="I69" s="21"/>
      <c r="J69" s="21"/>
      <c r="K69" s="21"/>
      <c r="L69" s="21"/>
      <c r="M69" s="21"/>
      <c r="N69" s="21"/>
      <c r="O69" s="21"/>
      <c r="P69" s="21"/>
      <c r="Q69" s="21"/>
      <c r="R69" s="21"/>
      <c r="S69" s="21"/>
    </row>
    <row r="70" spans="1:22" ht="12.95" customHeight="1" thickBot="1">
      <c r="A70" s="104"/>
      <c r="B70" s="48"/>
      <c r="C70" s="48"/>
      <c r="D70" s="48"/>
      <c r="E70" s="48"/>
      <c r="F70" s="48"/>
      <c r="G70" s="48"/>
      <c r="H70" s="48"/>
      <c r="I70" s="48"/>
      <c r="J70" s="48"/>
      <c r="K70" s="48"/>
      <c r="L70" s="48"/>
      <c r="M70" s="48"/>
      <c r="N70" s="48"/>
      <c r="O70" s="48"/>
      <c r="P70" s="48"/>
      <c r="Q70" s="48"/>
      <c r="R70" s="48"/>
      <c r="S70" s="48"/>
      <c r="T70" s="105"/>
      <c r="U70" s="105"/>
      <c r="V70" s="106"/>
    </row>
    <row r="71" spans="1:22" ht="19.5" thickTop="1">
      <c r="A71" s="108"/>
      <c r="B71" s="109" t="s">
        <v>204</v>
      </c>
      <c r="C71" s="49"/>
      <c r="D71" s="49"/>
      <c r="E71" s="49"/>
      <c r="F71" s="49"/>
      <c r="G71" s="49"/>
      <c r="H71" s="49"/>
      <c r="I71" s="49"/>
      <c r="J71" s="49"/>
      <c r="K71" s="49"/>
      <c r="L71" s="49"/>
      <c r="M71" s="49"/>
      <c r="N71" s="49"/>
      <c r="O71" s="201"/>
      <c r="P71" s="201"/>
      <c r="Q71" s="201"/>
      <c r="R71" s="201"/>
      <c r="S71" s="201"/>
      <c r="T71" s="202"/>
      <c r="V71" s="106"/>
    </row>
    <row r="72" spans="1:22" ht="12.75" customHeight="1">
      <c r="A72" s="108"/>
      <c r="B72" s="115"/>
      <c r="C72" s="21"/>
      <c r="D72" s="21"/>
      <c r="E72" s="21"/>
      <c r="F72" s="21"/>
      <c r="G72" s="21"/>
      <c r="H72" s="21"/>
      <c r="I72" s="21"/>
      <c r="J72" s="21"/>
      <c r="K72" s="21"/>
      <c r="L72" s="21"/>
      <c r="M72" s="21"/>
      <c r="N72" s="21"/>
      <c r="O72" s="21"/>
      <c r="P72" s="21"/>
      <c r="Q72" s="21"/>
      <c r="R72" s="21"/>
      <c r="S72" s="21"/>
      <c r="U72" s="113"/>
      <c r="V72" s="106"/>
    </row>
    <row r="73" spans="1:22" ht="15" customHeight="1">
      <c r="A73" s="108"/>
      <c r="B73" s="115" t="s">
        <v>803</v>
      </c>
      <c r="C73" s="147"/>
      <c r="D73" s="32"/>
      <c r="E73" s="70" t="e">
        <f>VLOOKUP($B$2,FY11e,10,FALSE)</f>
        <v>#NAME?</v>
      </c>
      <c r="F73" s="70" t="e">
        <f>VLOOKUP($B$2,FY12E,10,FALSE)</f>
        <v>#NAME?</v>
      </c>
      <c r="G73" s="70" t="e">
        <f>VLOOKUP($B$2,FY13E,10,FALSE)</f>
        <v>#NAME?</v>
      </c>
      <c r="H73" s="70" t="e">
        <f>VLOOKUP($B$2,FY14E,10,FALSE)</f>
        <v>#NAME?</v>
      </c>
      <c r="I73" s="70" t="e">
        <f>VLOOKUP($B$2,FY15E,10,FALSE)</f>
        <v>#NAME?</v>
      </c>
      <c r="J73" s="70" t="e">
        <f>VLOOKUP($B$2,FY16E,10,FALSE)</f>
        <v>#NAME?</v>
      </c>
      <c r="K73" s="70" t="e">
        <f>VLOOKUP($B$2,FY17E,10,FALSE)</f>
        <v>#NAME?</v>
      </c>
      <c r="L73" s="70" t="e">
        <f>VLOOKUP($B$2,FY18E,10,FALSE)</f>
        <v>#NAME?</v>
      </c>
      <c r="M73" s="86">
        <f>VLOOKUP($B$2,'FY19 All '!FY19E,10,FALSE)</f>
        <v>0.57999999999999996</v>
      </c>
      <c r="N73" s="86">
        <f>VLOOKUP($B$2,'FY20 All '!FY20E,10,FALSE)</f>
        <v>0.57999999999999996</v>
      </c>
      <c r="O73" s="40">
        <f>VLOOKUP($B$2,'FY21 All '!FY21E,10,FALSE)</f>
        <v>0.59</v>
      </c>
      <c r="P73" s="40">
        <f>VLOOKUP($B$2,'FY22 All'!FY22E,10,FALSE)</f>
        <v>0.67</v>
      </c>
      <c r="Q73" s="40">
        <f>VLOOKUP($B$2,'FY23 All'!FY23E,10,FALSE)</f>
        <v>0.67</v>
      </c>
      <c r="R73" s="40">
        <f>VLOOKUP($B$2,'FY24 All'!FY24E,10,FALSE)</f>
        <v>0.66</v>
      </c>
      <c r="S73" s="217">
        <f>R73-Q73</f>
        <v>-1.0000000000000009E-2</v>
      </c>
      <c r="T73" s="148"/>
      <c r="U73" s="113"/>
      <c r="V73" s="106"/>
    </row>
    <row r="74" spans="1:22" ht="15" customHeight="1">
      <c r="A74" s="108"/>
      <c r="B74" s="115" t="s">
        <v>213</v>
      </c>
      <c r="C74" s="21"/>
      <c r="D74" s="32"/>
      <c r="E74" s="71" t="e">
        <f t="shared" ref="E74:J74" si="38">E13</f>
        <v>#NAME?</v>
      </c>
      <c r="F74" s="71" t="e">
        <f t="shared" si="38"/>
        <v>#NAME?</v>
      </c>
      <c r="G74" s="71" t="e">
        <f t="shared" si="38"/>
        <v>#NAME?</v>
      </c>
      <c r="H74" s="71" t="e">
        <f t="shared" si="38"/>
        <v>#NAME?</v>
      </c>
      <c r="I74" s="71" t="e">
        <f t="shared" si="38"/>
        <v>#NAME?</v>
      </c>
      <c r="J74" s="71" t="e">
        <f t="shared" si="38"/>
        <v>#NAME?</v>
      </c>
      <c r="K74" s="71" t="e">
        <f t="shared" ref="K74:Q74" si="39">K13</f>
        <v>#NAME?</v>
      </c>
      <c r="L74" s="71" t="e">
        <f t="shared" si="39"/>
        <v>#NAME?</v>
      </c>
      <c r="M74" s="199">
        <f t="shared" si="39"/>
        <v>1.0590999999999999</v>
      </c>
      <c r="N74" s="199">
        <f t="shared" si="39"/>
        <v>0.99659999999999993</v>
      </c>
      <c r="O74" s="199">
        <f t="shared" si="39"/>
        <v>0.97560000000000002</v>
      </c>
      <c r="P74" s="199">
        <f t="shared" si="39"/>
        <v>0.94640000000000002</v>
      </c>
      <c r="Q74" s="199">
        <f t="shared" si="39"/>
        <v>0.90039999999999998</v>
      </c>
      <c r="R74" s="199">
        <f>R13</f>
        <v>0.84740000000000004</v>
      </c>
      <c r="S74" s="218">
        <f>R74-Q74</f>
        <v>-5.2999999999999936E-2</v>
      </c>
      <c r="T74" s="127"/>
      <c r="U74" s="113"/>
      <c r="V74" s="106"/>
    </row>
    <row r="75" spans="1:22" ht="18" customHeight="1">
      <c r="A75" s="149"/>
      <c r="B75" s="115" t="s">
        <v>804</v>
      </c>
      <c r="C75" s="150"/>
      <c r="D75" s="32"/>
      <c r="E75" s="32" t="e">
        <f t="shared" ref="E75:J75" si="40">ROUND(E73*E74,3)</f>
        <v>#NAME?</v>
      </c>
      <c r="F75" s="32" t="e">
        <f t="shared" si="40"/>
        <v>#NAME?</v>
      </c>
      <c r="G75" s="32" t="e">
        <f t="shared" si="40"/>
        <v>#NAME?</v>
      </c>
      <c r="H75" s="32" t="e">
        <f t="shared" si="40"/>
        <v>#NAME?</v>
      </c>
      <c r="I75" s="32" t="e">
        <f t="shared" si="40"/>
        <v>#NAME?</v>
      </c>
      <c r="J75" s="32" t="e">
        <f t="shared" si="40"/>
        <v>#NAME?</v>
      </c>
      <c r="K75" s="32" t="e">
        <f t="shared" ref="K75:Q75" si="41">ROUND(K73*K74,3)</f>
        <v>#NAME?</v>
      </c>
      <c r="L75" s="32" t="e">
        <f t="shared" si="41"/>
        <v>#NAME?</v>
      </c>
      <c r="M75" s="40">
        <f t="shared" si="41"/>
        <v>0.61399999999999999</v>
      </c>
      <c r="N75" s="40">
        <f t="shared" si="41"/>
        <v>0.57799999999999996</v>
      </c>
      <c r="O75" s="40">
        <f t="shared" si="41"/>
        <v>0.57599999999999996</v>
      </c>
      <c r="P75" s="40">
        <f t="shared" si="41"/>
        <v>0.63400000000000001</v>
      </c>
      <c r="Q75" s="40">
        <f t="shared" si="41"/>
        <v>0.60299999999999998</v>
      </c>
      <c r="R75" s="40">
        <f>ROUND(R73*R74,3)</f>
        <v>0.55900000000000005</v>
      </c>
      <c r="S75" s="217">
        <f>R75-Q75</f>
        <v>-4.3999999999999928E-2</v>
      </c>
      <c r="T75" s="151"/>
      <c r="U75" s="113"/>
      <c r="V75" s="106"/>
    </row>
    <row r="76" spans="1:22" ht="18" customHeight="1">
      <c r="A76" s="149"/>
      <c r="B76" s="115" t="s">
        <v>248</v>
      </c>
      <c r="C76" s="150"/>
      <c r="D76" s="72"/>
      <c r="E76" s="70" t="e">
        <f t="shared" ref="E76:J76" si="42">E24</f>
        <v>#REF!</v>
      </c>
      <c r="F76" s="70" t="e">
        <f t="shared" si="42"/>
        <v>#REF!</v>
      </c>
      <c r="G76" s="70" t="e">
        <f t="shared" si="42"/>
        <v>#REF!</v>
      </c>
      <c r="H76" s="70" t="e">
        <f t="shared" si="42"/>
        <v>#REF!</v>
      </c>
      <c r="I76" s="70" t="e">
        <f t="shared" si="42"/>
        <v>#REF!</v>
      </c>
      <c r="J76" s="70" t="e">
        <f t="shared" si="42"/>
        <v>#REF!</v>
      </c>
      <c r="K76" s="70" t="e">
        <f t="shared" ref="K76:Q76" si="43">K24</f>
        <v>#REF!</v>
      </c>
      <c r="L76" s="70" t="e">
        <f t="shared" si="43"/>
        <v>#REF!</v>
      </c>
      <c r="M76" s="86">
        <f t="shared" si="43"/>
        <v>0.66800000000000004</v>
      </c>
      <c r="N76" s="86">
        <f t="shared" si="43"/>
        <v>0.66200000000000003</v>
      </c>
      <c r="O76" s="238">
        <f t="shared" si="43"/>
        <v>0.65200000000000002</v>
      </c>
      <c r="P76" s="238">
        <f t="shared" si="43"/>
        <v>0.65200000000000002</v>
      </c>
      <c r="Q76" s="238">
        <f t="shared" si="43"/>
        <v>0.63900000000000001</v>
      </c>
      <c r="R76" s="238">
        <f>R24</f>
        <v>0.63</v>
      </c>
      <c r="S76" s="217">
        <f>R76-Q76</f>
        <v>-9.000000000000008E-3</v>
      </c>
      <c r="T76" s="152"/>
      <c r="U76" s="113"/>
      <c r="V76" s="106"/>
    </row>
    <row r="77" spans="1:22" ht="9" customHeight="1">
      <c r="A77" s="108"/>
      <c r="B77" s="115"/>
      <c r="C77" s="21"/>
      <c r="D77" s="21"/>
      <c r="E77" s="21"/>
      <c r="F77" s="21"/>
      <c r="G77" s="21"/>
      <c r="H77" s="21"/>
      <c r="I77" s="21"/>
      <c r="J77" s="21"/>
      <c r="K77" s="21"/>
      <c r="L77" s="21"/>
      <c r="M77" s="21"/>
      <c r="N77" s="21"/>
      <c r="O77" s="21"/>
      <c r="P77" s="21"/>
      <c r="Q77" s="21"/>
      <c r="R77" s="21"/>
      <c r="S77" s="21"/>
      <c r="U77" s="113"/>
      <c r="V77" s="106"/>
    </row>
    <row r="78" spans="1:22" ht="15">
      <c r="A78" s="108"/>
      <c r="B78" s="153" t="s">
        <v>860</v>
      </c>
      <c r="C78" s="154"/>
      <c r="D78" s="33"/>
      <c r="E78" s="34" t="e">
        <f t="shared" ref="E78:J78" si="44">IF(E75&gt;E76,"Funded at 100%","")</f>
        <v>#NAME?</v>
      </c>
      <c r="F78" s="34" t="e">
        <f t="shared" si="44"/>
        <v>#NAME?</v>
      </c>
      <c r="G78" s="34" t="e">
        <f t="shared" si="44"/>
        <v>#NAME?</v>
      </c>
      <c r="H78" s="34" t="e">
        <f t="shared" si="44"/>
        <v>#NAME?</v>
      </c>
      <c r="I78" s="34" t="e">
        <f t="shared" si="44"/>
        <v>#NAME?</v>
      </c>
      <c r="J78" s="34" t="e">
        <f t="shared" si="44"/>
        <v>#NAME?</v>
      </c>
      <c r="K78" s="34" t="e">
        <f t="shared" ref="K78:Q78" si="45">IF(K75&gt;K76,"Funded at 100%","")</f>
        <v>#NAME?</v>
      </c>
      <c r="L78" s="34" t="e">
        <f t="shared" si="45"/>
        <v>#NAME?</v>
      </c>
      <c r="M78" s="34" t="str">
        <f t="shared" si="45"/>
        <v/>
      </c>
      <c r="N78" s="34" t="str">
        <f t="shared" si="45"/>
        <v/>
      </c>
      <c r="O78" s="34" t="str">
        <f t="shared" si="45"/>
        <v/>
      </c>
      <c r="P78" s="34" t="str">
        <f t="shared" si="45"/>
        <v/>
      </c>
      <c r="Q78" s="34" t="str">
        <f t="shared" si="45"/>
        <v/>
      </c>
      <c r="R78" s="34" t="str">
        <f>IF(R75&gt;R76,"Funded at 100%","")</f>
        <v/>
      </c>
      <c r="S78" s="34"/>
      <c r="U78" s="113"/>
      <c r="V78" s="106"/>
    </row>
    <row r="79" spans="1:22" ht="15.75" thickBot="1">
      <c r="A79" s="108"/>
      <c r="B79" s="153" t="s">
        <v>861</v>
      </c>
      <c r="C79" s="154"/>
      <c r="D79" s="21"/>
      <c r="E79" s="21"/>
      <c r="F79" s="21"/>
      <c r="G79" s="21"/>
      <c r="H79" s="21"/>
      <c r="I79" s="21"/>
      <c r="J79" s="21"/>
      <c r="K79" s="21"/>
      <c r="L79" s="21"/>
      <c r="M79" s="21"/>
      <c r="N79" s="21"/>
      <c r="O79" s="21"/>
      <c r="P79" s="21"/>
      <c r="Q79" s="21"/>
      <c r="R79" s="21"/>
      <c r="S79" s="21"/>
      <c r="U79" s="113"/>
      <c r="V79" s="106"/>
    </row>
    <row r="80" spans="1:22" ht="7.5" customHeight="1" thickTop="1" thickBot="1">
      <c r="A80" s="108"/>
      <c r="B80" s="63"/>
      <c r="C80" s="63"/>
      <c r="D80" s="63"/>
      <c r="E80" s="63"/>
      <c r="F80" s="63"/>
      <c r="G80" s="63"/>
      <c r="H80" s="63"/>
      <c r="I80" s="63"/>
      <c r="J80" s="63"/>
      <c r="K80" s="63"/>
      <c r="L80" s="63"/>
      <c r="M80" s="63"/>
      <c r="N80" s="63"/>
      <c r="O80" s="63"/>
      <c r="P80" s="63"/>
      <c r="Q80" s="63"/>
      <c r="R80" s="63"/>
      <c r="S80" s="63"/>
      <c r="T80" s="134"/>
      <c r="V80" s="106"/>
    </row>
    <row r="81" spans="1:22" ht="19.5" thickTop="1">
      <c r="A81" s="108"/>
      <c r="B81" s="109" t="s">
        <v>205</v>
      </c>
      <c r="C81" s="49"/>
      <c r="D81" s="49"/>
      <c r="E81" s="49"/>
      <c r="F81" s="49"/>
      <c r="G81" s="49"/>
      <c r="H81" s="49"/>
      <c r="I81" s="49"/>
      <c r="J81" s="49"/>
      <c r="K81" s="49"/>
      <c r="L81" s="49"/>
      <c r="M81" s="49"/>
      <c r="N81" s="49"/>
      <c r="O81" s="201"/>
      <c r="P81" s="201"/>
      <c r="Q81" s="201"/>
      <c r="R81" s="201"/>
      <c r="S81" s="201"/>
      <c r="T81" s="110"/>
      <c r="V81" s="106"/>
    </row>
    <row r="82" spans="1:22" ht="12.75" customHeight="1">
      <c r="A82" s="108"/>
      <c r="B82" s="115"/>
      <c r="C82" s="21"/>
      <c r="D82" s="21"/>
      <c r="E82" s="21"/>
      <c r="F82" s="21"/>
      <c r="G82" s="21"/>
      <c r="H82" s="21"/>
      <c r="I82" s="21"/>
      <c r="J82" s="21"/>
      <c r="K82" s="21"/>
      <c r="L82" s="21"/>
      <c r="M82" s="21"/>
      <c r="N82" s="21"/>
      <c r="O82" s="21"/>
      <c r="P82" s="21"/>
      <c r="Q82" s="21"/>
      <c r="R82" s="21"/>
      <c r="S82" s="21"/>
      <c r="U82" s="113"/>
      <c r="V82" s="106"/>
    </row>
    <row r="83" spans="1:22" ht="13.5" customHeight="1">
      <c r="A83" s="108"/>
      <c r="B83" s="115" t="s">
        <v>206</v>
      </c>
      <c r="C83" s="21"/>
      <c r="D83" s="23"/>
      <c r="E83" s="54" t="e">
        <f>VLOOKUP($B$2,FY11G,8,FALSE)</f>
        <v>#NAME?</v>
      </c>
      <c r="F83" s="54" t="e">
        <f>VLOOKUP($B$2,FY12G,8,FALSE)</f>
        <v>#NAME?</v>
      </c>
      <c r="G83" s="54" t="e">
        <f>VLOOKUP($B$2,FY13G,8,FALSE)</f>
        <v>#NAME?</v>
      </c>
      <c r="H83" s="54" t="e">
        <f>VLOOKUP($B$2,FY14G,8,FALSE)</f>
        <v>#NAME?</v>
      </c>
      <c r="I83" s="54" t="e">
        <f>VLOOKUP($B$2,FY15G,8,FALSE)</f>
        <v>#NAME?</v>
      </c>
      <c r="J83" s="54" t="e">
        <f>VLOOKUP($B$2,FY16G,8,FALSE)</f>
        <v>#NAME?</v>
      </c>
      <c r="K83" s="54" t="e">
        <f>VLOOKUP($B$2,FY17G,8,FALSE)</f>
        <v>#NAME?</v>
      </c>
      <c r="L83" s="54" t="e">
        <f>VLOOKUP($B$2,FY18G,8,FALSE)</f>
        <v>#NAME?</v>
      </c>
      <c r="M83" s="66">
        <f>VLOOKUP($B$2,'FY19 All '!FY19G,8,FALSE)</f>
        <v>36417749</v>
      </c>
      <c r="N83" s="66">
        <f>VLOOKUP($B$2,'FY20 All '!FY20G,8,FALSE)</f>
        <v>38264189</v>
      </c>
      <c r="O83" s="213">
        <f>VLOOKUP($B$2,'FY21 All '!FY21G,8,FALSE)</f>
        <v>40681907</v>
      </c>
      <c r="P83" s="213">
        <f>VLOOKUP($B$2,'FY22 All'!FY22G,8,FALSE)</f>
        <v>42463142</v>
      </c>
      <c r="Q83" s="213">
        <f>VLOOKUP($B$2,'FY23 All'!FY23G,8,FALSE)</f>
        <v>42463142</v>
      </c>
      <c r="R83" s="213">
        <f>VLOOKUP($B$2,'FY24 All'!FY24G,8,FALSE)</f>
        <v>42808529</v>
      </c>
      <c r="S83" s="222">
        <f>R83-Q83</f>
        <v>345387</v>
      </c>
      <c r="U83" s="113"/>
      <c r="V83" s="106"/>
    </row>
    <row r="84" spans="1:22" ht="13.5" customHeight="1">
      <c r="A84" s="108"/>
      <c r="B84" s="115" t="s">
        <v>207</v>
      </c>
      <c r="C84" s="21"/>
      <c r="D84" s="21"/>
      <c r="E84" s="21" t="e">
        <f t="shared" ref="E84:J84" si="46">E35</f>
        <v>#NAME?</v>
      </c>
      <c r="F84" s="21" t="e">
        <f t="shared" si="46"/>
        <v>#NAME?</v>
      </c>
      <c r="G84" s="21" t="e">
        <f t="shared" si="46"/>
        <v>#NAME?</v>
      </c>
      <c r="H84" s="21" t="e">
        <f t="shared" si="46"/>
        <v>#NAME?</v>
      </c>
      <c r="I84" s="21" t="e">
        <f t="shared" si="46"/>
        <v>#NAME?</v>
      </c>
      <c r="J84" s="21" t="e">
        <f t="shared" si="46"/>
        <v>#NAME?</v>
      </c>
      <c r="K84" s="21" t="e">
        <f t="shared" ref="K84:L84" si="47">K35</f>
        <v>#NAME?</v>
      </c>
      <c r="L84" s="21" t="e">
        <f t="shared" si="47"/>
        <v>#NAME?</v>
      </c>
      <c r="M84" s="213">
        <f t="shared" ref="M84:R84" si="48">M35</f>
        <v>24984</v>
      </c>
      <c r="N84" s="213">
        <f t="shared" si="48"/>
        <v>24776</v>
      </c>
      <c r="O84" s="221">
        <f t="shared" si="48"/>
        <v>24921</v>
      </c>
      <c r="P84" s="213">
        <f t="shared" si="48"/>
        <v>25377</v>
      </c>
      <c r="Q84" s="213">
        <f t="shared" si="48"/>
        <v>25549</v>
      </c>
      <c r="R84" s="213">
        <f t="shared" si="48"/>
        <v>25683</v>
      </c>
      <c r="S84" s="222">
        <f>R84-Q84</f>
        <v>134</v>
      </c>
      <c r="U84" s="113"/>
      <c r="V84" s="106"/>
    </row>
    <row r="85" spans="1:22" ht="15">
      <c r="A85" s="108"/>
      <c r="B85" s="115" t="s">
        <v>805</v>
      </c>
      <c r="C85" s="21"/>
      <c r="D85" s="21"/>
      <c r="E85" s="73" t="e">
        <f t="shared" ref="E85:J85" si="49">ROUND(E83/E84,2)</f>
        <v>#NAME?</v>
      </c>
      <c r="F85" s="73" t="e">
        <f t="shared" si="49"/>
        <v>#NAME?</v>
      </c>
      <c r="G85" s="73" t="e">
        <f t="shared" si="49"/>
        <v>#NAME?</v>
      </c>
      <c r="H85" s="73" t="e">
        <f t="shared" si="49"/>
        <v>#NAME?</v>
      </c>
      <c r="I85" s="73" t="e">
        <f t="shared" si="49"/>
        <v>#NAME?</v>
      </c>
      <c r="J85" s="73" t="e">
        <f t="shared" si="49"/>
        <v>#NAME?</v>
      </c>
      <c r="K85" s="73" t="e">
        <f>ROUND(K83/K84,2)</f>
        <v>#NAME?</v>
      </c>
      <c r="L85" s="73" t="e">
        <f>ROUND(L83/L84,2)</f>
        <v>#NAME?</v>
      </c>
      <c r="M85" s="235">
        <f>ROUND(M83/M84,2)</f>
        <v>1457.64</v>
      </c>
      <c r="N85" s="235">
        <f>ROUND(N83/N84,2)</f>
        <v>1544.41</v>
      </c>
      <c r="O85" s="235">
        <f t="shared" ref="O85:Q85" si="50">ROUND(O83/O84,2)</f>
        <v>1632.43</v>
      </c>
      <c r="P85" s="235">
        <f t="shared" si="50"/>
        <v>1673.29</v>
      </c>
      <c r="Q85" s="235">
        <f t="shared" si="50"/>
        <v>1662.03</v>
      </c>
      <c r="R85" s="235">
        <f>ROUND(R83/R84,2)</f>
        <v>1666.8</v>
      </c>
      <c r="S85" s="236">
        <f>R85-Q85</f>
        <v>4.7699999999999818</v>
      </c>
      <c r="T85" s="155"/>
      <c r="U85" s="113"/>
      <c r="V85" s="106"/>
    </row>
    <row r="86" spans="1:22" ht="15">
      <c r="A86" s="108"/>
      <c r="B86" s="115"/>
      <c r="C86" s="21"/>
      <c r="D86" s="21"/>
      <c r="E86" s="74"/>
      <c r="F86" s="74"/>
      <c r="G86" s="74"/>
      <c r="H86" s="74"/>
      <c r="I86" s="74"/>
      <c r="J86" s="74"/>
      <c r="K86" s="74"/>
      <c r="L86" s="74"/>
      <c r="M86" s="74"/>
      <c r="N86" s="74"/>
      <c r="O86" s="21"/>
      <c r="P86" s="21"/>
      <c r="Q86" s="21"/>
      <c r="R86" s="21"/>
      <c r="S86" s="77"/>
      <c r="T86" s="155"/>
      <c r="U86" s="113"/>
      <c r="V86" s="106"/>
    </row>
    <row r="87" spans="1:22" ht="15">
      <c r="A87" s="108"/>
      <c r="B87" s="115" t="s">
        <v>211</v>
      </c>
      <c r="C87" s="21"/>
      <c r="D87" s="21"/>
      <c r="E87" s="75" t="e">
        <f>#REF!</f>
        <v>#REF!</v>
      </c>
      <c r="F87" s="75" t="e">
        <f>#REF!</f>
        <v>#REF!</v>
      </c>
      <c r="G87" s="75" t="e">
        <f>#REF!</f>
        <v>#REF!</v>
      </c>
      <c r="H87" s="75" t="e">
        <f>#REF!</f>
        <v>#REF!</v>
      </c>
      <c r="I87" s="75" t="e">
        <f>#REF!</f>
        <v>#REF!</v>
      </c>
      <c r="J87" s="75" t="e">
        <f>#REF!</f>
        <v>#REF!</v>
      </c>
      <c r="K87" s="75" t="e">
        <f>#REF!</f>
        <v>#REF!</v>
      </c>
      <c r="L87" s="75" t="e">
        <f>#REF!</f>
        <v>#REF!</v>
      </c>
      <c r="M87" s="234">
        <f>'FY19 All '!AS108</f>
        <v>1828.82</v>
      </c>
      <c r="N87" s="234">
        <f>'FY20 All '!$AS$108</f>
        <v>1900.38</v>
      </c>
      <c r="O87" s="229">
        <f>'FY21 All '!$AS$108</f>
        <v>1963.24</v>
      </c>
      <c r="P87" s="229">
        <f>'FY22 All'!AS108</f>
        <v>2066.46</v>
      </c>
      <c r="Q87" s="229">
        <f>'FY23 All'!AS108</f>
        <v>2072.96</v>
      </c>
      <c r="R87" s="229">
        <f>'FY24 All'!AS108</f>
        <v>2283.08</v>
      </c>
      <c r="S87" s="237">
        <f>R87-Q87</f>
        <v>210.11999999999989</v>
      </c>
      <c r="T87" s="156"/>
      <c r="U87" s="113"/>
      <c r="V87" s="106"/>
    </row>
    <row r="88" spans="1:22" ht="15">
      <c r="A88" s="108"/>
      <c r="B88" s="115" t="s">
        <v>212</v>
      </c>
      <c r="C88" s="21"/>
      <c r="D88" s="21"/>
      <c r="E88" s="40" t="e">
        <f t="shared" ref="E88:J88" si="51">E64</f>
        <v>#NAME?</v>
      </c>
      <c r="F88" s="40" t="e">
        <f t="shared" si="51"/>
        <v>#NAME?</v>
      </c>
      <c r="G88" s="40" t="e">
        <f t="shared" si="51"/>
        <v>#NAME?</v>
      </c>
      <c r="H88" s="40" t="e">
        <f t="shared" si="51"/>
        <v>#NAME?</v>
      </c>
      <c r="I88" s="40" t="e">
        <f t="shared" si="51"/>
        <v>#NAME?</v>
      </c>
      <c r="J88" s="40" t="e">
        <f t="shared" si="51"/>
        <v>#NAME?</v>
      </c>
      <c r="K88" s="40" t="e">
        <f t="shared" ref="K88:Q88" si="52">K64</f>
        <v>#NAME?</v>
      </c>
      <c r="L88" s="40" t="e">
        <f t="shared" si="52"/>
        <v>#NAME?</v>
      </c>
      <c r="M88" s="40">
        <f t="shared" si="52"/>
        <v>0.88400000000000001</v>
      </c>
      <c r="N88" s="40">
        <f t="shared" si="52"/>
        <v>0.89139999999999997</v>
      </c>
      <c r="O88" s="199">
        <f t="shared" si="52"/>
        <v>0.88900000000000001</v>
      </c>
      <c r="P88" s="40">
        <f t="shared" si="52"/>
        <v>0.872</v>
      </c>
      <c r="Q88" s="40">
        <f t="shared" si="52"/>
        <v>0.86630000000000007</v>
      </c>
      <c r="R88" s="40">
        <f>R64</f>
        <v>0.86780000000000002</v>
      </c>
      <c r="S88" s="217">
        <f>R88-Q88</f>
        <v>1.4999999999999458E-3</v>
      </c>
      <c r="T88" s="157"/>
      <c r="U88" s="113"/>
      <c r="V88" s="106"/>
    </row>
    <row r="89" spans="1:22" ht="15">
      <c r="A89" s="108"/>
      <c r="B89" s="158" t="s">
        <v>46</v>
      </c>
      <c r="C89" s="159"/>
      <c r="D89" s="21"/>
      <c r="E89" s="73" t="e">
        <f t="shared" ref="E89:J89" si="53">ROUND(E87*E88,2)</f>
        <v>#REF!</v>
      </c>
      <c r="F89" s="73" t="e">
        <f t="shared" si="53"/>
        <v>#REF!</v>
      </c>
      <c r="G89" s="73" t="e">
        <f t="shared" si="53"/>
        <v>#REF!</v>
      </c>
      <c r="H89" s="73" t="e">
        <f t="shared" si="53"/>
        <v>#REF!</v>
      </c>
      <c r="I89" s="73" t="e">
        <f t="shared" si="53"/>
        <v>#REF!</v>
      </c>
      <c r="J89" s="73" t="e">
        <f t="shared" si="53"/>
        <v>#REF!</v>
      </c>
      <c r="K89" s="73" t="e">
        <f t="shared" ref="K89:Q89" si="54">ROUND(K87*K88,2)</f>
        <v>#REF!</v>
      </c>
      <c r="L89" s="73" t="e">
        <f t="shared" si="54"/>
        <v>#REF!</v>
      </c>
      <c r="M89" s="235">
        <f t="shared" si="54"/>
        <v>1616.68</v>
      </c>
      <c r="N89" s="235">
        <f t="shared" si="54"/>
        <v>1694</v>
      </c>
      <c r="O89" s="235">
        <f t="shared" si="54"/>
        <v>1745.32</v>
      </c>
      <c r="P89" s="235">
        <f t="shared" si="54"/>
        <v>1801.95</v>
      </c>
      <c r="Q89" s="235">
        <f t="shared" si="54"/>
        <v>1795.81</v>
      </c>
      <c r="R89" s="235">
        <f>ROUND(R87*R88,2)</f>
        <v>1981.26</v>
      </c>
      <c r="S89" s="236">
        <f>R89-Q89</f>
        <v>185.45000000000005</v>
      </c>
      <c r="T89" s="160"/>
      <c r="U89" s="113"/>
      <c r="V89" s="106"/>
    </row>
    <row r="90" spans="1:22" ht="8.25" customHeight="1">
      <c r="A90" s="108"/>
      <c r="B90" s="115"/>
      <c r="C90" s="21"/>
      <c r="D90" s="21"/>
      <c r="E90" s="21"/>
      <c r="F90" s="21"/>
      <c r="G90" s="21"/>
      <c r="H90" s="21"/>
      <c r="I90" s="21"/>
      <c r="J90" s="21"/>
      <c r="K90" s="21"/>
      <c r="L90" s="21"/>
      <c r="M90" s="21"/>
      <c r="N90" s="21"/>
      <c r="O90" s="21"/>
      <c r="P90" s="21"/>
      <c r="Q90" s="21"/>
      <c r="R90" s="21"/>
      <c r="S90" s="21"/>
      <c r="U90" s="113"/>
      <c r="V90" s="106"/>
    </row>
    <row r="91" spans="1:22" ht="15">
      <c r="A91" s="108"/>
      <c r="B91" s="115" t="s">
        <v>208</v>
      </c>
      <c r="C91" s="21"/>
      <c r="D91" s="21"/>
      <c r="E91" s="40"/>
      <c r="F91" s="40"/>
      <c r="G91" s="40"/>
      <c r="H91" s="40"/>
      <c r="I91" s="40"/>
      <c r="J91" s="40"/>
      <c r="K91" s="40"/>
      <c r="L91" s="40"/>
      <c r="M91" s="40"/>
      <c r="N91" s="40"/>
      <c r="O91" s="21"/>
      <c r="P91" s="21"/>
      <c r="Q91" s="21"/>
      <c r="R91" s="21"/>
      <c r="S91" s="21"/>
      <c r="T91" s="157"/>
      <c r="U91" s="113"/>
      <c r="V91" s="106"/>
    </row>
    <row r="92" spans="1:22" ht="15">
      <c r="A92" s="108"/>
      <c r="B92" s="115" t="s">
        <v>47</v>
      </c>
      <c r="C92" s="21"/>
      <c r="D92" s="21"/>
      <c r="E92" s="40" t="e">
        <f t="shared" ref="E92:J92" si="55">ROUND(E85/E89,3)</f>
        <v>#NAME?</v>
      </c>
      <c r="F92" s="40" t="e">
        <f t="shared" si="55"/>
        <v>#NAME?</v>
      </c>
      <c r="G92" s="40" t="e">
        <f t="shared" si="55"/>
        <v>#NAME?</v>
      </c>
      <c r="H92" s="40" t="e">
        <f t="shared" si="55"/>
        <v>#NAME?</v>
      </c>
      <c r="I92" s="40" t="e">
        <f t="shared" si="55"/>
        <v>#NAME?</v>
      </c>
      <c r="J92" s="40" t="e">
        <f t="shared" si="55"/>
        <v>#NAME?</v>
      </c>
      <c r="K92" s="40" t="e">
        <f t="shared" ref="K92:Q92" si="56">ROUND(K85/K89,3)</f>
        <v>#NAME?</v>
      </c>
      <c r="L92" s="40" t="e">
        <f t="shared" si="56"/>
        <v>#NAME?</v>
      </c>
      <c r="M92" s="40">
        <f t="shared" si="56"/>
        <v>0.90200000000000002</v>
      </c>
      <c r="N92" s="40">
        <f t="shared" si="56"/>
        <v>0.91200000000000003</v>
      </c>
      <c r="O92" s="40">
        <f t="shared" si="56"/>
        <v>0.93500000000000005</v>
      </c>
      <c r="P92" s="40">
        <f t="shared" si="56"/>
        <v>0.92900000000000005</v>
      </c>
      <c r="Q92" s="40">
        <f t="shared" si="56"/>
        <v>0.92600000000000005</v>
      </c>
      <c r="R92" s="40">
        <f>ROUND(R85/R89,3)</f>
        <v>0.84099999999999997</v>
      </c>
      <c r="S92" s="40">
        <f>R92-Q92</f>
        <v>-8.5000000000000075E-2</v>
      </c>
      <c r="T92" s="157"/>
      <c r="U92" s="113"/>
      <c r="V92" s="106"/>
    </row>
    <row r="93" spans="1:22" ht="15">
      <c r="A93" s="108"/>
      <c r="B93" s="27"/>
      <c r="C93" s="21"/>
      <c r="D93" s="21"/>
      <c r="E93" s="21"/>
      <c r="F93" s="21"/>
      <c r="G93" s="21"/>
      <c r="H93" s="21"/>
      <c r="I93" s="21"/>
      <c r="J93" s="21"/>
      <c r="K93" s="21"/>
      <c r="L93" s="21"/>
      <c r="M93" s="21"/>
      <c r="N93" s="21"/>
      <c r="O93" s="21"/>
      <c r="P93" s="21"/>
      <c r="Q93" s="21"/>
      <c r="R93" s="21"/>
      <c r="S93" s="21"/>
      <c r="U93" s="113"/>
      <c r="V93" s="106"/>
    </row>
    <row r="94" spans="1:22" ht="15">
      <c r="A94" s="108"/>
      <c r="B94" s="161" t="s">
        <v>862</v>
      </c>
      <c r="C94" s="154"/>
      <c r="D94" s="21"/>
      <c r="E94" s="21"/>
      <c r="F94" s="21"/>
      <c r="G94" s="21"/>
      <c r="H94" s="21"/>
      <c r="I94" s="21"/>
      <c r="J94" s="21"/>
      <c r="K94" s="21"/>
      <c r="L94" s="21"/>
      <c r="M94" s="21"/>
      <c r="N94" s="21"/>
      <c r="O94" s="21"/>
      <c r="P94" s="21"/>
      <c r="Q94" s="21"/>
      <c r="R94" s="21"/>
      <c r="S94" s="21"/>
      <c r="U94" s="113"/>
      <c r="V94" s="106"/>
    </row>
    <row r="95" spans="1:22" ht="15" customHeight="1">
      <c r="A95" s="108"/>
      <c r="B95" s="161" t="s">
        <v>863</v>
      </c>
      <c r="C95" s="154"/>
      <c r="D95" s="21"/>
      <c r="E95" s="34" t="e">
        <f t="shared" ref="E95:J95" si="57">IF(E85&gt;E89,"Funded at 100%","Funded at " &amp; E92*100 &amp;"%")</f>
        <v>#NAME?</v>
      </c>
      <c r="F95" s="34" t="e">
        <f t="shared" si="57"/>
        <v>#NAME?</v>
      </c>
      <c r="G95" s="34" t="e">
        <f t="shared" si="57"/>
        <v>#NAME?</v>
      </c>
      <c r="H95" s="34" t="e">
        <f t="shared" si="57"/>
        <v>#NAME?</v>
      </c>
      <c r="I95" s="34" t="e">
        <f t="shared" si="57"/>
        <v>#NAME?</v>
      </c>
      <c r="J95" s="34" t="e">
        <f t="shared" si="57"/>
        <v>#NAME?</v>
      </c>
      <c r="K95" s="34" t="e">
        <f t="shared" ref="K95:Q95" si="58">IF(K85&gt;K89,"Funded at 100%","Funded at " &amp; K92*100 &amp;"%")</f>
        <v>#NAME?</v>
      </c>
      <c r="L95" s="34" t="e">
        <f t="shared" si="58"/>
        <v>#NAME?</v>
      </c>
      <c r="M95" s="34" t="str">
        <f t="shared" si="58"/>
        <v>Funded at 90.2%</v>
      </c>
      <c r="N95" s="34" t="str">
        <f t="shared" si="58"/>
        <v>Funded at 91.2%</v>
      </c>
      <c r="O95" s="34" t="str">
        <f t="shared" si="58"/>
        <v>Funded at 93.5%</v>
      </c>
      <c r="P95" s="34" t="str">
        <f t="shared" si="58"/>
        <v>Funded at 92.9%</v>
      </c>
      <c r="Q95" s="34" t="str">
        <f t="shared" si="58"/>
        <v>Funded at 92.6%</v>
      </c>
      <c r="R95" s="34" t="str">
        <f>IF(R85&gt;R89,"Funded at 100%","Funded at " &amp; R92*100 &amp;"%")</f>
        <v>Funded at 84.1%</v>
      </c>
      <c r="S95" s="34"/>
      <c r="U95" s="113"/>
      <c r="V95" s="106"/>
    </row>
    <row r="96" spans="1:22" ht="15.75" thickBot="1">
      <c r="A96" s="108"/>
      <c r="B96" s="162" t="s">
        <v>864</v>
      </c>
      <c r="C96" s="163"/>
      <c r="D96" s="21"/>
      <c r="E96" s="21"/>
      <c r="F96" s="21"/>
      <c r="G96" s="21"/>
      <c r="H96" s="21"/>
      <c r="I96" s="21"/>
      <c r="J96" s="21"/>
      <c r="K96" s="21"/>
      <c r="L96" s="21"/>
      <c r="M96" s="21"/>
      <c r="N96" s="21"/>
      <c r="O96" s="21"/>
      <c r="P96" s="21"/>
      <c r="Q96" s="21"/>
      <c r="R96" s="21"/>
      <c r="S96" s="21"/>
      <c r="U96" s="113"/>
      <c r="V96" s="106"/>
    </row>
    <row r="97" spans="1:22" ht="7.5" customHeight="1" thickTop="1" thickBot="1">
      <c r="A97" s="108"/>
      <c r="B97" s="63"/>
      <c r="C97" s="63"/>
      <c r="D97" s="63"/>
      <c r="E97" s="63"/>
      <c r="F97" s="63"/>
      <c r="G97" s="63"/>
      <c r="H97" s="63"/>
      <c r="I97" s="63"/>
      <c r="J97" s="63"/>
      <c r="K97" s="63"/>
      <c r="L97" s="63"/>
      <c r="M97" s="63"/>
      <c r="N97" s="63"/>
      <c r="O97" s="63"/>
      <c r="P97" s="63"/>
      <c r="Q97" s="63"/>
      <c r="R97" s="63"/>
      <c r="S97" s="63"/>
      <c r="T97" s="134"/>
      <c r="V97" s="106"/>
    </row>
    <row r="98" spans="1:22" ht="16.5" customHeight="1" thickTop="1">
      <c r="A98" s="108"/>
      <c r="B98" s="164" t="s">
        <v>249</v>
      </c>
      <c r="C98" s="49"/>
      <c r="D98" s="49"/>
      <c r="E98" s="49"/>
      <c r="F98" s="49"/>
      <c r="G98" s="49"/>
      <c r="H98" s="49"/>
      <c r="I98" s="49"/>
      <c r="J98" s="49"/>
      <c r="K98" s="49"/>
      <c r="L98" s="49"/>
      <c r="M98" s="49"/>
      <c r="N98" s="49"/>
      <c r="O98" s="201"/>
      <c r="P98" s="201"/>
      <c r="Q98" s="201"/>
      <c r="R98" s="201"/>
      <c r="S98" s="201"/>
      <c r="T98" s="202"/>
      <c r="V98" s="106"/>
    </row>
    <row r="99" spans="1:22" ht="8.25" customHeight="1">
      <c r="A99" s="108"/>
      <c r="B99" s="115"/>
      <c r="C99" s="21"/>
      <c r="D99" s="21"/>
      <c r="E99" s="21"/>
      <c r="F99" s="21"/>
      <c r="G99" s="21"/>
      <c r="H99" s="21"/>
      <c r="I99" s="21"/>
      <c r="J99" s="21"/>
      <c r="K99" s="21"/>
      <c r="L99" s="21"/>
      <c r="M99" s="21"/>
      <c r="N99" s="21"/>
      <c r="O99" s="21"/>
      <c r="P99" s="21"/>
      <c r="Q99" s="21"/>
      <c r="R99" s="21"/>
      <c r="S99" s="21"/>
      <c r="U99" s="113"/>
      <c r="V99" s="106"/>
    </row>
    <row r="100" spans="1:22" ht="15">
      <c r="A100" s="108"/>
      <c r="B100" s="115" t="s">
        <v>48</v>
      </c>
      <c r="C100" s="21"/>
      <c r="D100" s="21"/>
      <c r="E100" s="21"/>
      <c r="F100" s="21"/>
      <c r="G100" s="21"/>
      <c r="H100" s="21"/>
      <c r="I100" s="21"/>
      <c r="J100" s="21"/>
      <c r="K100" s="21"/>
      <c r="L100" s="21"/>
      <c r="M100" s="21"/>
      <c r="N100" s="21"/>
      <c r="O100" s="21"/>
      <c r="P100" s="21"/>
      <c r="Q100" s="21"/>
      <c r="R100" s="21"/>
      <c r="S100" s="21"/>
      <c r="U100" s="113"/>
      <c r="V100" s="106"/>
    </row>
    <row r="101" spans="1:22" ht="15">
      <c r="A101" s="108"/>
      <c r="B101" s="115" t="s">
        <v>49</v>
      </c>
      <c r="C101" s="21"/>
      <c r="D101" s="21"/>
      <c r="E101" s="21"/>
      <c r="F101" s="21"/>
      <c r="G101" s="21"/>
      <c r="H101" s="21"/>
      <c r="I101" s="21"/>
      <c r="J101" s="21"/>
      <c r="K101" s="21"/>
      <c r="L101" s="21"/>
      <c r="M101" s="21"/>
      <c r="N101" s="21"/>
      <c r="O101" s="21"/>
      <c r="P101" s="21"/>
      <c r="Q101" s="21"/>
      <c r="R101" s="21"/>
      <c r="S101" s="21"/>
      <c r="U101" s="113"/>
      <c r="V101" s="106"/>
    </row>
    <row r="102" spans="1:22" ht="6.75" customHeight="1">
      <c r="A102" s="108"/>
      <c r="B102" s="115"/>
      <c r="C102" s="21"/>
      <c r="D102" s="21"/>
      <c r="E102" s="21"/>
      <c r="F102" s="21"/>
      <c r="G102" s="21"/>
      <c r="H102" s="21"/>
      <c r="I102" s="21"/>
      <c r="J102" s="21"/>
      <c r="K102" s="21"/>
      <c r="L102" s="21"/>
      <c r="M102" s="21"/>
      <c r="N102" s="21"/>
      <c r="O102" s="21"/>
      <c r="P102" s="21"/>
      <c r="Q102" s="21"/>
      <c r="R102" s="21"/>
      <c r="S102" s="21"/>
      <c r="U102" s="113"/>
      <c r="V102" s="106"/>
    </row>
    <row r="103" spans="1:22" ht="15">
      <c r="A103" s="108"/>
      <c r="B103" s="165" t="s">
        <v>297</v>
      </c>
      <c r="C103" s="166"/>
      <c r="D103" s="21"/>
      <c r="E103" s="43" t="e">
        <f t="shared" ref="E103:J103" si="59">IF(OR(E78="Funded at 100%",E95="Funded at 100%"),"100%",E92)</f>
        <v>#NAME?</v>
      </c>
      <c r="F103" s="43" t="e">
        <f t="shared" si="59"/>
        <v>#NAME?</v>
      </c>
      <c r="G103" s="43" t="e">
        <f t="shared" si="59"/>
        <v>#NAME?</v>
      </c>
      <c r="H103" s="43" t="e">
        <f t="shared" si="59"/>
        <v>#NAME?</v>
      </c>
      <c r="I103" s="43" t="e">
        <f t="shared" si="59"/>
        <v>#NAME?</v>
      </c>
      <c r="J103" s="43" t="e">
        <f t="shared" si="59"/>
        <v>#NAME?</v>
      </c>
      <c r="K103" s="43" t="e">
        <f t="shared" ref="K103:R103" si="60">IF(OR(K78="Funded at 100%",K95="Funded at 100%"),"100%",K92)</f>
        <v>#NAME?</v>
      </c>
      <c r="L103" s="43" t="e">
        <f t="shared" si="60"/>
        <v>#NAME?</v>
      </c>
      <c r="M103" s="43">
        <f t="shared" si="60"/>
        <v>0.90200000000000002</v>
      </c>
      <c r="N103" s="43">
        <f t="shared" si="60"/>
        <v>0.91200000000000003</v>
      </c>
      <c r="O103" s="62">
        <f t="shared" si="60"/>
        <v>0.93500000000000005</v>
      </c>
      <c r="P103" s="62">
        <f t="shared" si="60"/>
        <v>0.92900000000000005</v>
      </c>
      <c r="Q103" s="62">
        <f t="shared" si="60"/>
        <v>0.92600000000000005</v>
      </c>
      <c r="R103" s="62">
        <f t="shared" si="60"/>
        <v>0.84099999999999997</v>
      </c>
      <c r="S103" s="62">
        <f>R103-Q103</f>
        <v>-8.5000000000000075E-2</v>
      </c>
      <c r="T103" s="8"/>
      <c r="U103" s="113"/>
      <c r="V103" s="106"/>
    </row>
    <row r="104" spans="1:22" ht="3" customHeight="1" thickBot="1">
      <c r="A104" s="108"/>
      <c r="B104" s="167"/>
      <c r="C104" s="21"/>
      <c r="D104" s="21"/>
      <c r="E104" s="21"/>
      <c r="F104" s="21"/>
      <c r="G104" s="21"/>
      <c r="H104" s="21"/>
      <c r="I104" s="21"/>
      <c r="J104" s="21"/>
      <c r="K104" s="21"/>
      <c r="L104" s="21"/>
      <c r="M104" s="21"/>
      <c r="N104" s="21"/>
      <c r="O104" s="21"/>
      <c r="P104" s="21"/>
      <c r="Q104" s="21"/>
      <c r="R104" s="21"/>
      <c r="S104" s="21"/>
      <c r="U104" s="113"/>
      <c r="V104" s="106"/>
    </row>
    <row r="105" spans="1:22" ht="8.25" customHeight="1" thickTop="1">
      <c r="A105" s="108"/>
      <c r="B105" s="63"/>
      <c r="C105" s="63"/>
      <c r="D105" s="63"/>
      <c r="E105" s="63"/>
      <c r="F105" s="63"/>
      <c r="G105" s="63"/>
      <c r="H105" s="63"/>
      <c r="I105" s="63"/>
      <c r="J105" s="63"/>
      <c r="K105" s="63"/>
      <c r="L105" s="63"/>
      <c r="M105" s="63"/>
      <c r="N105" s="63"/>
      <c r="O105" s="63"/>
      <c r="P105" s="63"/>
      <c r="Q105" s="63"/>
      <c r="R105" s="63"/>
      <c r="S105" s="63"/>
      <c r="T105" s="134"/>
      <c r="V105" s="106"/>
    </row>
    <row r="106" spans="1:22" ht="6.75" customHeight="1">
      <c r="A106" s="105"/>
      <c r="B106" s="48"/>
      <c r="C106" s="48"/>
      <c r="D106" s="48"/>
      <c r="E106" s="48"/>
      <c r="F106" s="48"/>
      <c r="G106" s="48"/>
      <c r="H106" s="48"/>
      <c r="I106" s="48"/>
      <c r="J106" s="48"/>
      <c r="K106" s="48"/>
      <c r="L106" s="48"/>
      <c r="M106" s="48"/>
      <c r="N106" s="48"/>
      <c r="O106" s="48"/>
      <c r="P106" s="48"/>
      <c r="Q106" s="48"/>
      <c r="R106" s="48"/>
      <c r="S106" s="48"/>
      <c r="T106" s="105"/>
      <c r="U106" s="105"/>
    </row>
    <row r="107" spans="1:22" ht="20.25">
      <c r="A107" s="103" t="s">
        <v>234</v>
      </c>
      <c r="B107" s="21"/>
      <c r="C107" s="21"/>
      <c r="D107" s="21"/>
      <c r="E107" s="21"/>
      <c r="F107" s="21"/>
      <c r="G107" s="21"/>
      <c r="H107" s="21"/>
      <c r="I107" s="21"/>
      <c r="J107" s="21"/>
      <c r="K107" s="21"/>
      <c r="L107" s="21"/>
      <c r="M107" s="21"/>
      <c r="N107" s="21"/>
      <c r="O107" s="21"/>
      <c r="P107" s="21"/>
      <c r="Q107" s="21"/>
      <c r="R107" s="21"/>
      <c r="S107" s="21"/>
    </row>
    <row r="108" spans="1:22" ht="7.5" customHeight="1" thickBot="1">
      <c r="A108" s="104"/>
      <c r="B108" s="168"/>
      <c r="C108" s="168"/>
      <c r="D108" s="48"/>
      <c r="E108" s="48"/>
      <c r="F108" s="48"/>
      <c r="G108" s="48"/>
      <c r="H108" s="48"/>
      <c r="I108" s="48"/>
      <c r="J108" s="48"/>
      <c r="K108" s="48"/>
      <c r="L108" s="48"/>
      <c r="M108" s="48"/>
      <c r="N108" s="48"/>
      <c r="O108" s="48"/>
      <c r="P108" s="48"/>
      <c r="Q108" s="48"/>
      <c r="R108" s="48"/>
      <c r="S108" s="48"/>
      <c r="T108" s="105"/>
      <c r="U108" s="105"/>
      <c r="V108" s="106"/>
    </row>
    <row r="109" spans="1:22" ht="19.5" customHeight="1" thickTop="1">
      <c r="A109" s="108"/>
      <c r="B109" s="169" t="s">
        <v>298</v>
      </c>
      <c r="C109" s="170"/>
      <c r="D109" s="76"/>
      <c r="E109" s="76"/>
      <c r="F109" s="76"/>
      <c r="G109" s="76"/>
      <c r="H109" s="76"/>
      <c r="I109" s="76"/>
      <c r="J109" s="76"/>
      <c r="K109" s="76"/>
      <c r="L109" s="76"/>
      <c r="M109" s="76"/>
      <c r="N109" s="76"/>
      <c r="O109" s="204"/>
      <c r="P109" s="204"/>
      <c r="Q109" s="204"/>
      <c r="R109" s="204"/>
      <c r="S109" s="204"/>
      <c r="T109" s="205"/>
      <c r="U109" s="113"/>
      <c r="V109" s="106"/>
    </row>
    <row r="110" spans="1:22" ht="16.5" customHeight="1">
      <c r="A110" s="108"/>
      <c r="B110" s="171" t="s">
        <v>223</v>
      </c>
      <c r="C110" s="21"/>
      <c r="D110" s="21"/>
      <c r="E110" s="77" t="e">
        <f t="shared" ref="E110:J110" si="61">E87</f>
        <v>#REF!</v>
      </c>
      <c r="F110" s="77" t="e">
        <f t="shared" si="61"/>
        <v>#REF!</v>
      </c>
      <c r="G110" s="77" t="e">
        <f t="shared" si="61"/>
        <v>#REF!</v>
      </c>
      <c r="H110" s="77" t="e">
        <f t="shared" si="61"/>
        <v>#REF!</v>
      </c>
      <c r="I110" s="77" t="e">
        <f t="shared" si="61"/>
        <v>#REF!</v>
      </c>
      <c r="J110" s="77" t="e">
        <f t="shared" si="61"/>
        <v>#REF!</v>
      </c>
      <c r="K110" s="77" t="e">
        <f t="shared" ref="K110:Q110" si="62">K87</f>
        <v>#REF!</v>
      </c>
      <c r="L110" s="77" t="e">
        <f t="shared" si="62"/>
        <v>#REF!</v>
      </c>
      <c r="M110" s="229">
        <f t="shared" si="62"/>
        <v>1828.82</v>
      </c>
      <c r="N110" s="229">
        <f t="shared" si="62"/>
        <v>1900.38</v>
      </c>
      <c r="O110" s="229">
        <f t="shared" si="62"/>
        <v>1963.24</v>
      </c>
      <c r="P110" s="229">
        <f t="shared" si="62"/>
        <v>2066.46</v>
      </c>
      <c r="Q110" s="229">
        <f t="shared" si="62"/>
        <v>2072.96</v>
      </c>
      <c r="R110" s="229">
        <f>R87</f>
        <v>2283.08</v>
      </c>
      <c r="S110" s="234">
        <f>R110-Q110</f>
        <v>210.11999999999989</v>
      </c>
      <c r="T110" s="160"/>
      <c r="U110" s="113"/>
      <c r="V110" s="106"/>
    </row>
    <row r="111" spans="1:22" ht="16.5" customHeight="1">
      <c r="A111" s="108"/>
      <c r="B111" s="171" t="s">
        <v>209</v>
      </c>
      <c r="C111" s="21"/>
      <c r="D111" s="21"/>
      <c r="E111" s="40" t="e">
        <f t="shared" ref="E111:J111" si="63">E64</f>
        <v>#NAME?</v>
      </c>
      <c r="F111" s="40" t="e">
        <f t="shared" si="63"/>
        <v>#NAME?</v>
      </c>
      <c r="G111" s="40" t="e">
        <f t="shared" si="63"/>
        <v>#NAME?</v>
      </c>
      <c r="H111" s="40" t="e">
        <f t="shared" si="63"/>
        <v>#NAME?</v>
      </c>
      <c r="I111" s="40" t="e">
        <f t="shared" si="63"/>
        <v>#NAME?</v>
      </c>
      <c r="J111" s="40" t="e">
        <f t="shared" si="63"/>
        <v>#NAME?</v>
      </c>
      <c r="K111" s="40" t="e">
        <f t="shared" ref="K111:Q111" si="64">K64</f>
        <v>#NAME?</v>
      </c>
      <c r="L111" s="40" t="e">
        <f t="shared" si="64"/>
        <v>#NAME?</v>
      </c>
      <c r="M111" s="40">
        <f t="shared" si="64"/>
        <v>0.88400000000000001</v>
      </c>
      <c r="N111" s="40">
        <f t="shared" si="64"/>
        <v>0.89139999999999997</v>
      </c>
      <c r="O111" s="199">
        <f t="shared" si="64"/>
        <v>0.88900000000000001</v>
      </c>
      <c r="P111" s="199">
        <f t="shared" si="64"/>
        <v>0.872</v>
      </c>
      <c r="Q111" s="199">
        <f t="shared" si="64"/>
        <v>0.86630000000000007</v>
      </c>
      <c r="R111" s="199">
        <f>R64</f>
        <v>0.86780000000000002</v>
      </c>
      <c r="S111" s="40">
        <f>R111-Q111</f>
        <v>1.4999999999999458E-3</v>
      </c>
      <c r="T111" s="157"/>
      <c r="U111" s="113"/>
      <c r="V111" s="106"/>
    </row>
    <row r="112" spans="1:22" ht="16.5" customHeight="1">
      <c r="A112" s="108"/>
      <c r="B112" s="171" t="s">
        <v>806</v>
      </c>
      <c r="C112" s="21"/>
      <c r="D112" s="21"/>
      <c r="E112" s="78" t="e">
        <f t="shared" ref="E112:J112" si="65">ROUND(E110*E111,2)</f>
        <v>#REF!</v>
      </c>
      <c r="F112" s="78" t="e">
        <f t="shared" si="65"/>
        <v>#REF!</v>
      </c>
      <c r="G112" s="78" t="e">
        <f t="shared" si="65"/>
        <v>#REF!</v>
      </c>
      <c r="H112" s="78" t="e">
        <f t="shared" si="65"/>
        <v>#REF!</v>
      </c>
      <c r="I112" s="78" t="e">
        <f t="shared" si="65"/>
        <v>#REF!</v>
      </c>
      <c r="J112" s="78" t="e">
        <f t="shared" si="65"/>
        <v>#REF!</v>
      </c>
      <c r="K112" s="78" t="e">
        <f t="shared" ref="K112:Q112" si="66">ROUND(K110*K111,2)</f>
        <v>#REF!</v>
      </c>
      <c r="L112" s="78" t="e">
        <f t="shared" si="66"/>
        <v>#REF!</v>
      </c>
      <c r="M112" s="228">
        <f t="shared" si="66"/>
        <v>1616.68</v>
      </c>
      <c r="N112" s="228">
        <f t="shared" si="66"/>
        <v>1694</v>
      </c>
      <c r="O112" s="229">
        <f t="shared" si="66"/>
        <v>1745.32</v>
      </c>
      <c r="P112" s="229">
        <f t="shared" si="66"/>
        <v>1801.95</v>
      </c>
      <c r="Q112" s="229">
        <f t="shared" si="66"/>
        <v>1795.81</v>
      </c>
      <c r="R112" s="229">
        <f>ROUND(R110*R111,2)</f>
        <v>1981.26</v>
      </c>
      <c r="S112" s="230">
        <f>R112-Q112</f>
        <v>185.45000000000005</v>
      </c>
      <c r="T112" s="157"/>
      <c r="U112" s="113"/>
      <c r="V112" s="106"/>
    </row>
    <row r="113" spans="1:24" ht="16.5" customHeight="1">
      <c r="A113" s="108"/>
      <c r="B113" s="171" t="s">
        <v>224</v>
      </c>
      <c r="C113" s="21"/>
      <c r="D113" s="35"/>
      <c r="E113" s="35" t="e">
        <f t="shared" ref="E113:J113" si="67">E110</f>
        <v>#REF!</v>
      </c>
      <c r="F113" s="35" t="e">
        <f t="shared" si="67"/>
        <v>#REF!</v>
      </c>
      <c r="G113" s="35" t="e">
        <f t="shared" si="67"/>
        <v>#REF!</v>
      </c>
      <c r="H113" s="35" t="e">
        <f t="shared" si="67"/>
        <v>#REF!</v>
      </c>
      <c r="I113" s="35" t="e">
        <f t="shared" si="67"/>
        <v>#REF!</v>
      </c>
      <c r="J113" s="35" t="e">
        <f t="shared" si="67"/>
        <v>#REF!</v>
      </c>
      <c r="K113" s="35" t="e">
        <f t="shared" ref="K113:Q113" si="68">K110</f>
        <v>#REF!</v>
      </c>
      <c r="L113" s="35" t="e">
        <f t="shared" si="68"/>
        <v>#REF!</v>
      </c>
      <c r="M113" s="229">
        <f t="shared" si="68"/>
        <v>1828.82</v>
      </c>
      <c r="N113" s="229">
        <f t="shared" si="68"/>
        <v>1900.38</v>
      </c>
      <c r="O113" s="231">
        <f t="shared" si="68"/>
        <v>1963.24</v>
      </c>
      <c r="P113" s="231">
        <f t="shared" si="68"/>
        <v>2066.46</v>
      </c>
      <c r="Q113" s="231">
        <f t="shared" si="68"/>
        <v>2072.96</v>
      </c>
      <c r="R113" s="231">
        <f>R110</f>
        <v>2283.08</v>
      </c>
      <c r="S113" s="232">
        <f>R113-Q113</f>
        <v>210.11999999999989</v>
      </c>
      <c r="T113" s="157"/>
      <c r="U113" s="113"/>
      <c r="V113" s="106"/>
    </row>
    <row r="114" spans="1:24" ht="16.5" customHeight="1">
      <c r="A114" s="108"/>
      <c r="B114" s="171" t="s">
        <v>807</v>
      </c>
      <c r="C114" s="21"/>
      <c r="D114" s="80"/>
      <c r="E114" s="79" t="e">
        <f t="shared" ref="E114:J114" si="69">IF(E112&lt;E113,E113-E112,0)</f>
        <v>#REF!</v>
      </c>
      <c r="F114" s="79" t="e">
        <f t="shared" si="69"/>
        <v>#REF!</v>
      </c>
      <c r="G114" s="79" t="e">
        <f t="shared" si="69"/>
        <v>#REF!</v>
      </c>
      <c r="H114" s="79" t="e">
        <f t="shared" si="69"/>
        <v>#REF!</v>
      </c>
      <c r="I114" s="79" t="e">
        <f t="shared" si="69"/>
        <v>#REF!</v>
      </c>
      <c r="J114" s="79" t="e">
        <f t="shared" si="69"/>
        <v>#REF!</v>
      </c>
      <c r="K114" s="79" t="e">
        <f t="shared" ref="K114:Q114" si="70">IF(K112&lt;K113,K113-K112,0)</f>
        <v>#REF!</v>
      </c>
      <c r="L114" s="79" t="e">
        <f t="shared" si="70"/>
        <v>#REF!</v>
      </c>
      <c r="M114" s="79">
        <f t="shared" si="70"/>
        <v>212.13999999999987</v>
      </c>
      <c r="N114" s="79">
        <f t="shared" si="70"/>
        <v>206.38000000000011</v>
      </c>
      <c r="O114" s="75">
        <f t="shared" si="70"/>
        <v>217.92000000000007</v>
      </c>
      <c r="P114" s="75">
        <f t="shared" si="70"/>
        <v>264.51</v>
      </c>
      <c r="Q114" s="75">
        <f t="shared" si="70"/>
        <v>277.15000000000009</v>
      </c>
      <c r="R114" s="75">
        <f>IF(R112&lt;R113,R113-R112,0)</f>
        <v>301.81999999999994</v>
      </c>
      <c r="S114" s="233">
        <f>R114-Q114</f>
        <v>24.669999999999845</v>
      </c>
      <c r="T114" s="160"/>
      <c r="U114" s="113"/>
      <c r="V114" s="106"/>
    </row>
    <row r="115" spans="1:24" ht="16.5" customHeight="1">
      <c r="A115" s="108"/>
      <c r="B115" s="115" t="s">
        <v>310</v>
      </c>
      <c r="C115" s="21"/>
      <c r="D115" s="21"/>
      <c r="E115" s="21"/>
      <c r="F115" s="21"/>
      <c r="G115" s="21"/>
      <c r="H115" s="21"/>
      <c r="I115" s="21"/>
      <c r="J115" s="21"/>
      <c r="K115" s="21"/>
      <c r="L115" s="21"/>
      <c r="M115" s="21"/>
      <c r="N115" s="21"/>
      <c r="O115" s="21"/>
      <c r="P115" s="21"/>
      <c r="Q115" s="21"/>
      <c r="R115" s="21"/>
      <c r="S115" s="21"/>
      <c r="U115" s="113"/>
      <c r="V115" s="106"/>
    </row>
    <row r="116" spans="1:24" ht="16.5" customHeight="1">
      <c r="A116" s="108"/>
      <c r="B116" s="115"/>
      <c r="C116" s="21"/>
      <c r="D116" s="21"/>
      <c r="E116" s="21"/>
      <c r="F116" s="21"/>
      <c r="G116" s="21"/>
      <c r="H116" s="21"/>
      <c r="I116" s="21"/>
      <c r="J116" s="21"/>
      <c r="K116" s="21"/>
      <c r="L116" s="21"/>
      <c r="M116" s="21"/>
      <c r="N116" s="21"/>
      <c r="O116" s="21"/>
      <c r="P116" s="21"/>
      <c r="Q116" s="21"/>
      <c r="R116" s="21"/>
      <c r="S116" s="21"/>
      <c r="U116" s="113"/>
      <c r="V116" s="106"/>
    </row>
    <row r="117" spans="1:24" ht="16.5" customHeight="1">
      <c r="A117" s="108"/>
      <c r="B117" s="115" t="s">
        <v>283</v>
      </c>
      <c r="C117" s="21"/>
      <c r="D117" s="21"/>
      <c r="E117" s="21" t="e">
        <f t="shared" ref="E117:J117" si="71">E35</f>
        <v>#NAME?</v>
      </c>
      <c r="F117" s="21" t="e">
        <f t="shared" si="71"/>
        <v>#NAME?</v>
      </c>
      <c r="G117" s="21" t="e">
        <f t="shared" si="71"/>
        <v>#NAME?</v>
      </c>
      <c r="H117" s="21" t="e">
        <f t="shared" si="71"/>
        <v>#NAME?</v>
      </c>
      <c r="I117" s="21" t="e">
        <f t="shared" si="71"/>
        <v>#NAME?</v>
      </c>
      <c r="J117" s="21" t="e">
        <f t="shared" si="71"/>
        <v>#NAME?</v>
      </c>
      <c r="K117" s="21" t="e">
        <f t="shared" ref="K117:L117" si="72">K35</f>
        <v>#NAME?</v>
      </c>
      <c r="L117" s="21" t="e">
        <f t="shared" si="72"/>
        <v>#NAME?</v>
      </c>
      <c r="M117" s="213">
        <f t="shared" ref="M117:R117" si="73">M35</f>
        <v>24984</v>
      </c>
      <c r="N117" s="213">
        <f t="shared" si="73"/>
        <v>24776</v>
      </c>
      <c r="O117" s="221">
        <f t="shared" si="73"/>
        <v>24921</v>
      </c>
      <c r="P117" s="213">
        <f t="shared" si="73"/>
        <v>25377</v>
      </c>
      <c r="Q117" s="213">
        <f t="shared" si="73"/>
        <v>25549</v>
      </c>
      <c r="R117" s="213">
        <f t="shared" si="73"/>
        <v>25683</v>
      </c>
      <c r="S117" s="66">
        <f>R117-Q117</f>
        <v>134</v>
      </c>
      <c r="U117" s="113"/>
      <c r="V117" s="106"/>
    </row>
    <row r="118" spans="1:24" ht="18.75" customHeight="1" thickBot="1">
      <c r="A118" s="108"/>
      <c r="B118" s="122" t="s">
        <v>808</v>
      </c>
      <c r="C118" s="33"/>
      <c r="D118" s="21"/>
      <c r="E118" s="81" t="e">
        <f t="shared" ref="E118:J118" si="74">ROUND(E114*E117,0)</f>
        <v>#REF!</v>
      </c>
      <c r="F118" s="81" t="e">
        <f t="shared" si="74"/>
        <v>#REF!</v>
      </c>
      <c r="G118" s="81" t="e">
        <f t="shared" si="74"/>
        <v>#REF!</v>
      </c>
      <c r="H118" s="81" t="e">
        <f t="shared" si="74"/>
        <v>#REF!</v>
      </c>
      <c r="I118" s="81" t="e">
        <f t="shared" si="74"/>
        <v>#REF!</v>
      </c>
      <c r="J118" s="81" t="e">
        <f t="shared" si="74"/>
        <v>#REF!</v>
      </c>
      <c r="K118" s="81" t="e">
        <f t="shared" ref="K118:Q118" si="75">ROUND(K114*K117,0)</f>
        <v>#REF!</v>
      </c>
      <c r="L118" s="81" t="e">
        <f t="shared" si="75"/>
        <v>#REF!</v>
      </c>
      <c r="M118" s="82">
        <f t="shared" si="75"/>
        <v>5300106</v>
      </c>
      <c r="N118" s="82">
        <f t="shared" si="75"/>
        <v>5113271</v>
      </c>
      <c r="O118" s="82">
        <f t="shared" si="75"/>
        <v>5430784</v>
      </c>
      <c r="P118" s="82">
        <f t="shared" si="75"/>
        <v>6712470</v>
      </c>
      <c r="Q118" s="82">
        <f t="shared" si="75"/>
        <v>7080905</v>
      </c>
      <c r="R118" s="82">
        <f>ROUND(R114*R117,0)</f>
        <v>7751643</v>
      </c>
      <c r="S118" s="227">
        <f>R118-Q118</f>
        <v>670738</v>
      </c>
      <c r="T118" s="172"/>
      <c r="U118" s="113"/>
      <c r="V118" s="106"/>
    </row>
    <row r="119" spans="1:24" ht="12.75" customHeight="1" thickTop="1" thickBot="1">
      <c r="A119" s="108"/>
      <c r="B119" s="173"/>
      <c r="C119" s="83"/>
      <c r="D119" s="21"/>
      <c r="E119" s="83"/>
      <c r="F119" s="83"/>
      <c r="G119" s="83"/>
      <c r="H119" s="83"/>
      <c r="I119" s="83"/>
      <c r="J119" s="83"/>
      <c r="K119" s="83"/>
      <c r="L119" s="83"/>
      <c r="M119" s="83"/>
      <c r="N119" s="83"/>
      <c r="O119" s="21"/>
      <c r="P119" s="21"/>
      <c r="Q119" s="21"/>
      <c r="R119" s="21"/>
      <c r="S119" s="83"/>
      <c r="T119" s="174"/>
      <c r="U119" s="113"/>
      <c r="V119" s="106"/>
    </row>
    <row r="120" spans="1:24" ht="9" customHeight="1" thickTop="1" thickBot="1">
      <c r="A120" s="108"/>
      <c r="B120" s="84"/>
      <c r="C120" s="84"/>
      <c r="D120" s="63"/>
      <c r="E120" s="84"/>
      <c r="F120" s="84"/>
      <c r="G120" s="84"/>
      <c r="H120" s="84"/>
      <c r="I120" s="84"/>
      <c r="J120" s="84"/>
      <c r="K120" s="84"/>
      <c r="L120" s="84"/>
      <c r="M120" s="84"/>
      <c r="N120" s="84"/>
      <c r="O120" s="63"/>
      <c r="P120" s="63"/>
      <c r="Q120" s="63"/>
      <c r="R120" s="63"/>
      <c r="S120" s="84"/>
      <c r="T120" s="175"/>
      <c r="V120" s="106"/>
    </row>
    <row r="121" spans="1:24" ht="18.75" customHeight="1" thickTop="1">
      <c r="A121" s="108"/>
      <c r="B121" s="169" t="s">
        <v>299</v>
      </c>
      <c r="C121" s="170"/>
      <c r="D121" s="76"/>
      <c r="E121" s="85"/>
      <c r="F121" s="85"/>
      <c r="G121" s="85"/>
      <c r="H121" s="85"/>
      <c r="I121" s="85"/>
      <c r="J121" s="85"/>
      <c r="K121" s="85"/>
      <c r="L121" s="85"/>
      <c r="M121" s="85"/>
      <c r="N121" s="85"/>
      <c r="O121" s="204"/>
      <c r="P121" s="204"/>
      <c r="Q121" s="204"/>
      <c r="R121" s="204"/>
      <c r="S121" s="204"/>
      <c r="T121" s="206"/>
      <c r="U121" s="9"/>
    </row>
    <row r="122" spans="1:24" ht="15">
      <c r="A122" s="108"/>
      <c r="B122" s="115" t="s">
        <v>300</v>
      </c>
      <c r="C122" s="21"/>
      <c r="D122" s="21"/>
      <c r="E122" s="56" t="e">
        <f t="shared" ref="E122:J122" si="76">E118</f>
        <v>#REF!</v>
      </c>
      <c r="F122" s="56" t="e">
        <f t="shared" si="76"/>
        <v>#REF!</v>
      </c>
      <c r="G122" s="56" t="e">
        <f t="shared" si="76"/>
        <v>#REF!</v>
      </c>
      <c r="H122" s="56" t="e">
        <f t="shared" si="76"/>
        <v>#REF!</v>
      </c>
      <c r="I122" s="56" t="e">
        <f t="shared" si="76"/>
        <v>#REF!</v>
      </c>
      <c r="J122" s="56" t="e">
        <f t="shared" si="76"/>
        <v>#REF!</v>
      </c>
      <c r="K122" s="56" t="e">
        <f t="shared" ref="K122:Q122" si="77">K118</f>
        <v>#REF!</v>
      </c>
      <c r="L122" s="56" t="e">
        <f t="shared" si="77"/>
        <v>#REF!</v>
      </c>
      <c r="M122" s="213">
        <f t="shared" si="77"/>
        <v>5300106</v>
      </c>
      <c r="N122" s="213">
        <f t="shared" si="77"/>
        <v>5113271</v>
      </c>
      <c r="O122" s="213">
        <f t="shared" si="77"/>
        <v>5430784</v>
      </c>
      <c r="P122" s="213">
        <f t="shared" si="77"/>
        <v>6712470</v>
      </c>
      <c r="Q122" s="213">
        <f t="shared" si="77"/>
        <v>7080905</v>
      </c>
      <c r="R122" s="213">
        <f>R118</f>
        <v>7751643</v>
      </c>
      <c r="S122" s="66">
        <f>R122-Q122</f>
        <v>670738</v>
      </c>
      <c r="T122" s="176"/>
      <c r="U122" s="9"/>
      <c r="V122" s="1"/>
      <c r="W122" s="220"/>
      <c r="X122" s="177"/>
    </row>
    <row r="123" spans="1:24" ht="16.5" customHeight="1">
      <c r="A123" s="108"/>
      <c r="B123" s="115" t="s">
        <v>301</v>
      </c>
      <c r="C123" s="21"/>
      <c r="D123" s="86"/>
      <c r="E123" s="86" t="e">
        <f t="shared" ref="E123:J123" si="78">E103</f>
        <v>#NAME?</v>
      </c>
      <c r="F123" s="86" t="e">
        <f t="shared" si="78"/>
        <v>#NAME?</v>
      </c>
      <c r="G123" s="86" t="e">
        <f t="shared" si="78"/>
        <v>#NAME?</v>
      </c>
      <c r="H123" s="86" t="e">
        <f t="shared" si="78"/>
        <v>#NAME?</v>
      </c>
      <c r="I123" s="86" t="e">
        <f t="shared" si="78"/>
        <v>#NAME?</v>
      </c>
      <c r="J123" s="86" t="e">
        <f t="shared" si="78"/>
        <v>#NAME?</v>
      </c>
      <c r="K123" s="86" t="e">
        <f t="shared" ref="K123:Q123" si="79">K103</f>
        <v>#NAME?</v>
      </c>
      <c r="L123" s="86" t="e">
        <f t="shared" si="79"/>
        <v>#NAME?</v>
      </c>
      <c r="M123" s="86">
        <f t="shared" si="79"/>
        <v>0.90200000000000002</v>
      </c>
      <c r="N123" s="86">
        <f t="shared" si="79"/>
        <v>0.91200000000000003</v>
      </c>
      <c r="O123" s="86">
        <f t="shared" si="79"/>
        <v>0.93500000000000005</v>
      </c>
      <c r="P123" s="86">
        <f t="shared" si="79"/>
        <v>0.92900000000000005</v>
      </c>
      <c r="Q123" s="86">
        <f t="shared" si="79"/>
        <v>0.92600000000000005</v>
      </c>
      <c r="R123" s="86">
        <f>R103</f>
        <v>0.84099999999999997</v>
      </c>
      <c r="S123" s="86">
        <f>R123-Q123</f>
        <v>-8.5000000000000075E-2</v>
      </c>
      <c r="T123" s="178"/>
      <c r="U123" s="9"/>
    </row>
    <row r="124" spans="1:24" ht="15.75" thickBot="1">
      <c r="A124" s="108"/>
      <c r="B124" s="122" t="s">
        <v>306</v>
      </c>
      <c r="C124" s="21"/>
      <c r="D124" s="87"/>
      <c r="E124" s="81" t="e">
        <f t="shared" ref="E124:J124" si="80">ROUND(E122*E123,0)</f>
        <v>#REF!</v>
      </c>
      <c r="F124" s="81" t="e">
        <f t="shared" si="80"/>
        <v>#REF!</v>
      </c>
      <c r="G124" s="81" t="e">
        <f t="shared" si="80"/>
        <v>#REF!</v>
      </c>
      <c r="H124" s="81" t="e">
        <f t="shared" si="80"/>
        <v>#REF!</v>
      </c>
      <c r="I124" s="81" t="e">
        <f t="shared" si="80"/>
        <v>#REF!</v>
      </c>
      <c r="J124" s="81" t="e">
        <f t="shared" si="80"/>
        <v>#REF!</v>
      </c>
      <c r="K124" s="81" t="e">
        <f t="shared" ref="K124:Q124" si="81">ROUND(K122*K123,0)</f>
        <v>#REF!</v>
      </c>
      <c r="L124" s="81" t="e">
        <f t="shared" si="81"/>
        <v>#REF!</v>
      </c>
      <c r="M124" s="82">
        <f t="shared" si="81"/>
        <v>4780696</v>
      </c>
      <c r="N124" s="82">
        <f t="shared" si="81"/>
        <v>4663303</v>
      </c>
      <c r="O124" s="82">
        <f t="shared" si="81"/>
        <v>5077783</v>
      </c>
      <c r="P124" s="82">
        <f t="shared" si="81"/>
        <v>6235885</v>
      </c>
      <c r="Q124" s="82">
        <f t="shared" si="81"/>
        <v>6556918</v>
      </c>
      <c r="R124" s="82">
        <f>ROUND(R122*R123,0)</f>
        <v>6519132</v>
      </c>
      <c r="S124" s="227">
        <f>R124-Q124</f>
        <v>-37786</v>
      </c>
      <c r="T124" s="176"/>
      <c r="U124" s="9"/>
    </row>
    <row r="125" spans="1:24" ht="12.75" customHeight="1" thickTop="1" thickBot="1">
      <c r="A125" s="108"/>
      <c r="B125" s="167"/>
      <c r="C125" s="36"/>
      <c r="D125" s="36"/>
      <c r="E125" s="88"/>
      <c r="F125" s="88"/>
      <c r="G125" s="88"/>
      <c r="H125" s="88"/>
      <c r="I125" s="88"/>
      <c r="J125" s="88"/>
      <c r="K125" s="88"/>
      <c r="L125" s="88"/>
      <c r="M125" s="88"/>
      <c r="N125" s="88"/>
      <c r="O125" s="36"/>
      <c r="P125" s="36"/>
      <c r="Q125" s="36"/>
      <c r="R125" s="36"/>
      <c r="S125" s="88"/>
      <c r="T125" s="179"/>
      <c r="U125" s="9"/>
    </row>
    <row r="126" spans="1:24" ht="8.25" customHeight="1" thickTop="1" thickBot="1">
      <c r="B126" s="21"/>
      <c r="C126" s="21"/>
      <c r="D126" s="21"/>
      <c r="E126" s="83"/>
      <c r="F126" s="83"/>
      <c r="G126" s="83"/>
      <c r="H126" s="83"/>
      <c r="I126" s="83"/>
      <c r="J126" s="83"/>
      <c r="K126" s="83"/>
      <c r="L126" s="83"/>
      <c r="M126" s="83"/>
      <c r="N126" s="83"/>
      <c r="O126" s="21"/>
      <c r="P126" s="21"/>
      <c r="Q126" s="21"/>
      <c r="R126" s="21"/>
      <c r="S126" s="83"/>
      <c r="T126" s="174"/>
      <c r="U126" s="9"/>
    </row>
    <row r="127" spans="1:24" ht="17.25" customHeight="1" thickTop="1">
      <c r="A127" s="108"/>
      <c r="B127" s="169" t="s">
        <v>302</v>
      </c>
      <c r="C127" s="170"/>
      <c r="D127" s="76"/>
      <c r="E127" s="85"/>
      <c r="F127" s="85"/>
      <c r="G127" s="85"/>
      <c r="H127" s="85"/>
      <c r="I127" s="85"/>
      <c r="J127" s="85"/>
      <c r="K127" s="85"/>
      <c r="L127" s="85"/>
      <c r="M127" s="85"/>
      <c r="N127" s="85"/>
      <c r="O127" s="204"/>
      <c r="P127" s="204"/>
      <c r="Q127" s="204"/>
      <c r="R127" s="204"/>
      <c r="S127" s="204"/>
      <c r="T127" s="206"/>
      <c r="U127" s="113"/>
      <c r="V127" s="106"/>
    </row>
    <row r="128" spans="1:24" ht="8.25" customHeight="1" thickBot="1">
      <c r="A128" s="108"/>
      <c r="B128" s="180"/>
      <c r="C128" s="112"/>
      <c r="D128" s="21"/>
      <c r="E128" s="83"/>
      <c r="F128" s="83"/>
      <c r="G128" s="83"/>
      <c r="H128" s="83"/>
      <c r="I128" s="83"/>
      <c r="J128" s="83"/>
      <c r="K128" s="83"/>
      <c r="L128" s="83"/>
      <c r="M128" s="83"/>
      <c r="N128" s="83"/>
      <c r="O128" s="21"/>
      <c r="P128" s="21"/>
      <c r="Q128" s="21"/>
      <c r="R128" s="21"/>
      <c r="S128" s="21"/>
      <c r="T128" s="181"/>
      <c r="U128" s="113"/>
      <c r="V128" s="106"/>
    </row>
    <row r="129" spans="1:22" ht="17.25" customHeight="1">
      <c r="A129" s="108"/>
      <c r="B129" s="182" t="s">
        <v>992</v>
      </c>
      <c r="C129" s="183"/>
      <c r="D129" s="21"/>
      <c r="E129" s="83"/>
      <c r="F129" s="83"/>
      <c r="G129" s="83"/>
      <c r="H129" s="184" t="s">
        <v>793</v>
      </c>
      <c r="I129" s="89"/>
      <c r="J129" s="89"/>
      <c r="K129" s="89"/>
      <c r="L129" s="89"/>
      <c r="M129" s="89"/>
      <c r="N129" s="89"/>
      <c r="O129" s="21"/>
      <c r="P129" s="21"/>
      <c r="Q129" s="21"/>
      <c r="R129" s="21"/>
      <c r="S129" s="21"/>
      <c r="T129" s="181"/>
      <c r="U129" s="113"/>
      <c r="V129" s="106"/>
    </row>
    <row r="130" spans="1:22" ht="14.1" customHeight="1">
      <c r="A130" s="108"/>
      <c r="B130" s="115" t="s">
        <v>226</v>
      </c>
      <c r="C130" s="21"/>
      <c r="D130" s="21"/>
      <c r="E130" s="83"/>
      <c r="F130" s="83"/>
      <c r="G130" s="83"/>
      <c r="H130" s="185" t="s">
        <v>795</v>
      </c>
      <c r="I130" s="89"/>
      <c r="J130" s="89"/>
      <c r="K130" s="89"/>
      <c r="L130" s="89"/>
      <c r="M130" s="89"/>
      <c r="N130" s="89"/>
      <c r="O130" s="21"/>
      <c r="P130" s="21"/>
      <c r="Q130" s="21"/>
      <c r="R130" s="21"/>
      <c r="S130" s="21"/>
      <c r="T130" s="181"/>
      <c r="U130" s="113"/>
      <c r="V130" s="106"/>
    </row>
    <row r="131" spans="1:22" ht="14.1" customHeight="1" thickBot="1">
      <c r="A131" s="108"/>
      <c r="B131" s="115" t="s">
        <v>227</v>
      </c>
      <c r="C131" s="21"/>
      <c r="D131" s="21"/>
      <c r="E131" s="83"/>
      <c r="F131" s="83"/>
      <c r="G131" s="83"/>
      <c r="H131" s="186" t="s">
        <v>794</v>
      </c>
      <c r="I131" s="89"/>
      <c r="J131" s="89"/>
      <c r="K131" s="89"/>
      <c r="L131" s="89"/>
      <c r="M131" s="89"/>
      <c r="N131" s="89"/>
      <c r="O131" s="21"/>
      <c r="P131" s="21"/>
      <c r="Q131" s="21"/>
      <c r="R131" s="21"/>
      <c r="S131" s="21"/>
      <c r="T131" s="181"/>
      <c r="U131" s="113"/>
      <c r="V131" s="106"/>
    </row>
    <row r="132" spans="1:22" ht="14.1" customHeight="1">
      <c r="A132" s="108"/>
      <c r="B132" s="115" t="s">
        <v>50</v>
      </c>
      <c r="C132" s="21"/>
      <c r="D132" s="21"/>
      <c r="E132" s="83"/>
      <c r="F132" s="83"/>
      <c r="G132" s="83"/>
      <c r="H132" s="83"/>
      <c r="I132" s="83"/>
      <c r="J132" s="83"/>
      <c r="K132" s="83"/>
      <c r="L132" s="83"/>
      <c r="M132" s="83"/>
      <c r="N132" s="83"/>
      <c r="O132" s="21"/>
      <c r="P132" s="21"/>
      <c r="Q132" s="21"/>
      <c r="R132" s="21"/>
      <c r="S132" s="21"/>
      <c r="T132" s="181"/>
      <c r="U132" s="113"/>
      <c r="V132" s="106"/>
    </row>
    <row r="133" spans="1:22" ht="9.75" customHeight="1">
      <c r="A133" s="108"/>
      <c r="B133" s="115"/>
      <c r="C133" s="21"/>
      <c r="D133" s="21"/>
      <c r="E133" s="83"/>
      <c r="F133" s="83"/>
      <c r="G133" s="83"/>
      <c r="H133" s="83"/>
      <c r="I133" s="83"/>
      <c r="J133" s="83"/>
      <c r="K133" s="83"/>
      <c r="L133" s="83"/>
      <c r="M133" s="83"/>
      <c r="N133" s="83"/>
      <c r="O133" s="21"/>
      <c r="P133" s="21"/>
      <c r="Q133" s="21"/>
      <c r="R133" s="21"/>
      <c r="S133" s="21"/>
      <c r="T133" s="181"/>
      <c r="U133" s="113"/>
      <c r="V133" s="106"/>
    </row>
    <row r="134" spans="1:22" ht="15.75" customHeight="1">
      <c r="A134" s="108"/>
      <c r="B134" s="171" t="s">
        <v>303</v>
      </c>
      <c r="C134" s="21"/>
      <c r="D134" s="21"/>
      <c r="E134" s="90" t="e">
        <f>VLOOKUP($B$2,FY11C,16,FALSE)</f>
        <v>#NAME?</v>
      </c>
      <c r="F134" s="90" t="e">
        <f>VLOOKUP($B$2,FY12C,16,FALSE)</f>
        <v>#NAME?</v>
      </c>
      <c r="G134" s="90" t="e">
        <f>VLOOKUP($B$2,FY13C,16,FALSE)</f>
        <v>#NAME?</v>
      </c>
      <c r="H134" s="90" t="e">
        <f>VLOOKUP($B$2,FY14C,16,FALSE)</f>
        <v>#NAME?</v>
      </c>
      <c r="I134" s="90"/>
      <c r="J134" s="90"/>
      <c r="K134" s="90"/>
      <c r="L134" s="90"/>
      <c r="M134" s="90"/>
      <c r="N134" s="90"/>
      <c r="O134" s="21"/>
      <c r="P134" s="21"/>
      <c r="Q134" s="21"/>
      <c r="R134" s="21"/>
      <c r="S134" s="21"/>
      <c r="T134" s="181"/>
      <c r="U134" s="113"/>
      <c r="V134" s="106"/>
    </row>
    <row r="135" spans="1:22" ht="14.1" customHeight="1">
      <c r="A135" s="108"/>
      <c r="B135" s="171" t="s">
        <v>304</v>
      </c>
      <c r="C135" s="21"/>
      <c r="D135" s="21"/>
      <c r="E135" s="54" t="e">
        <f>VLOOKUP($B$2,FY11C,17,FALSE)</f>
        <v>#NAME?</v>
      </c>
      <c r="F135" s="54" t="e">
        <f>VLOOKUP($B$2,FY12C,17,FALSE)</f>
        <v>#NAME?</v>
      </c>
      <c r="G135" s="54" t="e">
        <f>VLOOKUP($B$2,FY13C,17,FALSE)</f>
        <v>#NAME?</v>
      </c>
      <c r="H135" s="54" t="e">
        <f>VLOOKUP($B$2,FY14C,17,FALSE)</f>
        <v>#NAME?</v>
      </c>
      <c r="I135" s="54">
        <v>0</v>
      </c>
      <c r="J135" s="54">
        <v>0</v>
      </c>
      <c r="K135" s="54">
        <v>0</v>
      </c>
      <c r="L135" s="54">
        <v>0</v>
      </c>
      <c r="M135" s="86">
        <v>0</v>
      </c>
      <c r="N135" s="86">
        <v>0</v>
      </c>
      <c r="O135" s="40">
        <v>0</v>
      </c>
      <c r="P135" s="40">
        <v>0</v>
      </c>
      <c r="Q135" s="40">
        <v>0</v>
      </c>
      <c r="R135" s="40">
        <v>0</v>
      </c>
      <c r="S135" s="40">
        <f>R135-Q135</f>
        <v>0</v>
      </c>
      <c r="T135" s="181"/>
      <c r="U135" s="113"/>
      <c r="V135" s="106"/>
    </row>
    <row r="136" spans="1:22" ht="17.25" customHeight="1" thickBot="1">
      <c r="A136" s="108"/>
      <c r="B136" s="187" t="s">
        <v>305</v>
      </c>
      <c r="C136" s="21"/>
      <c r="D136" s="37"/>
      <c r="E136" s="82" t="e">
        <f t="shared" ref="E136:J136" si="82">IF(E135&gt;0,E118-E135,E124)</f>
        <v>#NAME?</v>
      </c>
      <c r="F136" s="82" t="e">
        <f t="shared" si="82"/>
        <v>#NAME?</v>
      </c>
      <c r="G136" s="82" t="e">
        <f t="shared" si="82"/>
        <v>#NAME?</v>
      </c>
      <c r="H136" s="82" t="e">
        <f t="shared" si="82"/>
        <v>#NAME?</v>
      </c>
      <c r="I136" s="82" t="e">
        <f t="shared" si="82"/>
        <v>#REF!</v>
      </c>
      <c r="J136" s="82" t="e">
        <f t="shared" si="82"/>
        <v>#REF!</v>
      </c>
      <c r="K136" s="82" t="e">
        <f t="shared" ref="K136:L136" si="83">IF(K135&gt;0,K118-K135,K124)</f>
        <v>#REF!</v>
      </c>
      <c r="L136" s="82" t="e">
        <f t="shared" si="83"/>
        <v>#REF!</v>
      </c>
      <c r="M136" s="82">
        <f t="shared" ref="M136:R136" si="84">IF(M135&gt;0,M118-M135,M124)</f>
        <v>4780696</v>
      </c>
      <c r="N136" s="82">
        <f t="shared" si="84"/>
        <v>4663303</v>
      </c>
      <c r="O136" s="82">
        <f t="shared" si="84"/>
        <v>5077783</v>
      </c>
      <c r="P136" s="82">
        <f t="shared" si="84"/>
        <v>6235885</v>
      </c>
      <c r="Q136" s="82">
        <f t="shared" si="84"/>
        <v>6556918</v>
      </c>
      <c r="R136" s="82">
        <f t="shared" si="84"/>
        <v>6519132</v>
      </c>
      <c r="S136" s="82">
        <f>R136-Q136</f>
        <v>-37786</v>
      </c>
      <c r="T136" s="181"/>
      <c r="U136" s="113"/>
      <c r="V136" s="106"/>
    </row>
    <row r="137" spans="1:22" ht="17.25" customHeight="1" thickTop="1">
      <c r="A137" s="108"/>
      <c r="B137" s="171" t="s">
        <v>307</v>
      </c>
      <c r="C137" s="21"/>
      <c r="D137" s="37"/>
      <c r="E137" s="37"/>
      <c r="F137" s="37"/>
      <c r="G137" s="37"/>
      <c r="H137" s="37"/>
      <c r="I137" s="37"/>
      <c r="J137" s="37"/>
      <c r="K137" s="37"/>
      <c r="L137" s="37"/>
      <c r="M137" s="37"/>
      <c r="N137" s="37"/>
      <c r="O137" s="37"/>
      <c r="P137" s="37"/>
      <c r="Q137" s="37"/>
      <c r="R137" s="37"/>
      <c r="S137" s="37"/>
      <c r="T137" s="181"/>
      <c r="U137" s="113"/>
      <c r="V137" s="106"/>
    </row>
    <row r="138" spans="1:22" ht="14.1" customHeight="1">
      <c r="A138" s="108"/>
      <c r="B138" s="115"/>
      <c r="C138" s="21"/>
      <c r="D138" s="21"/>
      <c r="E138" s="83"/>
      <c r="F138" s="83"/>
      <c r="G138" s="83"/>
      <c r="H138" s="83"/>
      <c r="I138" s="83"/>
      <c r="J138" s="83"/>
      <c r="K138" s="83"/>
      <c r="L138" s="83"/>
      <c r="M138" s="83"/>
      <c r="N138" s="83"/>
      <c r="O138" s="21"/>
      <c r="P138" s="21"/>
      <c r="Q138" s="21"/>
      <c r="R138" s="21"/>
      <c r="S138" s="21"/>
      <c r="T138" s="181"/>
      <c r="U138" s="113"/>
      <c r="V138" s="106"/>
    </row>
    <row r="139" spans="1:22" ht="14.1" customHeight="1">
      <c r="A139" s="108"/>
      <c r="B139" s="115" t="s">
        <v>228</v>
      </c>
      <c r="C139" s="21"/>
      <c r="D139" s="21"/>
      <c r="E139" s="83"/>
      <c r="F139" s="83"/>
      <c r="G139" s="83"/>
      <c r="H139" s="83"/>
      <c r="I139" s="83"/>
      <c r="J139" s="83"/>
      <c r="K139" s="83"/>
      <c r="L139" s="83"/>
      <c r="M139" s="83"/>
      <c r="N139" s="83"/>
      <c r="O139" s="21"/>
      <c r="P139" s="21"/>
      <c r="Q139" s="21"/>
      <c r="R139" s="21"/>
      <c r="S139" s="21"/>
      <c r="T139" s="181"/>
      <c r="U139" s="113"/>
      <c r="V139" s="106"/>
    </row>
    <row r="140" spans="1:22" ht="19.5" thickBot="1">
      <c r="A140" s="108"/>
      <c r="B140" s="167" t="s">
        <v>229</v>
      </c>
      <c r="C140" s="36"/>
      <c r="D140" s="36"/>
      <c r="E140" s="88"/>
      <c r="F140" s="88"/>
      <c r="G140" s="88"/>
      <c r="H140" s="88"/>
      <c r="I140" s="88"/>
      <c r="J140" s="88"/>
      <c r="K140" s="88"/>
      <c r="L140" s="88"/>
      <c r="M140" s="88"/>
      <c r="N140" s="88"/>
      <c r="O140" s="36"/>
      <c r="P140" s="36"/>
      <c r="Q140" s="36"/>
      <c r="R140" s="36"/>
      <c r="S140" s="36"/>
      <c r="T140" s="179"/>
      <c r="U140" s="113"/>
      <c r="V140" s="106"/>
    </row>
    <row r="141" spans="1:22" ht="8.25" customHeight="1" thickTop="1" thickBot="1">
      <c r="A141" s="108"/>
      <c r="B141" s="63"/>
      <c r="C141" s="63"/>
      <c r="D141" s="63"/>
      <c r="E141" s="84"/>
      <c r="F141" s="84"/>
      <c r="G141" s="84"/>
      <c r="H141" s="84"/>
      <c r="I141" s="84"/>
      <c r="J141" s="84"/>
      <c r="K141" s="84"/>
      <c r="L141" s="84"/>
      <c r="M141" s="84"/>
      <c r="N141" s="84"/>
      <c r="O141" s="63"/>
      <c r="P141" s="63"/>
      <c r="Q141" s="63"/>
      <c r="R141" s="63"/>
      <c r="S141" s="84"/>
      <c r="T141" s="175"/>
      <c r="V141" s="106"/>
    </row>
    <row r="142" spans="1:22" ht="18.75" customHeight="1" thickTop="1">
      <c r="A142" s="108"/>
      <c r="B142" s="169" t="s">
        <v>308</v>
      </c>
      <c r="C142" s="170"/>
      <c r="D142" s="76"/>
      <c r="E142" s="85"/>
      <c r="F142" s="85"/>
      <c r="G142" s="85"/>
      <c r="H142" s="85"/>
      <c r="I142" s="85"/>
      <c r="J142" s="85"/>
      <c r="K142" s="85"/>
      <c r="L142" s="85"/>
      <c r="M142" s="85"/>
      <c r="N142" s="85"/>
      <c r="O142" s="204"/>
      <c r="P142" s="204"/>
      <c r="Q142" s="204"/>
      <c r="R142" s="204"/>
      <c r="S142" s="204"/>
      <c r="T142" s="206"/>
      <c r="U142" s="113"/>
      <c r="V142" s="106"/>
    </row>
    <row r="143" spans="1:22" ht="20.100000000000001" customHeight="1">
      <c r="A143" s="108"/>
      <c r="B143" s="115" t="s">
        <v>681</v>
      </c>
      <c r="C143" s="21"/>
      <c r="D143" s="21"/>
      <c r="E143" s="131" t="e">
        <f>#REF!</f>
        <v>#REF!</v>
      </c>
      <c r="F143" s="131" t="e">
        <f>#REF!</f>
        <v>#REF!</v>
      </c>
      <c r="G143" s="131" t="e">
        <f>#REF!</f>
        <v>#REF!</v>
      </c>
      <c r="H143" s="131" t="e">
        <f>#REF!</f>
        <v>#REF!</v>
      </c>
      <c r="I143" s="61" t="e">
        <f>#REF!</f>
        <v>#REF!</v>
      </c>
      <c r="J143" s="61" t="e">
        <f>#REF!</f>
        <v>#REF!</v>
      </c>
      <c r="K143" s="61" t="e">
        <f>#REF!</f>
        <v>#REF!</v>
      </c>
      <c r="L143" s="61" t="e">
        <f>#REF!</f>
        <v>#REF!</v>
      </c>
      <c r="M143" s="66">
        <f>'FY19 All '!$EU$122</f>
        <v>224443538</v>
      </c>
      <c r="N143" s="66">
        <f>'FY20 All '!$EU$122</f>
        <v>245884332</v>
      </c>
      <c r="O143" s="66">
        <f>'FY21 All '!$EU$122</f>
        <v>268243154</v>
      </c>
      <c r="P143" s="66">
        <f>'FY22 All'!EU122</f>
        <v>287541342</v>
      </c>
      <c r="Q143" s="66">
        <f>'FY23 All'!EU122</f>
        <v>296976226</v>
      </c>
      <c r="R143" s="66">
        <f>'FY24 All'!EU122</f>
        <v>310267127</v>
      </c>
      <c r="S143" s="66">
        <f>R143-Q143</f>
        <v>13290901</v>
      </c>
      <c r="T143" s="132"/>
      <c r="U143" s="113"/>
      <c r="V143" s="106"/>
    </row>
    <row r="144" spans="1:22" ht="20.100000000000001" customHeight="1">
      <c r="A144" s="108"/>
      <c r="B144" s="122" t="s">
        <v>565</v>
      </c>
      <c r="C144" s="21"/>
      <c r="D144" s="21"/>
      <c r="E144" s="51" t="e">
        <f t="shared" ref="E144:J144" si="85">E136</f>
        <v>#NAME?</v>
      </c>
      <c r="F144" s="51" t="e">
        <f t="shared" si="85"/>
        <v>#NAME?</v>
      </c>
      <c r="G144" s="51" t="e">
        <f t="shared" si="85"/>
        <v>#NAME?</v>
      </c>
      <c r="H144" s="51" t="e">
        <f t="shared" si="85"/>
        <v>#NAME?</v>
      </c>
      <c r="I144" s="51" t="e">
        <f t="shared" si="85"/>
        <v>#REF!</v>
      </c>
      <c r="J144" s="51" t="e">
        <f t="shared" si="85"/>
        <v>#REF!</v>
      </c>
      <c r="K144" s="51" t="e">
        <f t="shared" ref="K144:L144" si="86">K136</f>
        <v>#REF!</v>
      </c>
      <c r="L144" s="51" t="e">
        <f t="shared" si="86"/>
        <v>#REF!</v>
      </c>
      <c r="M144" s="51">
        <f t="shared" ref="M144:R144" si="87">M136</f>
        <v>4780696</v>
      </c>
      <c r="N144" s="51">
        <f t="shared" si="87"/>
        <v>4663303</v>
      </c>
      <c r="O144" s="51">
        <f t="shared" si="87"/>
        <v>5077783</v>
      </c>
      <c r="P144" s="51">
        <f t="shared" si="87"/>
        <v>6235885</v>
      </c>
      <c r="Q144" s="51">
        <f t="shared" si="87"/>
        <v>6556918</v>
      </c>
      <c r="R144" s="51">
        <f t="shared" si="87"/>
        <v>6519132</v>
      </c>
      <c r="S144" s="51">
        <f>R144-Q144</f>
        <v>-37786</v>
      </c>
      <c r="T144" s="132"/>
      <c r="U144" s="113"/>
      <c r="V144" s="106"/>
    </row>
    <row r="145" spans="1:22" ht="20.100000000000001" customHeight="1">
      <c r="A145" s="108"/>
      <c r="B145" s="115" t="s">
        <v>309</v>
      </c>
      <c r="C145" s="21"/>
      <c r="D145" s="38"/>
      <c r="E145" s="91" t="e">
        <f t="shared" ref="E145:J145" si="88">E144/E143</f>
        <v>#NAME?</v>
      </c>
      <c r="F145" s="91" t="e">
        <f t="shared" si="88"/>
        <v>#NAME?</v>
      </c>
      <c r="G145" s="91" t="e">
        <f t="shared" si="88"/>
        <v>#NAME?</v>
      </c>
      <c r="H145" s="91" t="e">
        <f t="shared" si="88"/>
        <v>#NAME?</v>
      </c>
      <c r="I145" s="91" t="e">
        <f t="shared" si="88"/>
        <v>#REF!</v>
      </c>
      <c r="J145" s="91" t="e">
        <f t="shared" si="88"/>
        <v>#REF!</v>
      </c>
      <c r="K145" s="91" t="e">
        <f t="shared" ref="K145:Q145" si="89">K144/K143</f>
        <v>#REF!</v>
      </c>
      <c r="L145" s="91" t="e">
        <f t="shared" si="89"/>
        <v>#REF!</v>
      </c>
      <c r="M145" s="91">
        <f t="shared" si="89"/>
        <v>2.1300216716419788E-2</v>
      </c>
      <c r="N145" s="91">
        <f t="shared" si="89"/>
        <v>1.8965433714580888E-2</v>
      </c>
      <c r="O145" s="91">
        <f t="shared" si="89"/>
        <v>1.8929776675679858E-2</v>
      </c>
      <c r="P145" s="91">
        <f t="shared" si="89"/>
        <v>2.1686916241769504E-2</v>
      </c>
      <c r="Q145" s="91">
        <f t="shared" si="89"/>
        <v>2.2078932338509816E-2</v>
      </c>
      <c r="R145" s="91">
        <f>R144/R143</f>
        <v>2.1011352581996223E-2</v>
      </c>
      <c r="S145" s="91">
        <f>R145-Q145</f>
        <v>-1.0675797565135939E-3</v>
      </c>
      <c r="T145" s="132"/>
      <c r="U145" s="113"/>
      <c r="V145" s="106"/>
    </row>
    <row r="146" spans="1:22" ht="20.100000000000001" customHeight="1">
      <c r="A146" s="108"/>
      <c r="B146" s="115" t="s">
        <v>680</v>
      </c>
      <c r="C146" s="21"/>
      <c r="D146" s="21"/>
      <c r="E146" s="54" t="e">
        <f>#REF!</f>
        <v>#REF!</v>
      </c>
      <c r="F146" s="54" t="e">
        <f>#REF!</f>
        <v>#REF!</v>
      </c>
      <c r="G146" s="54" t="e">
        <f>#REF!</f>
        <v>#REF!</v>
      </c>
      <c r="H146" s="54" t="e">
        <f>#REF!</f>
        <v>#REF!</v>
      </c>
      <c r="I146" s="54" t="e">
        <f>#REF!</f>
        <v>#REF!</v>
      </c>
      <c r="J146" s="54" t="e">
        <f>#REF!</f>
        <v>#REF!</v>
      </c>
      <c r="K146" s="54" t="e">
        <f>#REF!</f>
        <v>#REF!</v>
      </c>
      <c r="L146" s="54" t="e">
        <f>#REF!</f>
        <v>#REF!</v>
      </c>
      <c r="M146" s="66">
        <f>'FY19 All '!$EU$174</f>
        <v>235999107</v>
      </c>
      <c r="N146" s="66">
        <f>'FY20 All '!$EU$174</f>
        <v>237876223</v>
      </c>
      <c r="O146" s="66">
        <f>'FY21 All '!$EU$174</f>
        <v>245884332</v>
      </c>
      <c r="P146" s="66">
        <f>'FY22 All'!EU174</f>
        <v>267496358</v>
      </c>
      <c r="Q146" s="66">
        <f>'FY23 All'!EU174</f>
        <v>299213159</v>
      </c>
      <c r="R146" s="66">
        <f>'FY24 All'!EU174</f>
        <v>297454530</v>
      </c>
      <c r="S146" s="66">
        <f>R146-Q146</f>
        <v>-1758629</v>
      </c>
      <c r="T146" s="132"/>
      <c r="U146" s="113"/>
      <c r="V146" s="106"/>
    </row>
    <row r="147" spans="1:22" ht="15.75" thickBot="1">
      <c r="A147" s="108"/>
      <c r="B147" s="122" t="s">
        <v>809</v>
      </c>
      <c r="C147" s="21"/>
      <c r="D147" s="21"/>
      <c r="E147" s="81" t="e">
        <f t="shared" ref="E147:J147" si="90">E144</f>
        <v>#NAME?</v>
      </c>
      <c r="F147" s="81" t="e">
        <f t="shared" si="90"/>
        <v>#NAME?</v>
      </c>
      <c r="G147" s="81" t="e">
        <f t="shared" si="90"/>
        <v>#NAME?</v>
      </c>
      <c r="H147" s="81" t="e">
        <f t="shared" si="90"/>
        <v>#NAME?</v>
      </c>
      <c r="I147" s="81" t="e">
        <f t="shared" si="90"/>
        <v>#REF!</v>
      </c>
      <c r="J147" s="81" t="e">
        <f t="shared" si="90"/>
        <v>#REF!</v>
      </c>
      <c r="K147" s="81" t="e">
        <f t="shared" ref="K147:R147" si="91">K144</f>
        <v>#REF!</v>
      </c>
      <c r="L147" s="81" t="e">
        <f t="shared" si="91"/>
        <v>#REF!</v>
      </c>
      <c r="M147" s="82">
        <f t="shared" si="91"/>
        <v>4780696</v>
      </c>
      <c r="N147" s="82">
        <f t="shared" si="91"/>
        <v>4663303</v>
      </c>
      <c r="O147" s="82">
        <f t="shared" si="91"/>
        <v>5077783</v>
      </c>
      <c r="P147" s="82">
        <f t="shared" si="91"/>
        <v>6235885</v>
      </c>
      <c r="Q147" s="82">
        <f t="shared" si="91"/>
        <v>6556918</v>
      </c>
      <c r="R147" s="82">
        <f t="shared" si="91"/>
        <v>6519132</v>
      </c>
      <c r="S147" s="82">
        <f>R147-Q147</f>
        <v>-37786</v>
      </c>
      <c r="T147" s="188"/>
      <c r="U147" s="113"/>
      <c r="V147" s="106"/>
    </row>
    <row r="148" spans="1:22" ht="15.75" thickTop="1">
      <c r="A148" s="108"/>
      <c r="B148" s="39" t="s">
        <v>796</v>
      </c>
      <c r="C148" s="21"/>
      <c r="D148" s="21"/>
      <c r="E148" s="92"/>
      <c r="F148" s="92"/>
      <c r="G148" s="92"/>
      <c r="H148" s="92"/>
      <c r="I148" s="92"/>
      <c r="J148" s="92"/>
      <c r="K148" s="92"/>
      <c r="L148" s="92"/>
      <c r="M148" s="92"/>
      <c r="N148" s="92"/>
      <c r="O148" s="92"/>
      <c r="P148" s="92"/>
      <c r="Q148" s="92"/>
      <c r="R148" s="92"/>
      <c r="S148" s="92"/>
      <c r="T148" s="188"/>
      <c r="U148" s="113"/>
      <c r="V148" s="106"/>
    </row>
    <row r="149" spans="1:22" ht="15">
      <c r="A149" s="108"/>
      <c r="B149" s="39" t="s">
        <v>397</v>
      </c>
      <c r="C149" s="21"/>
      <c r="D149" s="21"/>
      <c r="E149" s="92"/>
      <c r="F149" s="92"/>
      <c r="G149" s="92"/>
      <c r="H149" s="92"/>
      <c r="I149" s="92"/>
      <c r="J149" s="92"/>
      <c r="K149" s="92"/>
      <c r="L149" s="92"/>
      <c r="M149" s="92"/>
      <c r="N149" s="92"/>
      <c r="O149" s="92"/>
      <c r="P149" s="92"/>
      <c r="Q149" s="92"/>
      <c r="R149" s="92"/>
      <c r="S149" s="92"/>
      <c r="T149" s="188"/>
      <c r="U149" s="113"/>
      <c r="V149" s="106"/>
    </row>
    <row r="150" spans="1:22" ht="8.25" customHeight="1" thickBot="1">
      <c r="A150" s="10"/>
      <c r="B150" s="115"/>
      <c r="C150" s="21"/>
      <c r="D150" s="93"/>
      <c r="E150" s="21"/>
      <c r="F150" s="21"/>
      <c r="G150" s="21"/>
      <c r="H150" s="21"/>
      <c r="I150" s="21"/>
      <c r="J150" s="21"/>
      <c r="K150" s="21"/>
      <c r="L150" s="21"/>
      <c r="M150" s="21"/>
      <c r="N150" s="21"/>
      <c r="O150" s="21"/>
      <c r="P150" s="21"/>
      <c r="Q150" s="21"/>
      <c r="R150" s="21"/>
      <c r="S150" s="21"/>
      <c r="U150" s="189"/>
    </row>
    <row r="151" spans="1:22" ht="12.75" customHeight="1" thickTop="1" thickBot="1">
      <c r="A151" s="10"/>
      <c r="B151" s="63"/>
      <c r="C151" s="63"/>
      <c r="D151" s="63"/>
      <c r="E151" s="63"/>
      <c r="F151" s="63"/>
      <c r="G151" s="63"/>
      <c r="H151" s="63"/>
      <c r="I151" s="63"/>
      <c r="J151" s="63"/>
      <c r="K151" s="63"/>
      <c r="L151" s="63"/>
      <c r="M151" s="63"/>
      <c r="N151" s="63"/>
      <c r="O151" s="200"/>
      <c r="P151" s="63"/>
      <c r="Q151" s="200"/>
      <c r="R151" s="63"/>
      <c r="S151" s="63"/>
      <c r="T151" s="134"/>
      <c r="U151" s="9"/>
    </row>
    <row r="152" spans="1:22" ht="16.5" customHeight="1" thickTop="1">
      <c r="A152" s="10"/>
      <c r="B152" s="190" t="s">
        <v>810</v>
      </c>
      <c r="C152" s="94"/>
      <c r="D152" s="94"/>
      <c r="E152" s="94"/>
      <c r="F152" s="94"/>
      <c r="G152" s="94"/>
      <c r="H152" s="94"/>
      <c r="I152" s="94"/>
      <c r="J152" s="94"/>
      <c r="K152" s="94"/>
      <c r="L152" s="94"/>
      <c r="M152" s="94"/>
      <c r="N152" s="94"/>
      <c r="O152" s="207"/>
      <c r="P152" s="207"/>
      <c r="Q152" s="207"/>
      <c r="R152" s="207"/>
      <c r="S152" s="207"/>
      <c r="T152" s="208"/>
      <c r="U152" s="9"/>
    </row>
    <row r="153" spans="1:22" ht="12.75" customHeight="1">
      <c r="A153" s="10"/>
      <c r="B153" s="27"/>
      <c r="C153" s="21"/>
      <c r="D153" s="21"/>
      <c r="E153" s="21"/>
      <c r="F153" s="21"/>
      <c r="G153" s="21"/>
      <c r="H153" s="21"/>
      <c r="I153" s="21"/>
      <c r="J153" s="21"/>
      <c r="K153" s="21"/>
      <c r="L153" s="21"/>
      <c r="M153" s="21"/>
      <c r="N153" s="21"/>
      <c r="O153" s="21"/>
      <c r="P153" s="21"/>
      <c r="Q153" s="21"/>
      <c r="R153" s="21"/>
      <c r="S153" s="21"/>
      <c r="T153" s="5"/>
      <c r="U153" s="9"/>
    </row>
    <row r="154" spans="1:22" ht="12.75" customHeight="1">
      <c r="A154" s="191"/>
      <c r="B154" s="27" t="s">
        <v>311</v>
      </c>
      <c r="C154" s="21"/>
      <c r="D154" s="21"/>
      <c r="E154" s="66" t="e">
        <f>VLOOKUP($B$2,FY11Adm,8,FALSE)</f>
        <v>#NAME?</v>
      </c>
      <c r="F154" s="66" t="e">
        <f>VLOOKUP($B$2,FY12ADM,8,FALSE)</f>
        <v>#NAME?</v>
      </c>
      <c r="G154" s="66" t="e">
        <f>VLOOKUP($B$2,FY13ADM,8,FALSE)</f>
        <v>#NAME?</v>
      </c>
      <c r="H154" s="66" t="e">
        <f>VLOOKUP($B$2,FY14ADM,8,FALSE)</f>
        <v>#NAME?</v>
      </c>
      <c r="I154" s="66" t="e">
        <f>VLOOKUP($B$2,FY15ADM,8,FALSE)</f>
        <v>#NAME?</v>
      </c>
      <c r="J154" s="66" t="e">
        <f>VLOOKUP($B$2,FY16ADM,8,FALSE)</f>
        <v>#NAME?</v>
      </c>
      <c r="K154" s="66" t="e">
        <f>VLOOKUP($B$2,FY17ADM,8,FALSE)</f>
        <v>#NAME?</v>
      </c>
      <c r="L154" s="66" t="e">
        <f>VLOOKUP($B$2,FY18ADM,8,FALSE)</f>
        <v>#NAME?</v>
      </c>
      <c r="M154" s="66">
        <f>VLOOKUP($B$2,'FY19 All '!FY19ADM,8,FALSE)</f>
        <v>24984</v>
      </c>
      <c r="N154" s="66">
        <f>VLOOKUP($B$2,'FY20 All '!FY20ADM,8,FALSE)</f>
        <v>24776</v>
      </c>
      <c r="O154" s="213">
        <f>VLOOKUP($B$2,'FY21 All '!FY21ADM,8,FALSE)</f>
        <v>24921</v>
      </c>
      <c r="P154" s="213">
        <f>VLOOKUP($B$2,'FY22 All'!FY22ADM,8,FALSE)</f>
        <v>25377</v>
      </c>
      <c r="Q154" s="213">
        <f>VLOOKUP($B$2,'FY23 All'!FY23ADM,8,FALSE)</f>
        <v>25549</v>
      </c>
      <c r="R154" s="213">
        <f>VLOOKUP($B$2,'FY24 All'!FY24ADM,8,FALSE)</f>
        <v>25683</v>
      </c>
      <c r="S154" s="213">
        <f>R154-Q154</f>
        <v>134</v>
      </c>
      <c r="T154" s="5"/>
      <c r="U154" s="9"/>
    </row>
    <row r="155" spans="1:22" ht="16.5" customHeight="1">
      <c r="A155" s="191"/>
      <c r="B155" s="27" t="s">
        <v>811</v>
      </c>
      <c r="C155" s="21"/>
      <c r="D155" s="21"/>
      <c r="E155" s="67" t="e">
        <f>VLOOKUP($B$2,FY11Adm,3,FALSE)</f>
        <v>#NAME?</v>
      </c>
      <c r="F155" s="67" t="e">
        <f>VLOOKUP($B$2,FY12ADM,3,FALSE)</f>
        <v>#NAME?</v>
      </c>
      <c r="G155" s="67" t="e">
        <f>VLOOKUP($B$2,FY13ADM,3,FALSE)</f>
        <v>#NAME?</v>
      </c>
      <c r="H155" s="67" t="e">
        <f>VLOOKUP($B$2,FY14ADM,3,FALSE)</f>
        <v>#NAME?</v>
      </c>
      <c r="I155" s="67" t="e">
        <f>VLOOKUP($B$2,FY15ADM,3,FALSE)</f>
        <v>#NAME?</v>
      </c>
      <c r="J155" s="67" t="e">
        <f>VLOOKUP($B$2,FY16ADM,3,FALSE)</f>
        <v>#NAME?</v>
      </c>
      <c r="K155" s="67" t="e">
        <f>VLOOKUP($B$2,FY17ADM,3,FALSE)</f>
        <v>#NAME?</v>
      </c>
      <c r="L155" s="67" t="e">
        <f>VLOOKUP($B$2,FY18ADM,3,FALSE)</f>
        <v>#NAME?</v>
      </c>
      <c r="M155" s="67">
        <f>VLOOKUP($B$2,'FY19 All '!FY19ADM,3,FALSE)</f>
        <v>23019</v>
      </c>
      <c r="N155" s="67">
        <f>VLOOKUP($B$2,'FY20 All '!FY20ADM,3,FALSE)</f>
        <v>22809</v>
      </c>
      <c r="O155" s="221">
        <f>VLOOKUP($B$2,'FY21 All '!FY21ADM,3,FALSE)</f>
        <v>23046</v>
      </c>
      <c r="P155" s="221">
        <f>VLOOKUP($B$2,'FY22 All'!FY22ADM,3,FALSE)</f>
        <v>23030</v>
      </c>
      <c r="Q155" s="221">
        <f>VLOOKUP($B$2,'FY23 All'!FY23ADM,3,FALSE)</f>
        <v>22847</v>
      </c>
      <c r="R155" s="221">
        <f>VLOOKUP($B$2,'FY24 All'!FY24ADM,3,FALSE)</f>
        <v>22766</v>
      </c>
      <c r="S155" s="221">
        <f>R155-Q155</f>
        <v>-81</v>
      </c>
      <c r="T155" s="5"/>
      <c r="U155" s="9"/>
    </row>
    <row r="156" spans="1:22" ht="16.5" customHeight="1">
      <c r="A156" s="191"/>
      <c r="B156" s="27" t="s">
        <v>312</v>
      </c>
      <c r="C156" s="21"/>
      <c r="D156" s="40"/>
      <c r="E156" s="86" t="e">
        <f t="shared" ref="E156:J156" si="92">E155/E154</f>
        <v>#NAME?</v>
      </c>
      <c r="F156" s="86" t="e">
        <f t="shared" si="92"/>
        <v>#NAME?</v>
      </c>
      <c r="G156" s="86" t="e">
        <f t="shared" si="92"/>
        <v>#NAME?</v>
      </c>
      <c r="H156" s="86" t="e">
        <f t="shared" si="92"/>
        <v>#NAME?</v>
      </c>
      <c r="I156" s="86" t="e">
        <f t="shared" si="92"/>
        <v>#NAME?</v>
      </c>
      <c r="J156" s="86" t="e">
        <f t="shared" si="92"/>
        <v>#NAME?</v>
      </c>
      <c r="K156" s="86" t="e">
        <f t="shared" ref="K156:Q156" si="93">K155/K154</f>
        <v>#NAME?</v>
      </c>
      <c r="L156" s="86" t="e">
        <f t="shared" si="93"/>
        <v>#NAME?</v>
      </c>
      <c r="M156" s="86">
        <f t="shared" si="93"/>
        <v>0.9213496637848223</v>
      </c>
      <c r="N156" s="86">
        <f t="shared" si="93"/>
        <v>0.92060865353567967</v>
      </c>
      <c r="O156" s="40">
        <f t="shared" si="93"/>
        <v>0.92476224870591073</v>
      </c>
      <c r="P156" s="40">
        <f t="shared" si="93"/>
        <v>0.90751467864601809</v>
      </c>
      <c r="Q156" s="40">
        <f t="shared" si="93"/>
        <v>0.89424243610317433</v>
      </c>
      <c r="R156" s="40">
        <f>R155/R154</f>
        <v>0.88642292567067715</v>
      </c>
      <c r="S156" s="40">
        <f>R156-Q156</f>
        <v>-7.8195104324971787E-3</v>
      </c>
      <c r="T156" s="5"/>
      <c r="U156" s="9"/>
    </row>
    <row r="157" spans="1:22" ht="9" customHeight="1">
      <c r="A157" s="191"/>
      <c r="B157" s="27"/>
      <c r="C157" s="21"/>
      <c r="D157" s="21"/>
      <c r="E157" s="21"/>
      <c r="F157" s="21"/>
      <c r="G157" s="21"/>
      <c r="H157" s="21"/>
      <c r="I157" s="21"/>
      <c r="J157" s="21"/>
      <c r="K157" s="21"/>
      <c r="L157" s="21"/>
      <c r="M157" s="21"/>
      <c r="N157" s="21"/>
      <c r="O157" s="21"/>
      <c r="P157" s="21"/>
      <c r="Q157" s="21"/>
      <c r="R157" s="21"/>
      <c r="S157" s="21"/>
      <c r="T157" s="5"/>
      <c r="U157" s="9"/>
    </row>
    <row r="158" spans="1:22" ht="16.5" customHeight="1">
      <c r="A158" s="10"/>
      <c r="B158" s="27" t="s">
        <v>398</v>
      </c>
      <c r="C158" s="21"/>
      <c r="D158" s="23"/>
      <c r="E158" s="23" t="e">
        <f t="shared" ref="E158:J158" si="94">E147-E160</f>
        <v>#NAME?</v>
      </c>
      <c r="F158" s="23" t="e">
        <f t="shared" si="94"/>
        <v>#NAME?</v>
      </c>
      <c r="G158" s="23" t="e">
        <f t="shared" si="94"/>
        <v>#NAME?</v>
      </c>
      <c r="H158" s="23" t="e">
        <f t="shared" si="94"/>
        <v>#NAME?</v>
      </c>
      <c r="I158" s="23" t="e">
        <f t="shared" si="94"/>
        <v>#REF!</v>
      </c>
      <c r="J158" s="23" t="e">
        <f t="shared" si="94"/>
        <v>#REF!</v>
      </c>
      <c r="K158" s="23" t="e">
        <f t="shared" ref="K158:R158" si="95">K147-K160</f>
        <v>#REF!</v>
      </c>
      <c r="L158" s="23" t="e">
        <f t="shared" si="95"/>
        <v>#REF!</v>
      </c>
      <c r="M158" s="23">
        <f t="shared" si="95"/>
        <v>376003</v>
      </c>
      <c r="N158" s="23">
        <f t="shared" si="95"/>
        <v>370226</v>
      </c>
      <c r="O158" s="23">
        <f t="shared" si="95"/>
        <v>382042</v>
      </c>
      <c r="P158" s="23">
        <f t="shared" si="95"/>
        <v>576728</v>
      </c>
      <c r="Q158" s="23">
        <f t="shared" si="95"/>
        <v>693444</v>
      </c>
      <c r="R158" s="23">
        <f t="shared" si="95"/>
        <v>740423</v>
      </c>
      <c r="S158" s="23">
        <f>R158-Q158</f>
        <v>46979</v>
      </c>
      <c r="T158" s="5"/>
      <c r="U158" s="9"/>
    </row>
    <row r="159" spans="1:22" ht="16.5" customHeight="1">
      <c r="A159" s="10"/>
      <c r="B159" s="27"/>
      <c r="C159" s="21"/>
      <c r="D159" s="23"/>
      <c r="E159" s="23"/>
      <c r="F159" s="23"/>
      <c r="G159" s="23"/>
      <c r="H159" s="23"/>
      <c r="I159" s="23"/>
      <c r="J159" s="23"/>
      <c r="K159" s="23"/>
      <c r="L159" s="23"/>
      <c r="M159" s="23"/>
      <c r="N159" s="23"/>
      <c r="O159" s="23"/>
      <c r="P159" s="23"/>
      <c r="Q159" s="23"/>
      <c r="R159" s="23"/>
      <c r="S159" s="23"/>
      <c r="T159" s="5"/>
      <c r="U159" s="9"/>
    </row>
    <row r="160" spans="1:22" ht="17.25" customHeight="1">
      <c r="A160" s="10"/>
      <c r="B160" s="1161" t="s">
        <v>1437</v>
      </c>
      <c r="C160" s="21"/>
      <c r="D160" s="23"/>
      <c r="E160" s="37" t="e">
        <f>ROUND(E147*E156,0)+VLOOKUP($B2,FY11J,16,FALSE)</f>
        <v>#NAME?</v>
      </c>
      <c r="F160" s="37" t="e">
        <f>ROUND(F147*F156,0)+VLOOKUP($B2,FY12J,16,FALSE)</f>
        <v>#NAME?</v>
      </c>
      <c r="G160" s="37" t="e">
        <f>ROUND(G147*G156,0)+VLOOKUP($B2,FY13J,16,FALSE)</f>
        <v>#NAME?</v>
      </c>
      <c r="H160" s="37" t="e">
        <f>ROUND(H147*H156,0)+VLOOKUP($B2,FY14J,16,FALSE)</f>
        <v>#NAME?</v>
      </c>
      <c r="I160" s="37" t="e">
        <f>ROUND(I147*I156,0)+VLOOKUP($B2,FY15J,16,FALSE)</f>
        <v>#REF!</v>
      </c>
      <c r="J160" s="37" t="e">
        <f>ROUND(J147*J156,0)+VLOOKUP($B2,FY16J,16,FALSE)</f>
        <v>#REF!</v>
      </c>
      <c r="K160" s="37" t="e">
        <f>ROUND(K147*K156,0)+VLOOKUP($B2,FY17J,17,FALSE)</f>
        <v>#REF!</v>
      </c>
      <c r="L160" s="37" t="e">
        <f>ROUND(L147*L156,0)+VLOOKUP($B2,FY18J,17,FALSE)</f>
        <v>#REF!</v>
      </c>
      <c r="M160" s="37">
        <f>ROUND(M147*M156,0)+VLOOKUP($B2,'FY19 All '!FY19J,17,FALSE)</f>
        <v>4404693</v>
      </c>
      <c r="N160" s="37">
        <f>ROUND(N147*N156,0)+VLOOKUP($B2,'FY20 All '!FY20J,17,FALSE)</f>
        <v>4293077</v>
      </c>
      <c r="O160" s="37">
        <f>ROUND(O147*O156,0)+VLOOKUP($B2,'FY21 All '!FY21J,17,FALSE)</f>
        <v>4695741</v>
      </c>
      <c r="P160" s="37">
        <f>ROUND(P147*P156,0)+VLOOKUP($B2,'FY22 All'!FY22J,17,FALSE)</f>
        <v>5659157</v>
      </c>
      <c r="Q160" s="37">
        <f>ROUND(Q147*Q156,0)+VLOOKUP($B2,'FY23 All'!FY23J,17,FALSE)</f>
        <v>5863474</v>
      </c>
      <c r="R160" s="37">
        <f>ROUND(R147*R156,0)+VLOOKUP($B2,'FY24 All'!FY24J,17,FALSE)</f>
        <v>5778709</v>
      </c>
      <c r="S160" s="37">
        <f>R160-Q160</f>
        <v>-84765</v>
      </c>
      <c r="T160" s="5"/>
      <c r="U160" s="9"/>
    </row>
    <row r="161" spans="1:21" ht="12" customHeight="1">
      <c r="A161" s="10"/>
      <c r="B161" s="1162"/>
      <c r="C161" s="21"/>
      <c r="D161" s="23"/>
      <c r="E161" s="37"/>
      <c r="F161" s="37"/>
      <c r="G161" s="37"/>
      <c r="H161" s="37"/>
      <c r="I161" s="37"/>
      <c r="J161" s="37"/>
      <c r="K161" s="37"/>
      <c r="L161" s="37"/>
      <c r="M161" s="37"/>
      <c r="N161" s="37"/>
      <c r="O161" s="23"/>
      <c r="P161" s="23"/>
      <c r="Q161" s="23"/>
      <c r="R161" s="23"/>
      <c r="S161" s="23"/>
      <c r="T161" s="5"/>
      <c r="U161" s="9"/>
    </row>
    <row r="162" spans="1:21" ht="14.25" customHeight="1">
      <c r="A162" s="10"/>
      <c r="B162" s="41"/>
      <c r="C162" s="21"/>
      <c r="D162" s="21"/>
      <c r="E162" s="95"/>
      <c r="F162" s="95"/>
      <c r="G162" s="95"/>
      <c r="H162" s="95"/>
      <c r="I162" s="95"/>
      <c r="J162" s="95"/>
      <c r="K162" s="95"/>
      <c r="L162" s="95"/>
      <c r="M162" s="95"/>
      <c r="N162" s="95"/>
      <c r="O162" s="21"/>
      <c r="P162" s="21"/>
      <c r="Q162" s="21"/>
      <c r="R162" s="21"/>
      <c r="S162" s="21"/>
      <c r="T162" s="5"/>
      <c r="U162" s="9"/>
    </row>
    <row r="163" spans="1:21" ht="14.25" customHeight="1">
      <c r="A163" s="10"/>
      <c r="B163" s="192"/>
      <c r="E163" s="17"/>
      <c r="F163" s="17"/>
      <c r="G163" s="17"/>
      <c r="H163" s="96"/>
      <c r="I163" s="96"/>
      <c r="J163" s="96"/>
      <c r="K163" s="96"/>
      <c r="L163" s="96"/>
      <c r="T163" s="5"/>
      <c r="U163" s="9"/>
    </row>
    <row r="164" spans="1:21" ht="129.6" customHeight="1">
      <c r="A164" s="10"/>
      <c r="B164" s="1109" t="s">
        <v>1399</v>
      </c>
      <c r="C164" s="1108"/>
      <c r="D164" s="1108"/>
      <c r="E164" s="1108"/>
      <c r="F164" s="1108"/>
      <c r="G164" s="1108"/>
      <c r="H164" s="1108"/>
      <c r="I164" s="1108"/>
      <c r="J164" s="1108"/>
      <c r="K164" s="1108"/>
      <c r="L164" s="1108"/>
      <c r="M164" s="96"/>
      <c r="N164" s="96"/>
      <c r="T164" s="5"/>
      <c r="U164" s="9"/>
    </row>
    <row r="165" spans="1:21" ht="14.25" customHeight="1" thickBot="1">
      <c r="A165" s="10"/>
      <c r="B165" s="214"/>
      <c r="C165" s="12"/>
      <c r="D165" s="12"/>
      <c r="E165" s="215"/>
      <c r="F165" s="215"/>
      <c r="G165" s="215"/>
      <c r="H165" s="216"/>
      <c r="I165" s="216"/>
      <c r="J165" s="216"/>
      <c r="K165" s="216"/>
      <c r="L165" s="216"/>
      <c r="M165" s="216"/>
      <c r="N165" s="216"/>
      <c r="O165" s="12"/>
      <c r="P165" s="12"/>
      <c r="Q165" s="12"/>
      <c r="R165" s="12"/>
      <c r="S165" s="12"/>
      <c r="T165" s="13"/>
      <c r="U165" s="9"/>
    </row>
    <row r="166" spans="1:21" ht="0.6" customHeight="1" thickTop="1" thickBot="1">
      <c r="A166" s="10"/>
      <c r="B166" s="11" t="s">
        <v>1398</v>
      </c>
      <c r="C166" s="12"/>
      <c r="D166" s="12"/>
      <c r="E166" s="12"/>
      <c r="F166" s="12"/>
      <c r="G166" s="12"/>
      <c r="H166" s="12"/>
      <c r="I166" s="12"/>
      <c r="J166" s="12"/>
      <c r="K166" s="12"/>
      <c r="L166" s="12"/>
      <c r="M166" s="12"/>
      <c r="N166" s="12"/>
      <c r="O166" s="12"/>
      <c r="P166" s="12"/>
      <c r="Q166" s="12"/>
      <c r="R166" s="12"/>
      <c r="S166" s="12"/>
      <c r="T166" s="13"/>
      <c r="U166" s="9"/>
    </row>
    <row r="167" spans="1:21" ht="8.25" customHeight="1" thickTop="1">
      <c r="A167" s="14"/>
      <c r="B167" s="2"/>
      <c r="C167" s="2"/>
      <c r="D167" s="2"/>
      <c r="E167" s="2"/>
      <c r="F167" s="2"/>
      <c r="G167" s="2"/>
      <c r="H167" s="2"/>
      <c r="I167" s="2"/>
      <c r="J167" s="2"/>
      <c r="K167" s="2"/>
      <c r="L167" s="2"/>
      <c r="M167" s="2"/>
      <c r="N167" s="2"/>
      <c r="O167" s="2"/>
      <c r="P167" s="2"/>
      <c r="Q167" s="2"/>
      <c r="R167" s="2"/>
      <c r="S167" s="2"/>
      <c r="T167" s="2"/>
      <c r="U167" s="15"/>
    </row>
    <row r="168" spans="1:21" ht="12.75" customHeight="1"/>
    <row r="169" spans="1:21" ht="12.75" customHeight="1">
      <c r="B169" s="16"/>
    </row>
    <row r="170" spans="1:21" ht="12.75" customHeight="1"/>
    <row r="171" spans="1:21" ht="12.75" customHeight="1">
      <c r="G171" s="19"/>
    </row>
    <row r="172" spans="1:21" ht="12.75" customHeight="1"/>
    <row r="173" spans="1:21" ht="12.75" customHeight="1"/>
    <row r="180" spans="2:3">
      <c r="B180" s="157"/>
      <c r="C180" s="157"/>
    </row>
    <row r="182" spans="2:3" ht="18">
      <c r="B182" s="193"/>
      <c r="C182" s="193"/>
    </row>
    <row r="185" spans="2:3" ht="18">
      <c r="B185" s="194"/>
      <c r="C185" s="194"/>
    </row>
  </sheetData>
  <dataConsolidate/>
  <mergeCells count="1">
    <mergeCell ref="B160:B161"/>
  </mergeCells>
  <phoneticPr fontId="0" type="noConversion"/>
  <dataValidations disablePrompts="1" count="1">
    <dataValidation type="custom" allowBlank="1" showInputMessage="1" showErrorMessage="1" sqref="N15 N18:N22 N25:N26 N38:N41 O12:Q12 P156:Q156 R15 O38:Q38 O36:Q36 R45:S45 S78:S82 R79:R82 N88:N145 N8:S9 R159:S159 R25:S26 R20:S22 M8:M27 R32:S34 R40:S41 S49:S50 N84:Q86 S93:S102 R137:S142 N74:Q82 O144:Q145 R125:S134 K8:L153 M29:M153 M157:Q159 R148:S153 K154:O156 R49 O89:Q142 R67:R72 O14:Q15 O18:Q23 O25:Q27 N29:Q34 R29:S30 O40:Q42 N44:Q45 N47:Q49 R47:S47 N53:Q72 R53:S53 R55:S60 R90:S91 R93:R94 R77 S65:S72 R65 R96:R102 R104:S109 R115:S116 R119:S121 N147:Q153 R147 R157:S157 R158 B165:B166 K164:S166 M161:S162 B8:B159 B162:B163 K157:L163 C8:J166" xr:uid="{0889D06A-D6E6-455F-B22E-5C2E796C97ED}">
      <formula1>"****"</formula1>
    </dataValidation>
  </dataValidations>
  <printOptions horizontalCentered="1"/>
  <pageMargins left="0.25" right="0.25" top="0.55000000000000004" bottom="0.3" header="0.25" footer="0.2"/>
  <pageSetup scale="55" fitToHeight="0" orientation="landscape" blackAndWhite="1" r:id="rId1"/>
  <headerFooter>
    <oddFooter>&amp;L&amp;"COUR,Italic"&amp;8Division of School Business Services
School Allotments Section&amp;R&amp;"COUR,Italic"&amp;8March 29, 2021
Page &amp;P of &amp;N</oddFooter>
  </headerFooter>
  <rowBreaks count="2" manualBreakCount="2">
    <brk id="68" max="20" man="1"/>
    <brk id="126" max="20" man="1"/>
  </rowBreaks>
  <cellWatches>
    <cellWatch r="W13"/>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77625-716E-497F-8C7E-F0DADC4A3778}">
  <sheetPr codeName="Sheet15"/>
  <dimension ref="A1:EW338"/>
  <sheetViews>
    <sheetView showFormulas="1" zoomScaleNormal="100" workbookViewId="0">
      <pane xSplit="2" ySplit="5" topLeftCell="DU26" activePane="bottomRight" state="frozen"/>
      <selection activeCell="EV25" sqref="EV25"/>
      <selection pane="topRight" activeCell="EV25" sqref="EV25"/>
      <selection pane="bottomLeft" activeCell="EV25" sqref="EV25"/>
      <selection pane="bottomRight" activeCell="EA338" sqref="EA338"/>
    </sheetView>
  </sheetViews>
  <sheetFormatPr defaultColWidth="9.140625" defaultRowHeight="15"/>
  <cols>
    <col min="1" max="1" width="7.85546875" style="244" customWidth="1"/>
    <col min="2" max="2" width="11.5703125" style="244" customWidth="1"/>
    <col min="3" max="4" width="6.42578125" style="244" customWidth="1"/>
    <col min="5" max="5" width="7.7109375" style="244" customWidth="1"/>
    <col min="6" max="6" width="7.85546875" style="244" customWidth="1"/>
    <col min="7" max="7" width="7.140625" style="244" customWidth="1"/>
    <col min="8" max="8" width="7.5703125" style="244" customWidth="1"/>
    <col min="9" max="9" width="1" style="244" customWidth="1"/>
    <col min="10" max="10" width="1.140625" style="244" customWidth="1"/>
    <col min="11" max="11" width="7.42578125" style="244" customWidth="1"/>
    <col min="12" max="12" width="9.140625" style="244"/>
    <col min="13" max="13" width="13.140625" style="244" customWidth="1"/>
    <col min="14" max="15" width="10.85546875" style="244" customWidth="1"/>
    <col min="16" max="16" width="5.85546875" style="244" customWidth="1"/>
    <col min="17" max="17" width="10" style="244" bestFit="1" customWidth="1"/>
    <col min="18" max="18" width="12.140625" style="244" customWidth="1"/>
    <col min="19" max="19" width="11.7109375" style="244" customWidth="1"/>
    <col min="20" max="21" width="10.140625" style="244" customWidth="1"/>
    <col min="22" max="22" width="12.140625" style="244" customWidth="1"/>
    <col min="23" max="23" width="2" style="244" customWidth="1"/>
    <col min="24" max="24" width="4.5703125" style="244" customWidth="1"/>
    <col min="25" max="25" width="13" style="244" customWidth="1"/>
    <col min="26" max="26" width="11.28515625" style="244" customWidth="1"/>
    <col min="27" max="27" width="10.28515625" style="244" customWidth="1"/>
    <col min="28" max="28" width="9.42578125" style="244" customWidth="1"/>
    <col min="29" max="29" width="8.42578125" style="244" customWidth="1"/>
    <col min="30" max="30" width="10.85546875" style="244" customWidth="1"/>
    <col min="31" max="31" width="8.42578125" style="244" customWidth="1"/>
    <col min="32" max="32" width="7.85546875" style="244" customWidth="1"/>
    <col min="33" max="33" width="7.5703125" style="244" customWidth="1"/>
    <col min="34" max="34" width="1.28515625" style="244" customWidth="1"/>
    <col min="35" max="35" width="5.85546875" style="244" bestFit="1" customWidth="1"/>
    <col min="36" max="36" width="11.85546875" style="244" customWidth="1"/>
    <col min="37" max="37" width="12" style="244" customWidth="1"/>
    <col min="38" max="38" width="8.7109375" style="244" customWidth="1"/>
    <col min="39" max="42" width="9.5703125" style="244" bestFit="1" customWidth="1"/>
    <col min="43" max="43" width="7.42578125" style="244" customWidth="1"/>
    <col min="44" max="44" width="7.140625" style="244" customWidth="1"/>
    <col min="45" max="45" width="9.140625" style="244" customWidth="1"/>
    <col min="46" max="46" width="7.28515625" style="244" customWidth="1"/>
    <col min="47" max="47" width="8.7109375" style="244" customWidth="1"/>
    <col min="48" max="48" width="6.7109375" style="244" customWidth="1"/>
    <col min="49" max="49" width="6.5703125" style="244" customWidth="1"/>
    <col min="50" max="53" width="9.140625" style="244"/>
    <col min="54" max="54" width="6" style="244" bestFit="1" customWidth="1"/>
    <col min="55" max="55" width="13.42578125" style="244" customWidth="1"/>
    <col min="56" max="56" width="11.85546875" style="244" customWidth="1"/>
    <col min="57" max="57" width="7" style="244" customWidth="1"/>
    <col min="58" max="58" width="9" style="244" customWidth="1"/>
    <col min="59" max="59" width="7.140625" style="244" customWidth="1"/>
    <col min="60" max="60" width="0.85546875" style="244" customWidth="1"/>
    <col min="61" max="61" width="7.85546875" style="244" customWidth="1"/>
    <col min="62" max="62" width="7" style="244" customWidth="1"/>
    <col min="63" max="63" width="7.42578125" style="244" customWidth="1"/>
    <col min="64" max="64" width="6" style="244" customWidth="1"/>
    <col min="65" max="65" width="1.5703125" style="244" customWidth="1"/>
    <col min="66" max="66" width="6.42578125" style="245" customWidth="1"/>
    <col min="67" max="67" width="9.140625" style="245"/>
    <col min="68" max="68" width="4.140625" style="245" customWidth="1"/>
    <col min="69" max="69" width="5.140625" style="245" customWidth="1"/>
    <col min="70" max="70" width="6.140625" style="245" customWidth="1"/>
    <col min="71" max="71" width="0.7109375" style="245" customWidth="1"/>
    <col min="72" max="72" width="5.5703125" style="245" customWidth="1"/>
    <col min="73" max="73" width="8.5703125" style="245" customWidth="1"/>
    <col min="74" max="74" width="0.85546875" style="245" customWidth="1"/>
    <col min="75" max="75" width="7" style="245" customWidth="1"/>
    <col min="76" max="76" width="6.7109375" style="245" customWidth="1"/>
    <col min="77" max="77" width="6.42578125" style="245" customWidth="1"/>
    <col min="78" max="78" width="2.28515625" style="244" customWidth="1"/>
    <col min="79" max="79" width="5.85546875" style="244" bestFit="1" customWidth="1"/>
    <col min="80" max="80" width="9.140625" style="244"/>
    <col min="81" max="81" width="4.85546875" style="244" customWidth="1"/>
    <col min="82" max="82" width="4.5703125" style="244" customWidth="1"/>
    <col min="83" max="83" width="4.140625" style="244" customWidth="1"/>
    <col min="84" max="84" width="6.28515625" style="244" customWidth="1"/>
    <col min="85" max="85" width="6.42578125" style="244" customWidth="1"/>
    <col min="86" max="86" width="1.28515625" style="244" customWidth="1"/>
    <col min="87" max="87" width="5.28515625" style="244" customWidth="1"/>
    <col min="88" max="88" width="5.7109375" style="244" customWidth="1"/>
    <col min="89" max="89" width="9.140625" style="244"/>
    <col min="90" max="90" width="5" style="244" customWidth="1"/>
    <col min="91" max="91" width="9.140625" style="244"/>
    <col min="92" max="92" width="9.42578125" style="244" bestFit="1" customWidth="1"/>
    <col min="93" max="93" width="1" style="244" customWidth="1"/>
    <col min="94" max="94" width="6.140625" style="244" customWidth="1"/>
    <col min="95" max="95" width="6.5703125" style="244" customWidth="1"/>
    <col min="96" max="96" width="7" style="244" customWidth="1"/>
    <col min="97" max="97" width="8.28515625" style="244" customWidth="1"/>
    <col min="98" max="98" width="7.140625" style="244" customWidth="1"/>
    <col min="99" max="99" width="0.85546875" style="244" customWidth="1"/>
    <col min="100" max="100" width="7.7109375" style="244" customWidth="1"/>
    <col min="101" max="101" width="7.140625" style="244" customWidth="1"/>
    <col min="102" max="102" width="7" style="244" customWidth="1"/>
    <col min="103" max="103" width="0.85546875" style="244" customWidth="1"/>
    <col min="104" max="104" width="5.7109375" style="244" customWidth="1"/>
    <col min="105" max="105" width="6.42578125" style="244" customWidth="1"/>
    <col min="106" max="106" width="1.140625" style="244" customWidth="1"/>
    <col min="107" max="107" width="6.140625" style="244" customWidth="1"/>
    <col min="108" max="108" width="9.140625" style="244"/>
    <col min="109" max="126" width="2.5703125" style="244" customWidth="1"/>
    <col min="127" max="127" width="9.140625" style="244"/>
    <col min="128" max="128" width="3.42578125" style="248" customWidth="1"/>
    <col min="129" max="129" width="2.42578125" style="248" customWidth="1"/>
    <col min="130" max="130" width="2.28515625" style="248" customWidth="1"/>
    <col min="131" max="131" width="14.85546875" style="244" customWidth="1"/>
    <col min="132" max="133" width="5.140625" style="244" customWidth="1"/>
    <col min="134" max="134" width="6" style="244" customWidth="1"/>
    <col min="135" max="135" width="6.140625" style="244" customWidth="1"/>
    <col min="136" max="136" width="1.140625" style="244" customWidth="1"/>
    <col min="137" max="137" width="6.7109375" style="244" customWidth="1"/>
    <col min="138" max="138" width="0.85546875" style="244" customWidth="1"/>
    <col min="139" max="139" width="8.42578125" style="244" customWidth="1"/>
    <col min="140" max="140" width="0.85546875" style="244" customWidth="1"/>
    <col min="141" max="141" width="7.7109375" style="244" customWidth="1"/>
    <col min="142" max="142" width="7" style="244" customWidth="1"/>
    <col min="143" max="143" width="5.85546875" style="244" customWidth="1"/>
    <col min="144" max="144" width="4.140625" style="244" bestFit="1" customWidth="1"/>
    <col min="145" max="145" width="4.140625" style="244" customWidth="1"/>
    <col min="146" max="148" width="9.140625" style="244"/>
    <col min="149" max="149" width="6.85546875" style="244" customWidth="1"/>
    <col min="150" max="150" width="13" style="244" customWidth="1"/>
    <col min="151" max="151" width="13.140625" style="244" customWidth="1"/>
    <col min="152" max="152" width="16.7109375" style="244" customWidth="1"/>
    <col min="153" max="16384" width="9.140625" style="244"/>
  </cols>
  <sheetData>
    <row r="1" spans="1:151">
      <c r="A1" s="1163" t="s">
        <v>285</v>
      </c>
      <c r="B1" s="1163"/>
      <c r="DE1" s="1164" t="s">
        <v>791</v>
      </c>
      <c r="DF1" s="1164"/>
      <c r="DG1" s="1164"/>
      <c r="DH1" s="1164"/>
      <c r="DI1" s="1164"/>
      <c r="DJ1" s="1164"/>
      <c r="DK1" s="1164"/>
      <c r="DL1" s="1164"/>
      <c r="DM1" s="1164"/>
      <c r="DN1" s="1164"/>
      <c r="DO1" s="1164"/>
      <c r="DP1" s="1164"/>
      <c r="DQ1" s="1164"/>
      <c r="DR1" s="1164"/>
      <c r="DS1" s="1164"/>
      <c r="DT1" s="1164"/>
      <c r="DU1" s="1164"/>
      <c r="DV1" s="1164"/>
      <c r="DX1" s="247"/>
    </row>
    <row r="2" spans="1:151">
      <c r="A2" s="1165" t="s">
        <v>1355</v>
      </c>
      <c r="B2" s="1165"/>
      <c r="C2" s="249"/>
      <c r="D2" s="249"/>
      <c r="E2" s="249"/>
      <c r="K2" s="250"/>
      <c r="L2" s="250"/>
      <c r="M2" s="251"/>
      <c r="N2" s="251"/>
      <c r="O2" s="252"/>
      <c r="P2" s="250"/>
      <c r="Q2" s="250"/>
      <c r="R2" s="250"/>
      <c r="S2" s="250"/>
      <c r="T2" s="250"/>
      <c r="V2" s="250"/>
      <c r="X2" s="253"/>
      <c r="Y2" s="253"/>
      <c r="AA2" s="253"/>
      <c r="AB2" s="251"/>
      <c r="AC2" s="253"/>
      <c r="AD2" s="253"/>
      <c r="AE2" s="253"/>
      <c r="AG2" s="253"/>
      <c r="AJ2" s="254"/>
      <c r="AK2" s="254"/>
      <c r="AL2" s="254"/>
      <c r="AM2" s="254"/>
      <c r="AN2" s="254"/>
      <c r="AO2" s="254"/>
      <c r="AP2" s="254"/>
      <c r="AQ2" s="255"/>
      <c r="AR2" s="254"/>
      <c r="AS2" s="254"/>
      <c r="AT2" s="254"/>
      <c r="AU2" s="254"/>
      <c r="AV2" s="254"/>
      <c r="AW2" s="251"/>
      <c r="AX2" s="251"/>
      <c r="AY2" s="254"/>
      <c r="BB2" s="256"/>
      <c r="BC2" s="256"/>
      <c r="BD2" s="251"/>
      <c r="BE2" s="251"/>
      <c r="BF2" s="251"/>
      <c r="BG2" s="256"/>
      <c r="BH2" s="256"/>
      <c r="BI2" s="251"/>
      <c r="BJ2" s="251"/>
      <c r="BL2" s="251"/>
      <c r="BN2" s="257" t="s">
        <v>291</v>
      </c>
      <c r="BO2" s="258"/>
      <c r="BP2" s="259"/>
      <c r="BQ2" s="260"/>
      <c r="BR2" s="260"/>
      <c r="BS2" s="258"/>
      <c r="BT2" s="260"/>
      <c r="BU2" s="261"/>
      <c r="BV2" s="260"/>
      <c r="BW2" s="261"/>
      <c r="BX2" s="262"/>
      <c r="BY2" s="258"/>
      <c r="CB2" s="263"/>
      <c r="CC2" s="263"/>
      <c r="CD2" s="264"/>
      <c r="CE2" s="265"/>
      <c r="CF2" s="263"/>
      <c r="CG2" s="263"/>
      <c r="CH2" s="263"/>
      <c r="CI2" s="263"/>
      <c r="CM2" s="266"/>
      <c r="CN2" s="266"/>
      <c r="CO2" s="266"/>
      <c r="CQ2" s="266"/>
      <c r="CR2" s="265"/>
      <c r="CS2" s="266"/>
      <c r="CT2" s="266"/>
      <c r="CU2" s="266"/>
      <c r="CV2" s="266"/>
      <c r="CW2" s="266"/>
      <c r="CX2" s="267"/>
      <c r="CY2" s="267"/>
      <c r="CZ2" s="267"/>
      <c r="DA2" s="267"/>
      <c r="DB2" s="267"/>
      <c r="DE2" s="268"/>
      <c r="DF2" s="269"/>
      <c r="DG2" s="269"/>
      <c r="DH2" s="269"/>
      <c r="DI2" s="269"/>
      <c r="DJ2" s="269"/>
      <c r="DK2" s="265"/>
      <c r="DL2" s="269"/>
      <c r="DM2" s="269"/>
      <c r="DN2" s="269"/>
      <c r="DO2" s="269"/>
      <c r="DP2" s="269"/>
      <c r="DQ2" s="270"/>
      <c r="DS2" s="270"/>
      <c r="DT2" s="270"/>
      <c r="DU2" s="270"/>
      <c r="DX2" s="247"/>
      <c r="DY2" s="246"/>
      <c r="EA2" s="271"/>
      <c r="EB2" s="272"/>
      <c r="EC2" s="265"/>
      <c r="ED2" s="246"/>
      <c r="EE2" s="272"/>
      <c r="EF2" s="246"/>
      <c r="EG2" s="272"/>
      <c r="EH2" s="246"/>
      <c r="EI2" s="272"/>
      <c r="EJ2" s="272"/>
      <c r="EL2" s="273"/>
      <c r="EM2" s="248"/>
      <c r="ES2" s="248"/>
      <c r="ET2" s="250"/>
    </row>
    <row r="3" spans="1:151" ht="15.75" thickBot="1">
      <c r="A3" s="1165" t="s">
        <v>1354</v>
      </c>
      <c r="B3" s="1165"/>
      <c r="C3" s="249"/>
      <c r="D3" s="249"/>
      <c r="E3" s="249"/>
      <c r="K3" s="1160" t="s">
        <v>258</v>
      </c>
      <c r="L3" s="1160"/>
      <c r="M3" s="274"/>
      <c r="N3" s="274"/>
      <c r="O3" s="252"/>
      <c r="T3" s="274"/>
      <c r="U3" s="274"/>
      <c r="X3" s="1166" t="s">
        <v>287</v>
      </c>
      <c r="Y3" s="1166"/>
      <c r="AA3" s="275"/>
      <c r="AB3" s="274"/>
      <c r="AC3" s="275"/>
      <c r="AD3" s="276"/>
      <c r="AE3" s="275"/>
      <c r="AF3" s="275"/>
      <c r="AG3" s="275"/>
      <c r="AI3" s="277" t="s">
        <v>289</v>
      </c>
      <c r="AJ3" s="278"/>
      <c r="AK3" s="278"/>
      <c r="AL3" s="278"/>
      <c r="AM3" s="278"/>
      <c r="AN3" s="278"/>
      <c r="AO3" s="278"/>
      <c r="AP3" s="278"/>
      <c r="AQ3" s="278"/>
      <c r="AR3" s="278"/>
      <c r="AS3" s="278"/>
      <c r="AT3" s="278"/>
      <c r="AU3" s="278"/>
      <c r="AV3" s="278"/>
      <c r="AW3" s="278"/>
      <c r="AX3" s="1167" t="s">
        <v>792</v>
      </c>
      <c r="AY3" s="1167"/>
      <c r="AZ3" s="1167"/>
      <c r="BB3" s="243" t="s">
        <v>290</v>
      </c>
      <c r="BC3" s="256"/>
      <c r="BD3" s="251"/>
      <c r="BE3" s="251"/>
      <c r="BF3" s="251"/>
      <c r="BG3" s="256"/>
      <c r="BH3" s="256"/>
      <c r="BI3" s="251"/>
      <c r="BJ3" s="251"/>
      <c r="BL3" s="251"/>
      <c r="BN3" s="257"/>
      <c r="BO3" s="258"/>
      <c r="BP3" s="259"/>
      <c r="BQ3" s="260"/>
      <c r="BR3" s="260"/>
      <c r="BS3" s="258"/>
      <c r="BT3" s="260"/>
      <c r="BU3" s="261"/>
      <c r="BV3" s="260"/>
      <c r="BW3" s="261"/>
      <c r="BX3" s="262"/>
      <c r="BY3" s="258"/>
      <c r="CA3" s="279" t="s">
        <v>292</v>
      </c>
      <c r="CB3" s="264"/>
      <c r="CC3" s="264"/>
      <c r="CE3" s="264"/>
      <c r="CF3" s="264"/>
      <c r="CG3" s="264"/>
      <c r="CH3" s="264"/>
      <c r="CI3" s="264"/>
      <c r="CJ3" s="264"/>
      <c r="CL3" s="1168" t="s">
        <v>858</v>
      </c>
      <c r="CM3" s="1168"/>
      <c r="CN3" s="1168"/>
      <c r="CO3" s="266"/>
      <c r="CQ3" s="266"/>
      <c r="CR3" s="265"/>
      <c r="CS3" s="266"/>
      <c r="CT3" s="266"/>
      <c r="CU3" s="266"/>
      <c r="CV3" s="266"/>
      <c r="CW3" s="266"/>
      <c r="CX3" s="267"/>
      <c r="CY3" s="267"/>
      <c r="CZ3" s="267"/>
      <c r="DA3" s="267"/>
      <c r="DB3" s="267"/>
      <c r="DE3" s="268" t="s">
        <v>294</v>
      </c>
      <c r="DF3" s="269"/>
      <c r="DG3" s="269"/>
      <c r="DH3" s="269"/>
      <c r="DI3" s="269"/>
      <c r="DJ3" s="270"/>
      <c r="DK3" s="265"/>
      <c r="DL3" s="269"/>
      <c r="DM3" s="269"/>
      <c r="DN3" s="269"/>
      <c r="DO3" s="270"/>
      <c r="DP3" s="269"/>
      <c r="DQ3" s="270"/>
      <c r="DS3" s="270"/>
      <c r="DT3" s="270"/>
      <c r="DU3" s="270"/>
      <c r="DX3" s="1159" t="s">
        <v>295</v>
      </c>
      <c r="DY3" s="1159"/>
      <c r="DZ3" s="1159"/>
      <c r="EA3" s="1159"/>
      <c r="EB3" s="272"/>
      <c r="EC3" s="265"/>
      <c r="ED3" s="246"/>
      <c r="EE3" s="272"/>
      <c r="EF3" s="246"/>
      <c r="EG3" s="272"/>
      <c r="EH3" s="246"/>
      <c r="EI3" s="272"/>
      <c r="EJ3" s="272"/>
      <c r="EL3" s="273"/>
      <c r="EM3" s="248"/>
      <c r="ES3" s="1164" t="s">
        <v>722</v>
      </c>
      <c r="ET3" s="1164"/>
      <c r="EU3" s="1164"/>
    </row>
    <row r="4" spans="1:151" ht="15.75" thickBot="1">
      <c r="A4" s="1169" t="s">
        <v>251</v>
      </c>
      <c r="B4" s="1169"/>
      <c r="C4" s="280"/>
      <c r="D4" s="281"/>
      <c r="E4" s="280"/>
      <c r="F4" s="280"/>
      <c r="G4" s="280"/>
      <c r="H4" s="280"/>
      <c r="I4" s="280"/>
      <c r="K4" s="1170" t="s">
        <v>259</v>
      </c>
      <c r="L4" s="1170"/>
      <c r="M4" s="274"/>
      <c r="N4" s="274"/>
      <c r="O4" s="274"/>
      <c r="R4" s="282" t="s">
        <v>693</v>
      </c>
      <c r="S4" s="282" t="s">
        <v>183</v>
      </c>
      <c r="T4" s="282" t="s">
        <v>313</v>
      </c>
      <c r="U4" s="282" t="s">
        <v>704</v>
      </c>
      <c r="V4" s="282" t="s">
        <v>705</v>
      </c>
      <c r="X4" s="1171" t="s">
        <v>288</v>
      </c>
      <c r="Y4" s="1171"/>
      <c r="Z4" s="275"/>
      <c r="AA4" s="283" t="s">
        <v>706</v>
      </c>
      <c r="AB4" s="284" t="s">
        <v>707</v>
      </c>
      <c r="AC4" s="283" t="s">
        <v>757</v>
      </c>
      <c r="AD4" s="285" t="s">
        <v>746</v>
      </c>
      <c r="AE4" s="275"/>
      <c r="AF4" s="275"/>
      <c r="AG4" s="275"/>
      <c r="AI4" s="1172" t="s">
        <v>278</v>
      </c>
      <c r="AJ4" s="1172"/>
      <c r="AK4" s="286"/>
      <c r="AL4" s="287"/>
      <c r="AM4" s="286"/>
      <c r="AN4" s="1173" t="s">
        <v>515</v>
      </c>
      <c r="AO4" s="1174"/>
      <c r="AP4" s="288"/>
      <c r="AQ4" s="1173" t="s">
        <v>742</v>
      </c>
      <c r="AR4" s="1174"/>
      <c r="AS4" s="1175" t="s">
        <v>395</v>
      </c>
      <c r="AT4" s="1176"/>
      <c r="AU4" s="1177"/>
      <c r="AV4" s="1178" t="s">
        <v>396</v>
      </c>
      <c r="AW4" s="1179"/>
      <c r="AX4" s="1180" t="s">
        <v>559</v>
      </c>
      <c r="AY4" s="1180"/>
      <c r="AZ4" s="1180"/>
      <c r="BB4" s="1181" t="s">
        <v>760</v>
      </c>
      <c r="BC4" s="1181"/>
      <c r="BD4" s="274"/>
      <c r="BE4" s="274"/>
      <c r="BF4" s="274"/>
      <c r="BG4" s="289"/>
      <c r="BH4" s="289"/>
      <c r="BI4" s="274"/>
      <c r="BJ4" s="274"/>
      <c r="BK4" s="274"/>
      <c r="BL4" s="274"/>
      <c r="BN4" s="290"/>
      <c r="BO4" s="290"/>
      <c r="BP4" s="291"/>
      <c r="BQ4" s="291"/>
      <c r="BR4" s="291"/>
      <c r="BS4" s="290"/>
      <c r="BT4" s="291"/>
      <c r="BU4" s="292"/>
      <c r="BV4" s="291"/>
      <c r="BW4" s="292"/>
      <c r="BX4" s="293"/>
      <c r="BY4" s="290"/>
      <c r="BZ4" s="294"/>
      <c r="CA4" s="295"/>
      <c r="CB4" s="264"/>
      <c r="CC4" s="1187"/>
      <c r="CD4" s="1187"/>
      <c r="CE4" s="1187"/>
      <c r="CF4" s="1187"/>
      <c r="CG4" s="1187"/>
      <c r="CH4" s="1187"/>
      <c r="CI4" s="1187"/>
      <c r="CJ4" s="1187"/>
      <c r="CL4" s="296"/>
      <c r="CM4" s="267"/>
      <c r="CN4" s="297"/>
      <c r="CO4" s="298"/>
      <c r="CQ4" s="298"/>
      <c r="CR4" s="298"/>
      <c r="CS4" s="298"/>
      <c r="CT4" s="297"/>
      <c r="CU4" s="298"/>
      <c r="CV4" s="297"/>
      <c r="CW4" s="267"/>
      <c r="CX4" s="267"/>
      <c r="CY4" s="267"/>
      <c r="CZ4" s="267"/>
      <c r="DA4" s="267"/>
      <c r="DB4" s="267"/>
      <c r="DC4" s="267"/>
      <c r="DE4" s="268" t="s">
        <v>403</v>
      </c>
      <c r="DF4" s="270"/>
      <c r="DG4" s="270"/>
      <c r="DH4" s="270"/>
      <c r="DI4" s="270"/>
      <c r="DJ4" s="270"/>
      <c r="DK4" s="270"/>
      <c r="DL4" s="299" t="s">
        <v>748</v>
      </c>
      <c r="DM4" s="270">
        <f>DL106</f>
        <v>0</v>
      </c>
      <c r="DN4" s="270"/>
      <c r="DO4" s="270"/>
      <c r="DP4" s="270"/>
      <c r="DQ4" s="299" t="s">
        <v>748</v>
      </c>
      <c r="DR4" s="270">
        <f>DQ106</f>
        <v>0</v>
      </c>
      <c r="DS4" s="270"/>
      <c r="DT4" s="270"/>
      <c r="DU4" s="270"/>
      <c r="DX4" s="1195" t="s">
        <v>284</v>
      </c>
      <c r="DY4" s="1196"/>
      <c r="DZ4" s="1196"/>
      <c r="EA4" s="1196"/>
      <c r="EB4" s="248"/>
      <c r="EC4" s="248"/>
      <c r="ED4" s="248"/>
      <c r="EE4" s="248"/>
      <c r="EF4" s="248"/>
      <c r="EG4" s="248"/>
      <c r="EH4" s="248"/>
      <c r="EI4" s="282" t="s">
        <v>693</v>
      </c>
      <c r="EJ4" s="248"/>
      <c r="EK4" s="248"/>
      <c r="EL4" s="282" t="s">
        <v>183</v>
      </c>
      <c r="EM4" s="248"/>
      <c r="ES4" s="1188" t="s">
        <v>1355</v>
      </c>
      <c r="ET4" s="1188"/>
      <c r="EU4" s="1188"/>
    </row>
    <row r="5" spans="1:151" s="250" customFormat="1" ht="62.1" customHeight="1" thickBot="1">
      <c r="A5" s="300" t="s">
        <v>574</v>
      </c>
      <c r="B5" s="301" t="s">
        <v>694</v>
      </c>
      <c r="C5" s="301" t="s">
        <v>698</v>
      </c>
      <c r="D5" s="302" t="s">
        <v>697</v>
      </c>
      <c r="E5" s="301" t="s">
        <v>699</v>
      </c>
      <c r="F5" s="301" t="s">
        <v>511</v>
      </c>
      <c r="G5" s="301" t="s">
        <v>512</v>
      </c>
      <c r="H5" s="303" t="s">
        <v>235</v>
      </c>
      <c r="K5" s="304" t="s">
        <v>564</v>
      </c>
      <c r="L5" s="305" t="s">
        <v>561</v>
      </c>
      <c r="M5" s="306" t="s">
        <v>1360</v>
      </c>
      <c r="N5" s="306" t="s">
        <v>562</v>
      </c>
      <c r="O5" s="306" t="s">
        <v>563</v>
      </c>
      <c r="P5" s="305" t="s">
        <v>480</v>
      </c>
      <c r="Q5" s="305" t="s">
        <v>750</v>
      </c>
      <c r="R5" s="307" t="s">
        <v>737</v>
      </c>
      <c r="S5" s="308" t="s">
        <v>566</v>
      </c>
      <c r="T5" s="305" t="s">
        <v>567</v>
      </c>
      <c r="U5" s="305" t="s">
        <v>568</v>
      </c>
      <c r="V5" s="309" t="s">
        <v>736</v>
      </c>
      <c r="X5" s="310" t="s">
        <v>564</v>
      </c>
      <c r="Y5" s="311" t="s">
        <v>561</v>
      </c>
      <c r="Z5" s="310" t="s">
        <v>738</v>
      </c>
      <c r="AA5" s="312" t="s">
        <v>509</v>
      </c>
      <c r="AB5" s="313" t="s">
        <v>514</v>
      </c>
      <c r="AC5" s="314" t="s">
        <v>1361</v>
      </c>
      <c r="AD5" s="315" t="s">
        <v>510</v>
      </c>
      <c r="AE5" s="316" t="s">
        <v>1362</v>
      </c>
      <c r="AF5" s="317" t="s">
        <v>581</v>
      </c>
      <c r="AG5" s="312" t="s">
        <v>582</v>
      </c>
      <c r="AI5" s="318" t="s">
        <v>564</v>
      </c>
      <c r="AJ5" s="319" t="s">
        <v>561</v>
      </c>
      <c r="AK5" s="320" t="s">
        <v>739</v>
      </c>
      <c r="AL5" s="320" t="s">
        <v>1362</v>
      </c>
      <c r="AM5" s="321" t="s">
        <v>740</v>
      </c>
      <c r="AN5" s="322" t="s">
        <v>175</v>
      </c>
      <c r="AO5" s="320" t="s">
        <v>174</v>
      </c>
      <c r="AP5" s="321" t="s">
        <v>173</v>
      </c>
      <c r="AQ5" s="322" t="s">
        <v>741</v>
      </c>
      <c r="AR5" s="321" t="s">
        <v>176</v>
      </c>
      <c r="AS5" s="322" t="s">
        <v>394</v>
      </c>
      <c r="AT5" s="320" t="s">
        <v>523</v>
      </c>
      <c r="AU5" s="321" t="s">
        <v>691</v>
      </c>
      <c r="AV5" s="322" t="s">
        <v>915</v>
      </c>
      <c r="AW5" s="323" t="s">
        <v>692</v>
      </c>
      <c r="BB5" s="324" t="s">
        <v>564</v>
      </c>
      <c r="BC5" s="325" t="s">
        <v>561</v>
      </c>
      <c r="BD5" s="326" t="s">
        <v>738</v>
      </c>
      <c r="BE5" s="326" t="s">
        <v>399</v>
      </c>
      <c r="BF5" s="326" t="s">
        <v>525</v>
      </c>
      <c r="BG5" s="327" t="s">
        <v>582</v>
      </c>
      <c r="BH5" s="328"/>
      <c r="BI5" s="326" t="s">
        <v>1362</v>
      </c>
      <c r="BJ5" s="326" t="s">
        <v>526</v>
      </c>
      <c r="BK5" s="326" t="s">
        <v>1363</v>
      </c>
      <c r="BL5" s="326" t="s">
        <v>400</v>
      </c>
      <c r="BN5" s="329" t="s">
        <v>529</v>
      </c>
      <c r="BO5" s="329" t="s">
        <v>561</v>
      </c>
      <c r="BP5" s="330">
        <v>2019</v>
      </c>
      <c r="BQ5" s="330">
        <v>2020</v>
      </c>
      <c r="BR5" s="330">
        <v>2021</v>
      </c>
      <c r="BS5" s="331"/>
      <c r="BT5" s="332" t="s">
        <v>1034</v>
      </c>
      <c r="BU5" s="332" t="s">
        <v>750</v>
      </c>
      <c r="BV5" s="331"/>
      <c r="BW5" s="332" t="s">
        <v>1365</v>
      </c>
      <c r="BX5" s="332" t="s">
        <v>1037</v>
      </c>
      <c r="BY5" s="332" t="s">
        <v>277</v>
      </c>
      <c r="BZ5" s="333"/>
      <c r="CA5" s="334" t="s">
        <v>529</v>
      </c>
      <c r="CB5" s="334" t="s">
        <v>687</v>
      </c>
      <c r="CC5" s="335">
        <v>2019</v>
      </c>
      <c r="CD5" s="335">
        <v>2020</v>
      </c>
      <c r="CE5" s="335">
        <v>2021</v>
      </c>
      <c r="CF5" s="334" t="s">
        <v>688</v>
      </c>
      <c r="CG5" s="336" t="s">
        <v>690</v>
      </c>
      <c r="CH5" s="337"/>
      <c r="CI5" s="334" t="s">
        <v>1394</v>
      </c>
      <c r="CJ5" s="334" t="s">
        <v>689</v>
      </c>
      <c r="CL5" s="338" t="s">
        <v>564</v>
      </c>
      <c r="CM5" s="339" t="s">
        <v>561</v>
      </c>
      <c r="CN5" s="340" t="s">
        <v>530</v>
      </c>
      <c r="CO5" s="341"/>
      <c r="CP5" s="342" t="s">
        <v>1362</v>
      </c>
      <c r="CQ5" s="343" t="s">
        <v>1364</v>
      </c>
      <c r="CR5" s="343" t="s">
        <v>401</v>
      </c>
      <c r="CS5" s="343" t="s">
        <v>560</v>
      </c>
      <c r="CT5" s="344" t="s">
        <v>402</v>
      </c>
      <c r="CU5" s="345"/>
      <c r="CV5" s="346" t="s">
        <v>1049</v>
      </c>
      <c r="CW5" s="343" t="s">
        <v>1395</v>
      </c>
      <c r="CX5" s="347" t="s">
        <v>531</v>
      </c>
      <c r="CY5" s="348"/>
      <c r="CZ5" s="349" t="s">
        <v>532</v>
      </c>
      <c r="DA5" s="347" t="s">
        <v>184</v>
      </c>
      <c r="DB5" s="348"/>
      <c r="DC5" s="350" t="s">
        <v>185</v>
      </c>
      <c r="DX5" s="351" t="s">
        <v>574</v>
      </c>
      <c r="DY5" s="352" t="s">
        <v>3</v>
      </c>
      <c r="DZ5" s="351" t="s">
        <v>4</v>
      </c>
      <c r="EA5" s="351" t="s">
        <v>5</v>
      </c>
      <c r="EB5" s="352" t="s">
        <v>1362</v>
      </c>
      <c r="EC5" s="353" t="s">
        <v>1011</v>
      </c>
      <c r="ED5" s="353" t="s">
        <v>170</v>
      </c>
      <c r="EE5" s="353" t="s">
        <v>533</v>
      </c>
      <c r="EF5" s="354"/>
      <c r="EG5" s="353" t="s">
        <v>171</v>
      </c>
      <c r="EH5" s="354"/>
      <c r="EI5" s="353" t="s">
        <v>534</v>
      </c>
      <c r="EJ5" s="353"/>
      <c r="EK5" s="353" t="s">
        <v>172</v>
      </c>
      <c r="EL5" s="353" t="s">
        <v>535</v>
      </c>
      <c r="EM5" s="353" t="s">
        <v>1012</v>
      </c>
      <c r="EN5" s="355" t="s">
        <v>713</v>
      </c>
      <c r="EO5" s="356" t="s">
        <v>714</v>
      </c>
      <c r="ES5" s="357" t="s">
        <v>564</v>
      </c>
      <c r="ET5" s="358" t="s">
        <v>5</v>
      </c>
      <c r="EU5" s="301" t="s">
        <v>721</v>
      </c>
    </row>
    <row r="6" spans="1:151" ht="12.75" customHeight="1">
      <c r="A6" s="359" t="s">
        <v>315</v>
      </c>
      <c r="B6" s="360" t="s">
        <v>316</v>
      </c>
      <c r="C6" s="360">
        <v>22766</v>
      </c>
      <c r="D6" s="361">
        <v>25683</v>
      </c>
      <c r="E6" s="362"/>
      <c r="F6" s="362">
        <v>25683</v>
      </c>
      <c r="G6" s="362"/>
      <c r="H6" s="363">
        <v>25683</v>
      </c>
      <c r="K6" s="364" t="s">
        <v>315</v>
      </c>
      <c r="L6" s="365" t="s">
        <v>316</v>
      </c>
      <c r="M6" s="366">
        <v>11697765319</v>
      </c>
      <c r="N6" s="367">
        <v>187130467</v>
      </c>
      <c r="O6" s="366">
        <v>11510634852</v>
      </c>
      <c r="P6" s="368">
        <v>2017</v>
      </c>
      <c r="Q6" s="368">
        <v>0.84740000000000004</v>
      </c>
      <c r="R6" s="365">
        <v>13583472802</v>
      </c>
      <c r="S6" s="369">
        <v>187130467</v>
      </c>
      <c r="T6" s="365">
        <v>328767987</v>
      </c>
      <c r="U6" s="365">
        <v>3582786510</v>
      </c>
      <c r="V6" s="365">
        <v>17682157766</v>
      </c>
      <c r="X6" s="244" t="s">
        <v>315</v>
      </c>
      <c r="Y6" s="244" t="s">
        <v>316</v>
      </c>
      <c r="Z6" s="370">
        <v>17682157766</v>
      </c>
      <c r="AA6" s="370">
        <v>111397593.9258</v>
      </c>
      <c r="AB6" s="371">
        <v>35666307</v>
      </c>
      <c r="AC6" s="372">
        <v>645349</v>
      </c>
      <c r="AD6" s="373">
        <v>147709249.9258</v>
      </c>
      <c r="AE6" s="374">
        <v>25683</v>
      </c>
      <c r="AF6" s="375">
        <v>5751</v>
      </c>
      <c r="AG6" s="375">
        <v>0.75209999999999999</v>
      </c>
      <c r="AI6" s="244" t="s">
        <v>315</v>
      </c>
      <c r="AJ6" s="244" t="s">
        <v>316</v>
      </c>
      <c r="AK6" s="376">
        <v>147709249.9258</v>
      </c>
      <c r="AL6" s="377">
        <v>25683</v>
      </c>
      <c r="AM6" s="378">
        <v>5751</v>
      </c>
      <c r="AN6" s="379">
        <v>0.75209999999999999</v>
      </c>
      <c r="AO6" s="380">
        <v>1.3962000000000001</v>
      </c>
      <c r="AP6" s="381">
        <v>0.85470000000000002</v>
      </c>
      <c r="AQ6" s="379">
        <v>0.8677999999999999</v>
      </c>
      <c r="AR6" s="382">
        <v>0.8677999999999999</v>
      </c>
      <c r="AS6" s="379">
        <v>1981.26</v>
      </c>
      <c r="AT6" s="380">
        <v>301.81999999999994</v>
      </c>
      <c r="AU6" s="381">
        <v>7751643</v>
      </c>
      <c r="AV6" s="379">
        <v>0.84099999999999997</v>
      </c>
      <c r="AW6" s="383">
        <v>6519132</v>
      </c>
      <c r="BB6" s="244" t="s">
        <v>315</v>
      </c>
      <c r="BC6" s="244" t="s">
        <v>583</v>
      </c>
      <c r="BD6" s="384">
        <v>17682157766</v>
      </c>
      <c r="BE6" s="385">
        <v>423.45</v>
      </c>
      <c r="BF6" s="386">
        <v>41757369</v>
      </c>
      <c r="BG6" s="387">
        <v>1.3962000000000001</v>
      </c>
      <c r="BH6" s="289"/>
      <c r="BI6" s="386">
        <v>25683</v>
      </c>
      <c r="BJ6" s="385">
        <v>60.65</v>
      </c>
      <c r="BK6" s="386">
        <v>171753</v>
      </c>
      <c r="BL6" s="386">
        <v>406</v>
      </c>
      <c r="BN6" s="245" t="s">
        <v>315</v>
      </c>
      <c r="BO6" s="245" t="s">
        <v>316</v>
      </c>
      <c r="BP6" s="388">
        <v>0.91730937499999998</v>
      </c>
      <c r="BQ6" s="388">
        <v>0.86767590618336887</v>
      </c>
      <c r="BR6" s="389">
        <v>0.81056291666666658</v>
      </c>
      <c r="BS6" s="290"/>
      <c r="BT6" s="390">
        <v>2017</v>
      </c>
      <c r="BU6" s="391">
        <v>0.84740000000000004</v>
      </c>
      <c r="BV6" s="291"/>
      <c r="BW6" s="392">
        <v>0.66</v>
      </c>
      <c r="BX6" s="392">
        <v>0.55900000000000005</v>
      </c>
      <c r="BY6" s="392">
        <v>0.88729999999999998</v>
      </c>
      <c r="BZ6" s="393"/>
      <c r="CA6" s="244" t="s">
        <v>315</v>
      </c>
      <c r="CB6" s="244" t="s">
        <v>583</v>
      </c>
      <c r="CC6" s="386">
        <v>41493</v>
      </c>
      <c r="CD6" s="386">
        <v>44418</v>
      </c>
      <c r="CE6" s="386">
        <v>48118</v>
      </c>
      <c r="CF6" s="394">
        <v>44676.333333333336</v>
      </c>
      <c r="CG6" s="394">
        <v>0.85470000000000002</v>
      </c>
      <c r="CH6" s="264"/>
      <c r="CI6" s="394">
        <v>-3441.6666666666642</v>
      </c>
      <c r="CJ6" s="394">
        <v>-7.1499999999999994E-2</v>
      </c>
      <c r="CL6" s="244" t="s">
        <v>315</v>
      </c>
      <c r="CM6" s="244" t="s">
        <v>583</v>
      </c>
      <c r="CN6" s="395">
        <v>0.8677999999999999</v>
      </c>
      <c r="CO6" s="396"/>
      <c r="CP6" s="395">
        <v>25683</v>
      </c>
      <c r="CQ6" s="397">
        <v>42808529</v>
      </c>
      <c r="CR6" s="397">
        <v>0</v>
      </c>
      <c r="CS6" s="398">
        <v>42808529</v>
      </c>
      <c r="CT6" s="398">
        <v>1666.8</v>
      </c>
      <c r="CU6" s="396"/>
      <c r="CV6" s="399">
        <v>1981.26</v>
      </c>
      <c r="CW6" s="395">
        <v>301.81999999999994</v>
      </c>
      <c r="CX6" s="400">
        <v>0.84099999999999997</v>
      </c>
      <c r="CY6" s="401"/>
      <c r="CZ6" s="402">
        <v>0.55900000000000005</v>
      </c>
      <c r="DA6" s="398" t="s">
        <v>2</v>
      </c>
      <c r="DB6" s="396"/>
      <c r="DC6" s="403">
        <v>0.84099999999999997</v>
      </c>
      <c r="DX6" s="282" t="s">
        <v>315</v>
      </c>
      <c r="DY6" s="404" t="s">
        <v>315</v>
      </c>
      <c r="DZ6" s="405" t="s">
        <v>744</v>
      </c>
      <c r="EA6" s="406" t="s">
        <v>316</v>
      </c>
      <c r="EB6" s="407">
        <v>22766</v>
      </c>
      <c r="EC6" s="248"/>
      <c r="ED6" s="273">
        <v>22766</v>
      </c>
      <c r="EE6" s="273"/>
      <c r="EF6" s="248"/>
      <c r="EG6" s="273">
        <v>0.88642292567067715</v>
      </c>
      <c r="EH6" s="248"/>
      <c r="EI6" s="273">
        <v>6519132</v>
      </c>
      <c r="EJ6" s="273"/>
      <c r="EK6" s="273">
        <v>5778709</v>
      </c>
      <c r="EL6" s="273">
        <v>6519132</v>
      </c>
      <c r="EM6" s="248">
        <v>0</v>
      </c>
      <c r="EN6" s="248">
        <v>1</v>
      </c>
      <c r="EO6" s="408"/>
      <c r="ES6" s="409" t="s">
        <v>315</v>
      </c>
      <c r="ET6" s="410" t="s">
        <v>316</v>
      </c>
      <c r="EU6" s="411">
        <v>5778709</v>
      </c>
    </row>
    <row r="7" spans="1:151" ht="12.75" customHeight="1">
      <c r="A7" s="412" t="s">
        <v>317</v>
      </c>
      <c r="B7" s="413" t="s">
        <v>318</v>
      </c>
      <c r="C7" s="360">
        <v>4412</v>
      </c>
      <c r="D7" s="361">
        <v>4412</v>
      </c>
      <c r="E7" s="414"/>
      <c r="F7" s="414">
        <v>4412</v>
      </c>
      <c r="G7" s="414"/>
      <c r="H7" s="415">
        <v>4412</v>
      </c>
      <c r="K7" s="416" t="s">
        <v>317</v>
      </c>
      <c r="L7" s="417" t="s">
        <v>318</v>
      </c>
      <c r="M7" s="418">
        <v>2167987345</v>
      </c>
      <c r="N7" s="419">
        <v>169967888</v>
      </c>
      <c r="O7" s="418">
        <v>1998019457</v>
      </c>
      <c r="P7" s="416">
        <v>2015</v>
      </c>
      <c r="Q7" s="368">
        <v>0.81100000000000005</v>
      </c>
      <c r="R7" s="417">
        <v>2463649145</v>
      </c>
      <c r="S7" s="420">
        <v>169967888</v>
      </c>
      <c r="T7" s="417">
        <v>88241122</v>
      </c>
      <c r="U7" s="417">
        <v>553339291</v>
      </c>
      <c r="V7" s="417">
        <v>3275197446</v>
      </c>
      <c r="X7" s="244" t="s">
        <v>317</v>
      </c>
      <c r="Y7" s="244" t="s">
        <v>318</v>
      </c>
      <c r="Z7" s="421">
        <v>3275197446</v>
      </c>
      <c r="AA7" s="422">
        <v>20633743.9098</v>
      </c>
      <c r="AB7" s="372">
        <v>10191925</v>
      </c>
      <c r="AC7" s="372">
        <v>67860</v>
      </c>
      <c r="AD7" s="423">
        <v>30893528.9098</v>
      </c>
      <c r="AE7" s="424">
        <v>4412</v>
      </c>
      <c r="AF7" s="421">
        <v>7002</v>
      </c>
      <c r="AG7" s="421">
        <v>0.91569999999999996</v>
      </c>
      <c r="AI7" s="244" t="s">
        <v>317</v>
      </c>
      <c r="AJ7" s="244" t="s">
        <v>318</v>
      </c>
      <c r="AK7" s="376">
        <v>30893528.9098</v>
      </c>
      <c r="AL7" s="377">
        <v>4412</v>
      </c>
      <c r="AM7" s="425">
        <v>7002</v>
      </c>
      <c r="AN7" s="426">
        <v>0.91569999999999996</v>
      </c>
      <c r="AO7" s="427">
        <v>0.42120000000000002</v>
      </c>
      <c r="AP7" s="428">
        <v>0.81599999999999995</v>
      </c>
      <c r="AQ7" s="426">
        <v>0.81640000000000001</v>
      </c>
      <c r="AR7" s="429">
        <v>0.81640000000000001</v>
      </c>
      <c r="AS7" s="426">
        <v>1863.91</v>
      </c>
      <c r="AT7" s="427">
        <v>419.16999999999985</v>
      </c>
      <c r="AU7" s="428">
        <v>1849378</v>
      </c>
      <c r="AV7" s="426">
        <v>1</v>
      </c>
      <c r="AW7" s="425">
        <v>1849378</v>
      </c>
      <c r="BB7" s="244" t="s">
        <v>317</v>
      </c>
      <c r="BC7" s="244" t="s">
        <v>584</v>
      </c>
      <c r="BD7" s="384">
        <v>3275197446</v>
      </c>
      <c r="BE7" s="385">
        <v>259.99</v>
      </c>
      <c r="BF7" s="422">
        <v>12597398</v>
      </c>
      <c r="BG7" s="430">
        <v>0.42120000000000002</v>
      </c>
      <c r="BH7" s="289"/>
      <c r="BI7" s="386">
        <v>4412</v>
      </c>
      <c r="BJ7" s="422">
        <v>16.97</v>
      </c>
      <c r="BK7" s="386">
        <v>36464</v>
      </c>
      <c r="BL7" s="424">
        <v>140</v>
      </c>
      <c r="BN7" s="245" t="s">
        <v>317</v>
      </c>
      <c r="BO7" s="245" t="s">
        <v>318</v>
      </c>
      <c r="BP7" s="388">
        <v>0.85978596059113299</v>
      </c>
      <c r="BQ7" s="388">
        <v>0.81655144032921811</v>
      </c>
      <c r="BR7" s="389">
        <v>0.79095416666666662</v>
      </c>
      <c r="BS7" s="290"/>
      <c r="BT7" s="390">
        <v>2015</v>
      </c>
      <c r="BU7" s="391">
        <v>0.81100000000000005</v>
      </c>
      <c r="BV7" s="291"/>
      <c r="BW7" s="392">
        <v>0.79</v>
      </c>
      <c r="BX7" s="392">
        <v>0.64100000000000001</v>
      </c>
      <c r="BY7" s="392">
        <v>1.0175000000000001</v>
      </c>
      <c r="BZ7" s="393"/>
      <c r="CA7" s="244" t="s">
        <v>317</v>
      </c>
      <c r="CB7" s="244" t="s">
        <v>584</v>
      </c>
      <c r="CC7" s="386">
        <v>39301</v>
      </c>
      <c r="CD7" s="386">
        <v>42147</v>
      </c>
      <c r="CE7" s="386">
        <v>46513</v>
      </c>
      <c r="CF7" s="431">
        <v>42653.666666666664</v>
      </c>
      <c r="CG7" s="431">
        <v>0.81599999999999995</v>
      </c>
      <c r="CH7" s="264"/>
      <c r="CI7" s="431">
        <v>-3859.3333333333358</v>
      </c>
      <c r="CJ7" s="431">
        <v>-8.3000000000000004E-2</v>
      </c>
      <c r="CL7" s="244" t="s">
        <v>317</v>
      </c>
      <c r="CM7" s="244" t="s">
        <v>584</v>
      </c>
      <c r="CN7" s="395">
        <v>0.81640000000000001</v>
      </c>
      <c r="CO7" s="396"/>
      <c r="CP7" s="395">
        <v>4412</v>
      </c>
      <c r="CQ7" s="402">
        <v>7065060</v>
      </c>
      <c r="CR7" s="432">
        <v>0</v>
      </c>
      <c r="CS7" s="402">
        <v>7065060</v>
      </c>
      <c r="CT7" s="402">
        <v>1601.33</v>
      </c>
      <c r="CU7" s="396"/>
      <c r="CV7" s="433">
        <v>1863.91</v>
      </c>
      <c r="CW7" s="402">
        <v>419.16999999999985</v>
      </c>
      <c r="CX7" s="400">
        <v>0.85899999999999999</v>
      </c>
      <c r="CY7" s="401"/>
      <c r="CZ7" s="402">
        <v>0.64100000000000001</v>
      </c>
      <c r="DA7" s="402">
        <v>1</v>
      </c>
      <c r="DB7" s="396"/>
      <c r="DC7" s="400">
        <v>1</v>
      </c>
      <c r="DX7" s="282" t="s">
        <v>315</v>
      </c>
      <c r="DY7" s="405" t="s">
        <v>7</v>
      </c>
      <c r="DZ7" s="405" t="s">
        <v>6</v>
      </c>
      <c r="EA7" s="406" t="s">
        <v>1051</v>
      </c>
      <c r="EB7" s="407">
        <v>825</v>
      </c>
      <c r="EC7" s="248"/>
      <c r="ED7" s="273">
        <v>825</v>
      </c>
      <c r="EE7" s="273"/>
      <c r="EF7" s="248"/>
      <c r="EG7" s="273">
        <v>3.2122415605653543E-2</v>
      </c>
      <c r="EH7" s="248"/>
      <c r="EI7" s="273">
        <v>0</v>
      </c>
      <c r="EJ7" s="273"/>
      <c r="EK7" s="273">
        <v>209410</v>
      </c>
      <c r="EL7" s="273"/>
      <c r="EM7" s="248"/>
      <c r="EN7" s="248"/>
      <c r="EO7" s="408"/>
      <c r="ES7" s="434" t="s">
        <v>317</v>
      </c>
      <c r="ET7" s="435" t="s">
        <v>318</v>
      </c>
      <c r="EU7" s="411">
        <v>1849378</v>
      </c>
    </row>
    <row r="8" spans="1:151" ht="12.75" customHeight="1">
      <c r="A8" s="412" t="s">
        <v>319</v>
      </c>
      <c r="B8" s="413" t="s">
        <v>320</v>
      </c>
      <c r="C8" s="360">
        <v>1393</v>
      </c>
      <c r="D8" s="361">
        <v>1393</v>
      </c>
      <c r="E8" s="414"/>
      <c r="F8" s="414">
        <v>1393</v>
      </c>
      <c r="G8" s="414"/>
      <c r="H8" s="415">
        <v>1393</v>
      </c>
      <c r="K8" s="416" t="s">
        <v>319</v>
      </c>
      <c r="L8" s="417" t="s">
        <v>320</v>
      </c>
      <c r="M8" s="418">
        <v>1690360967</v>
      </c>
      <c r="N8" s="419">
        <v>202748000</v>
      </c>
      <c r="O8" s="418">
        <v>1487612967</v>
      </c>
      <c r="P8" s="416">
        <v>2021</v>
      </c>
      <c r="Q8" s="368">
        <v>0.99913043478260866</v>
      </c>
      <c r="R8" s="417">
        <v>1488907669</v>
      </c>
      <c r="S8" s="420">
        <v>202748000</v>
      </c>
      <c r="T8" s="417">
        <v>46260419</v>
      </c>
      <c r="U8" s="417">
        <v>219199081</v>
      </c>
      <c r="V8" s="417">
        <v>1957115169</v>
      </c>
      <c r="X8" s="244" t="s">
        <v>319</v>
      </c>
      <c r="Y8" s="244" t="s">
        <v>320</v>
      </c>
      <c r="Z8" s="421">
        <v>1957115169</v>
      </c>
      <c r="AA8" s="422">
        <v>12329825.5647</v>
      </c>
      <c r="AB8" s="372">
        <v>2786892</v>
      </c>
      <c r="AC8" s="372">
        <v>37027</v>
      </c>
      <c r="AD8" s="423">
        <v>15153744.5647</v>
      </c>
      <c r="AE8" s="424">
        <v>1393</v>
      </c>
      <c r="AF8" s="421">
        <v>10878</v>
      </c>
      <c r="AG8" s="421">
        <v>1.4225000000000001</v>
      </c>
      <c r="AI8" s="244" t="s">
        <v>319</v>
      </c>
      <c r="AJ8" s="244" t="s">
        <v>320</v>
      </c>
      <c r="AK8" s="376">
        <v>15153744.5647</v>
      </c>
      <c r="AL8" s="377">
        <v>1393</v>
      </c>
      <c r="AM8" s="425">
        <v>10878</v>
      </c>
      <c r="AN8" s="426">
        <v>1.4225000000000001</v>
      </c>
      <c r="AO8" s="427">
        <v>0.2787</v>
      </c>
      <c r="AP8" s="428">
        <v>0.81559999999999999</v>
      </c>
      <c r="AQ8" s="426">
        <v>1.0046999999999999</v>
      </c>
      <c r="AR8" s="429" t="s">
        <v>2</v>
      </c>
      <c r="AS8" s="436" t="s">
        <v>2</v>
      </c>
      <c r="AT8" s="437" t="s">
        <v>2</v>
      </c>
      <c r="AU8" s="428">
        <v>0</v>
      </c>
      <c r="AV8" s="426" t="s">
        <v>2</v>
      </c>
      <c r="AW8" s="425">
        <v>0</v>
      </c>
      <c r="BB8" s="244" t="s">
        <v>319</v>
      </c>
      <c r="BC8" s="244" t="s">
        <v>585</v>
      </c>
      <c r="BD8" s="384">
        <v>1957115169</v>
      </c>
      <c r="BE8" s="385">
        <v>234.84</v>
      </c>
      <c r="BF8" s="422">
        <v>8333824</v>
      </c>
      <c r="BG8" s="430">
        <v>0.2787</v>
      </c>
      <c r="BH8" s="289"/>
      <c r="BI8" s="386">
        <v>1393</v>
      </c>
      <c r="BJ8" s="422">
        <v>5.93</v>
      </c>
      <c r="BK8" s="386">
        <v>10909</v>
      </c>
      <c r="BL8" s="424">
        <v>46</v>
      </c>
      <c r="BN8" s="245" t="s">
        <v>319</v>
      </c>
      <c r="BO8" s="245" t="s">
        <v>320</v>
      </c>
      <c r="BP8" s="388">
        <v>0.99792638672887501</v>
      </c>
      <c r="BQ8" s="388">
        <v>0.98776844070961722</v>
      </c>
      <c r="BR8" s="389">
        <v>0.99913043478260866</v>
      </c>
      <c r="BS8" s="290"/>
      <c r="BT8" s="390">
        <v>2021</v>
      </c>
      <c r="BU8" s="391">
        <v>0.99913043478260866</v>
      </c>
      <c r="BV8" s="291"/>
      <c r="BW8" s="392">
        <v>0.59699999999999998</v>
      </c>
      <c r="BX8" s="392">
        <v>0.59599999999999997</v>
      </c>
      <c r="BY8" s="392">
        <v>0.94599999999999995</v>
      </c>
      <c r="BZ8" s="393"/>
      <c r="CA8" s="244" t="s">
        <v>319</v>
      </c>
      <c r="CB8" s="244" t="s">
        <v>585</v>
      </c>
      <c r="CC8" s="386">
        <v>40046</v>
      </c>
      <c r="CD8" s="386">
        <v>42648</v>
      </c>
      <c r="CE8" s="386">
        <v>45206</v>
      </c>
      <c r="CF8" s="431">
        <v>42633.333333333336</v>
      </c>
      <c r="CG8" s="431">
        <v>0.81559999999999999</v>
      </c>
      <c r="CH8" s="264"/>
      <c r="CI8" s="431">
        <v>-2572.6666666666642</v>
      </c>
      <c r="CJ8" s="431">
        <v>-5.6899999999999999E-2</v>
      </c>
      <c r="CL8" s="244" t="s">
        <v>319</v>
      </c>
      <c r="CM8" s="244" t="s">
        <v>585</v>
      </c>
      <c r="CN8" s="395" t="s">
        <v>2</v>
      </c>
      <c r="CO8" s="396"/>
      <c r="CP8" s="395">
        <v>1393</v>
      </c>
      <c r="CQ8" s="402">
        <v>2782756</v>
      </c>
      <c r="CR8" s="402">
        <v>0</v>
      </c>
      <c r="CS8" s="402">
        <v>2782756</v>
      </c>
      <c r="CT8" s="402">
        <v>1997.67</v>
      </c>
      <c r="CU8" s="396"/>
      <c r="CV8" s="433" t="s">
        <v>2</v>
      </c>
      <c r="CW8" s="402" t="s">
        <v>2</v>
      </c>
      <c r="CX8" s="400" t="s">
        <v>2</v>
      </c>
      <c r="CY8" s="401"/>
      <c r="CZ8" s="402">
        <v>0.59599999999999997</v>
      </c>
      <c r="DA8" s="402" t="s">
        <v>2</v>
      </c>
      <c r="DB8" s="396"/>
      <c r="DC8" s="400" t="s">
        <v>2</v>
      </c>
      <c r="DX8" s="282" t="s">
        <v>315</v>
      </c>
      <c r="DY8" s="405" t="s">
        <v>9</v>
      </c>
      <c r="DZ8" s="405" t="s">
        <v>6</v>
      </c>
      <c r="EA8" s="406" t="s">
        <v>1052</v>
      </c>
      <c r="EB8" s="407">
        <v>822</v>
      </c>
      <c r="EC8" s="248"/>
      <c r="ED8" s="273">
        <v>822</v>
      </c>
      <c r="EE8" s="273"/>
      <c r="EF8" s="248"/>
      <c r="EG8" s="273">
        <v>3.200560682163299E-2</v>
      </c>
      <c r="EH8" s="248"/>
      <c r="EI8" s="273">
        <v>0</v>
      </c>
      <c r="EJ8" s="273"/>
      <c r="EK8" s="273">
        <v>208649</v>
      </c>
      <c r="EL8" s="273"/>
      <c r="EM8" s="248"/>
      <c r="EN8" s="248"/>
      <c r="EO8" s="408"/>
      <c r="ES8" s="434" t="s">
        <v>319</v>
      </c>
      <c r="ET8" s="435" t="s">
        <v>320</v>
      </c>
      <c r="EU8" s="411">
        <v>0</v>
      </c>
    </row>
    <row r="9" spans="1:151">
      <c r="A9" s="412" t="s">
        <v>321</v>
      </c>
      <c r="B9" s="413" t="s">
        <v>322</v>
      </c>
      <c r="C9" s="360">
        <v>2960</v>
      </c>
      <c r="D9" s="361">
        <v>2960</v>
      </c>
      <c r="E9" s="414"/>
      <c r="F9" s="414">
        <v>2960</v>
      </c>
      <c r="G9" s="414"/>
      <c r="H9" s="415">
        <v>2960</v>
      </c>
      <c r="K9" s="416" t="s">
        <v>321</v>
      </c>
      <c r="L9" s="417" t="s">
        <v>322</v>
      </c>
      <c r="M9" s="418">
        <v>1306858563</v>
      </c>
      <c r="N9" s="419">
        <v>289535500</v>
      </c>
      <c r="O9" s="418">
        <v>1017323063</v>
      </c>
      <c r="P9" s="416">
        <v>2018</v>
      </c>
      <c r="Q9" s="368">
        <v>0.90680000000000005</v>
      </c>
      <c r="R9" s="417">
        <v>1121882513</v>
      </c>
      <c r="S9" s="420">
        <v>289535500</v>
      </c>
      <c r="T9" s="417">
        <v>308388188</v>
      </c>
      <c r="U9" s="417">
        <v>549619333</v>
      </c>
      <c r="V9" s="417">
        <v>2269425534</v>
      </c>
      <c r="X9" s="244" t="s">
        <v>321</v>
      </c>
      <c r="Y9" s="244" t="s">
        <v>322</v>
      </c>
      <c r="Z9" s="421">
        <v>2269425534</v>
      </c>
      <c r="AA9" s="422">
        <v>14297380.8642</v>
      </c>
      <c r="AB9" s="372">
        <v>4353064</v>
      </c>
      <c r="AC9" s="372">
        <v>68634</v>
      </c>
      <c r="AD9" s="423">
        <v>18719078.8642</v>
      </c>
      <c r="AE9" s="424">
        <v>2960</v>
      </c>
      <c r="AF9" s="421">
        <v>6324</v>
      </c>
      <c r="AG9" s="421">
        <v>0.82699999999999996</v>
      </c>
      <c r="AI9" s="244" t="s">
        <v>321</v>
      </c>
      <c r="AJ9" s="244" t="s">
        <v>322</v>
      </c>
      <c r="AK9" s="376">
        <v>18719078.8642</v>
      </c>
      <c r="AL9" s="377">
        <v>2960</v>
      </c>
      <c r="AM9" s="425">
        <v>6324</v>
      </c>
      <c r="AN9" s="426">
        <v>0.82699999999999996</v>
      </c>
      <c r="AO9" s="427">
        <v>0.14280000000000001</v>
      </c>
      <c r="AP9" s="428">
        <v>0.83169999999999999</v>
      </c>
      <c r="AQ9" s="426">
        <v>0.7609999999999999</v>
      </c>
      <c r="AR9" s="429">
        <v>0.7609999999999999</v>
      </c>
      <c r="AS9" s="436">
        <v>1737.42</v>
      </c>
      <c r="AT9" s="437">
        <v>545.65999999999985</v>
      </c>
      <c r="AU9" s="428">
        <v>1615154</v>
      </c>
      <c r="AV9" s="426">
        <v>1</v>
      </c>
      <c r="AW9" s="425">
        <v>1615154</v>
      </c>
      <c r="BB9" s="244" t="s">
        <v>321</v>
      </c>
      <c r="BC9" s="244" t="s">
        <v>586</v>
      </c>
      <c r="BD9" s="384">
        <v>2269425534</v>
      </c>
      <c r="BE9" s="385">
        <v>531.46</v>
      </c>
      <c r="BF9" s="422">
        <v>4270172</v>
      </c>
      <c r="BG9" s="430">
        <v>0.14280000000000001</v>
      </c>
      <c r="BH9" s="289"/>
      <c r="BI9" s="386">
        <v>2960</v>
      </c>
      <c r="BJ9" s="422">
        <v>5.57</v>
      </c>
      <c r="BK9" s="386">
        <v>22054</v>
      </c>
      <c r="BL9" s="424">
        <v>41</v>
      </c>
      <c r="BN9" s="245" t="s">
        <v>321</v>
      </c>
      <c r="BO9" s="245" t="s">
        <v>322</v>
      </c>
      <c r="BP9" s="388">
        <v>0.96738153594771248</v>
      </c>
      <c r="BQ9" s="388">
        <v>0.9018518518518519</v>
      </c>
      <c r="BR9" s="389">
        <v>0.88990362246593557</v>
      </c>
      <c r="BS9" s="290"/>
      <c r="BT9" s="390">
        <v>2018</v>
      </c>
      <c r="BU9" s="391">
        <v>0.90680000000000005</v>
      </c>
      <c r="BV9" s="291"/>
      <c r="BW9" s="392">
        <v>0.77700000000000002</v>
      </c>
      <c r="BX9" s="392">
        <v>0.70499999999999996</v>
      </c>
      <c r="BY9" s="392">
        <v>1.119</v>
      </c>
      <c r="BZ9" s="248"/>
      <c r="CA9" s="244" t="s">
        <v>321</v>
      </c>
      <c r="CB9" s="244" t="s">
        <v>586</v>
      </c>
      <c r="CC9" s="386">
        <v>40616</v>
      </c>
      <c r="CD9" s="386">
        <v>42055</v>
      </c>
      <c r="CE9" s="386">
        <v>47744</v>
      </c>
      <c r="CF9" s="431">
        <v>43471.666666666664</v>
      </c>
      <c r="CG9" s="431">
        <v>0.83169999999999999</v>
      </c>
      <c r="CH9" s="264"/>
      <c r="CI9" s="431">
        <v>-4272.3333333333358</v>
      </c>
      <c r="CJ9" s="431">
        <v>-8.9499999999999996E-2</v>
      </c>
      <c r="CL9" s="244" t="s">
        <v>321</v>
      </c>
      <c r="CM9" s="244" t="s">
        <v>586</v>
      </c>
      <c r="CN9" s="395">
        <v>0.7609999999999999</v>
      </c>
      <c r="CO9" s="396"/>
      <c r="CP9" s="395">
        <v>2960</v>
      </c>
      <c r="CQ9" s="402">
        <v>3934516</v>
      </c>
      <c r="CR9" s="402">
        <v>515000</v>
      </c>
      <c r="CS9" s="402">
        <v>4449516</v>
      </c>
      <c r="CT9" s="402">
        <v>1503.21</v>
      </c>
      <c r="CU9" s="396"/>
      <c r="CV9" s="433">
        <v>1737.42</v>
      </c>
      <c r="CW9" s="402">
        <v>545.65999999999985</v>
      </c>
      <c r="CX9" s="400">
        <v>0.86499999999999999</v>
      </c>
      <c r="CY9" s="401"/>
      <c r="CZ9" s="402">
        <v>0.70499999999999996</v>
      </c>
      <c r="DA9" s="402">
        <v>1</v>
      </c>
      <c r="DB9" s="396"/>
      <c r="DC9" s="400">
        <v>1</v>
      </c>
      <c r="DX9" s="282" t="s">
        <v>315</v>
      </c>
      <c r="DY9" s="405" t="s">
        <v>237</v>
      </c>
      <c r="DZ9" s="405" t="s">
        <v>6</v>
      </c>
      <c r="EA9" s="406" t="s">
        <v>1053</v>
      </c>
      <c r="EB9" s="407">
        <v>629</v>
      </c>
      <c r="EC9" s="248"/>
      <c r="ED9" s="273">
        <v>629</v>
      </c>
      <c r="EE9" s="273"/>
      <c r="EF9" s="248"/>
      <c r="EG9" s="273">
        <v>2.4490908382977065E-2</v>
      </c>
      <c r="EH9" s="248"/>
      <c r="EI9" s="273">
        <v>0</v>
      </c>
      <c r="EJ9" s="273"/>
      <c r="EK9" s="273">
        <v>159659</v>
      </c>
      <c r="EL9" s="273"/>
      <c r="EM9" s="248"/>
      <c r="EN9" s="248"/>
      <c r="EO9" s="408"/>
      <c r="ES9" s="434" t="s">
        <v>321</v>
      </c>
      <c r="ET9" s="435" t="s">
        <v>322</v>
      </c>
      <c r="EU9" s="411">
        <v>1615154</v>
      </c>
    </row>
    <row r="10" spans="1:151">
      <c r="A10" s="412" t="s">
        <v>323</v>
      </c>
      <c r="B10" s="413" t="s">
        <v>324</v>
      </c>
      <c r="C10" s="360">
        <v>2702</v>
      </c>
      <c r="D10" s="361">
        <v>2702</v>
      </c>
      <c r="E10" s="414"/>
      <c r="F10" s="414">
        <v>2702</v>
      </c>
      <c r="G10" s="414"/>
      <c r="H10" s="415">
        <v>2702</v>
      </c>
      <c r="K10" s="416" t="s">
        <v>323</v>
      </c>
      <c r="L10" s="417" t="s">
        <v>324</v>
      </c>
      <c r="M10" s="418">
        <v>3595785017</v>
      </c>
      <c r="N10" s="419">
        <v>256080000</v>
      </c>
      <c r="O10" s="418">
        <v>3339705017</v>
      </c>
      <c r="P10" s="416">
        <v>2019</v>
      </c>
      <c r="Q10" s="368">
        <v>0.92879999999999996</v>
      </c>
      <c r="R10" s="417">
        <v>3595720303</v>
      </c>
      <c r="S10" s="420">
        <v>256080000</v>
      </c>
      <c r="T10" s="417">
        <v>100637241</v>
      </c>
      <c r="U10" s="417">
        <v>526079458</v>
      </c>
      <c r="V10" s="417">
        <v>4478517002</v>
      </c>
      <c r="X10" s="244" t="s">
        <v>323</v>
      </c>
      <c r="Y10" s="244" t="s">
        <v>324</v>
      </c>
      <c r="Z10" s="421">
        <v>4478517002</v>
      </c>
      <c r="AA10" s="422">
        <v>28214657.112599999</v>
      </c>
      <c r="AB10" s="372">
        <v>8790596</v>
      </c>
      <c r="AC10" s="372">
        <v>51676</v>
      </c>
      <c r="AD10" s="423">
        <v>37056929.112599999</v>
      </c>
      <c r="AE10" s="424">
        <v>2702</v>
      </c>
      <c r="AF10" s="421">
        <v>13715</v>
      </c>
      <c r="AG10" s="421">
        <v>1.7935000000000001</v>
      </c>
      <c r="AI10" s="244" t="s">
        <v>323</v>
      </c>
      <c r="AJ10" s="244" t="s">
        <v>324</v>
      </c>
      <c r="AK10" s="376">
        <v>37056929.112599999</v>
      </c>
      <c r="AL10" s="377">
        <v>2702</v>
      </c>
      <c r="AM10" s="425">
        <v>13715</v>
      </c>
      <c r="AN10" s="426">
        <v>1.7935000000000001</v>
      </c>
      <c r="AO10" s="427">
        <v>0.3513</v>
      </c>
      <c r="AP10" s="428">
        <v>0.78790000000000004</v>
      </c>
      <c r="AQ10" s="426">
        <v>1.1465000000000001</v>
      </c>
      <c r="AR10" s="429" t="s">
        <v>2</v>
      </c>
      <c r="AS10" s="436" t="s">
        <v>2</v>
      </c>
      <c r="AT10" s="437" t="s">
        <v>2</v>
      </c>
      <c r="AU10" s="428">
        <v>0</v>
      </c>
      <c r="AV10" s="426" t="s">
        <v>2</v>
      </c>
      <c r="AW10" s="425">
        <v>0</v>
      </c>
      <c r="BB10" s="244" t="s">
        <v>323</v>
      </c>
      <c r="BC10" s="244" t="s">
        <v>587</v>
      </c>
      <c r="BD10" s="384">
        <v>4478517002</v>
      </c>
      <c r="BE10" s="385">
        <v>426.26</v>
      </c>
      <c r="BF10" s="422">
        <v>10506538</v>
      </c>
      <c r="BG10" s="430">
        <v>0.3513</v>
      </c>
      <c r="BH10" s="289"/>
      <c r="BI10" s="386">
        <v>2702</v>
      </c>
      <c r="BJ10" s="422">
        <v>6.34</v>
      </c>
      <c r="BK10" s="386">
        <v>26582</v>
      </c>
      <c r="BL10" s="424">
        <v>62</v>
      </c>
      <c r="BN10" s="245" t="s">
        <v>323</v>
      </c>
      <c r="BO10" s="245" t="s">
        <v>324</v>
      </c>
      <c r="BP10" s="388">
        <v>0.99156774916013446</v>
      </c>
      <c r="BQ10" s="388">
        <v>0.94199999999999995</v>
      </c>
      <c r="BR10" s="389">
        <v>0.89912280701754388</v>
      </c>
      <c r="BS10" s="290"/>
      <c r="BT10" s="390">
        <v>2019</v>
      </c>
      <c r="BU10" s="391">
        <v>0.92879999999999996</v>
      </c>
      <c r="BV10" s="291"/>
      <c r="BW10" s="392">
        <v>0.51</v>
      </c>
      <c r="BX10" s="392">
        <v>0.47399999999999998</v>
      </c>
      <c r="BY10" s="392">
        <v>0.75239999999999996</v>
      </c>
      <c r="BZ10" s="248"/>
      <c r="CA10" s="244" t="s">
        <v>323</v>
      </c>
      <c r="CB10" s="244" t="s">
        <v>587</v>
      </c>
      <c r="CC10" s="386">
        <v>38065</v>
      </c>
      <c r="CD10" s="386">
        <v>41284</v>
      </c>
      <c r="CE10" s="386">
        <v>44203</v>
      </c>
      <c r="CF10" s="431">
        <v>41184</v>
      </c>
      <c r="CG10" s="431">
        <v>0.78790000000000004</v>
      </c>
      <c r="CH10" s="264"/>
      <c r="CI10" s="431">
        <v>-3019</v>
      </c>
      <c r="CJ10" s="431">
        <v>-6.83E-2</v>
      </c>
      <c r="CL10" s="244" t="s">
        <v>323</v>
      </c>
      <c r="CM10" s="244" t="s">
        <v>587</v>
      </c>
      <c r="CN10" s="395" t="s">
        <v>2</v>
      </c>
      <c r="CO10" s="396"/>
      <c r="CP10" s="395">
        <v>2702</v>
      </c>
      <c r="CQ10" s="402">
        <v>5323080</v>
      </c>
      <c r="CR10" s="402">
        <v>0</v>
      </c>
      <c r="CS10" s="402">
        <v>5323080</v>
      </c>
      <c r="CT10" s="402">
        <v>1970.05</v>
      </c>
      <c r="CU10" s="396"/>
      <c r="CV10" s="433" t="s">
        <v>2</v>
      </c>
      <c r="CW10" s="402" t="s">
        <v>2</v>
      </c>
      <c r="CX10" s="400" t="s">
        <v>2</v>
      </c>
      <c r="CY10" s="401"/>
      <c r="CZ10" s="402">
        <v>0.47399999999999998</v>
      </c>
      <c r="DA10" s="402" t="s">
        <v>2</v>
      </c>
      <c r="DB10" s="396"/>
      <c r="DC10" s="400" t="s">
        <v>2</v>
      </c>
      <c r="DX10" s="438" t="s">
        <v>315</v>
      </c>
      <c r="DY10" s="439" t="s">
        <v>1279</v>
      </c>
      <c r="DZ10" s="439" t="s">
        <v>6</v>
      </c>
      <c r="EA10" s="440" t="s">
        <v>1280</v>
      </c>
      <c r="EB10" s="407">
        <v>641</v>
      </c>
      <c r="EC10" s="441"/>
      <c r="ED10" s="442">
        <v>641</v>
      </c>
      <c r="EE10" s="442">
        <v>25683</v>
      </c>
      <c r="EF10" s="441"/>
      <c r="EG10" s="273">
        <v>2.4958143519059301E-2</v>
      </c>
      <c r="EH10" s="441"/>
      <c r="EI10" s="273">
        <v>0</v>
      </c>
      <c r="EJ10" s="442"/>
      <c r="EK10" s="273">
        <v>162705</v>
      </c>
      <c r="EL10" s="442"/>
      <c r="EM10" s="441"/>
      <c r="EN10" s="441"/>
      <c r="EO10" s="443"/>
      <c r="ES10" s="434" t="s">
        <v>323</v>
      </c>
      <c r="ET10" s="435" t="s">
        <v>324</v>
      </c>
      <c r="EU10" s="411">
        <v>0</v>
      </c>
    </row>
    <row r="11" spans="1:151">
      <c r="A11" s="412" t="s">
        <v>325</v>
      </c>
      <c r="B11" s="413" t="s">
        <v>326</v>
      </c>
      <c r="C11" s="360">
        <v>1823</v>
      </c>
      <c r="D11" s="361">
        <v>1909</v>
      </c>
      <c r="E11" s="414"/>
      <c r="F11" s="414">
        <v>1909</v>
      </c>
      <c r="G11" s="414"/>
      <c r="H11" s="415">
        <v>1909</v>
      </c>
      <c r="K11" s="416" t="s">
        <v>325</v>
      </c>
      <c r="L11" s="417" t="s">
        <v>326</v>
      </c>
      <c r="M11" s="418">
        <v>3861140608</v>
      </c>
      <c r="N11" s="419">
        <v>67099700</v>
      </c>
      <c r="O11" s="418">
        <v>3794040908</v>
      </c>
      <c r="P11" s="416">
        <v>2022</v>
      </c>
      <c r="Q11" s="368">
        <v>0.80779999999999996</v>
      </c>
      <c r="R11" s="417">
        <v>4696757747</v>
      </c>
      <c r="S11" s="420">
        <v>67099700</v>
      </c>
      <c r="T11" s="417">
        <v>55626281</v>
      </c>
      <c r="U11" s="417">
        <v>367681550</v>
      </c>
      <c r="V11" s="417">
        <v>5187165278</v>
      </c>
      <c r="X11" s="244" t="s">
        <v>325</v>
      </c>
      <c r="Y11" s="244" t="s">
        <v>326</v>
      </c>
      <c r="Z11" s="421">
        <v>5187165278</v>
      </c>
      <c r="AA11" s="422">
        <v>32679141.251400001</v>
      </c>
      <c r="AB11" s="372">
        <v>7272077</v>
      </c>
      <c r="AC11" s="372">
        <v>120635</v>
      </c>
      <c r="AD11" s="423">
        <v>40071853.251400001</v>
      </c>
      <c r="AE11" s="424">
        <v>1909</v>
      </c>
      <c r="AF11" s="421">
        <v>20991</v>
      </c>
      <c r="AG11" s="421">
        <v>2.7450000000000001</v>
      </c>
      <c r="AI11" s="244" t="s">
        <v>325</v>
      </c>
      <c r="AJ11" s="244" t="s">
        <v>326</v>
      </c>
      <c r="AK11" s="376">
        <v>40071853.251400001</v>
      </c>
      <c r="AL11" s="377">
        <v>1909</v>
      </c>
      <c r="AM11" s="425">
        <v>20991</v>
      </c>
      <c r="AN11" s="426">
        <v>2.7450000000000001</v>
      </c>
      <c r="AO11" s="427">
        <v>0.70120000000000005</v>
      </c>
      <c r="AP11" s="428">
        <v>0.76849999999999996</v>
      </c>
      <c r="AQ11" s="426">
        <v>1.5524</v>
      </c>
      <c r="AR11" s="429" t="s">
        <v>2</v>
      </c>
      <c r="AS11" s="436" t="s">
        <v>2</v>
      </c>
      <c r="AT11" s="437" t="s">
        <v>2</v>
      </c>
      <c r="AU11" s="428">
        <v>0</v>
      </c>
      <c r="AV11" s="426" t="s">
        <v>2</v>
      </c>
      <c r="AW11" s="425">
        <v>0</v>
      </c>
      <c r="BB11" s="244" t="s">
        <v>325</v>
      </c>
      <c r="BC11" s="244" t="s">
        <v>588</v>
      </c>
      <c r="BD11" s="384">
        <v>5187165278</v>
      </c>
      <c r="BE11" s="385">
        <v>247.34</v>
      </c>
      <c r="BF11" s="422">
        <v>20971801</v>
      </c>
      <c r="BG11" s="430">
        <v>0.70120000000000005</v>
      </c>
      <c r="BH11" s="289"/>
      <c r="BI11" s="386">
        <v>1909</v>
      </c>
      <c r="BJ11" s="422">
        <v>7.72</v>
      </c>
      <c r="BK11" s="386">
        <v>17907</v>
      </c>
      <c r="BL11" s="424">
        <v>72</v>
      </c>
      <c r="BN11" s="245" t="s">
        <v>325</v>
      </c>
      <c r="BO11" s="245" t="s">
        <v>326</v>
      </c>
      <c r="BP11" s="388">
        <v>0.90491128589720138</v>
      </c>
      <c r="BQ11" s="388">
        <v>0.82884615384615379</v>
      </c>
      <c r="BR11" s="389">
        <v>0.76134065934065931</v>
      </c>
      <c r="BS11" s="290"/>
      <c r="BT11" s="390">
        <v>2022</v>
      </c>
      <c r="BU11" s="391">
        <v>0.80779999999999996</v>
      </c>
      <c r="BV11" s="291"/>
      <c r="BW11" s="392">
        <v>0.55000000000000004</v>
      </c>
      <c r="BX11" s="392">
        <v>0.44400000000000001</v>
      </c>
      <c r="BY11" s="392">
        <v>0.70479999999999998</v>
      </c>
      <c r="BZ11" s="248"/>
      <c r="CA11" s="244" t="s">
        <v>325</v>
      </c>
      <c r="CB11" s="244" t="s">
        <v>588</v>
      </c>
      <c r="CC11" s="386">
        <v>37300</v>
      </c>
      <c r="CD11" s="386">
        <v>40197</v>
      </c>
      <c r="CE11" s="386">
        <v>43022</v>
      </c>
      <c r="CF11" s="431">
        <v>40173</v>
      </c>
      <c r="CG11" s="431">
        <v>0.76849999999999996</v>
      </c>
      <c r="CH11" s="264"/>
      <c r="CI11" s="431">
        <v>-2849</v>
      </c>
      <c r="CJ11" s="431">
        <v>-6.6199999999999995E-2</v>
      </c>
      <c r="CL11" s="244" t="s">
        <v>325</v>
      </c>
      <c r="CM11" s="244" t="s">
        <v>588</v>
      </c>
      <c r="CN11" s="395" t="s">
        <v>2</v>
      </c>
      <c r="CO11" s="396"/>
      <c r="CP11" s="395">
        <v>1909</v>
      </c>
      <c r="CQ11" s="402">
        <v>4770000</v>
      </c>
      <c r="CR11" s="402">
        <v>0</v>
      </c>
      <c r="CS11" s="402">
        <v>4770000</v>
      </c>
      <c r="CT11" s="402">
        <v>2498.69</v>
      </c>
      <c r="CU11" s="396"/>
      <c r="CV11" s="433" t="s">
        <v>2</v>
      </c>
      <c r="CW11" s="402" t="s">
        <v>2</v>
      </c>
      <c r="CX11" s="400" t="s">
        <v>2</v>
      </c>
      <c r="CY11" s="401"/>
      <c r="CZ11" s="402">
        <v>0.44400000000000001</v>
      </c>
      <c r="DA11" s="402" t="s">
        <v>2</v>
      </c>
      <c r="DB11" s="396"/>
      <c r="DC11" s="400" t="s">
        <v>2</v>
      </c>
      <c r="DX11" s="282" t="s">
        <v>317</v>
      </c>
      <c r="DY11" s="444" t="s">
        <v>317</v>
      </c>
      <c r="DZ11" s="444" t="s">
        <v>744</v>
      </c>
      <c r="EA11" s="445" t="s">
        <v>318</v>
      </c>
      <c r="EB11" s="407">
        <v>4412</v>
      </c>
      <c r="EC11" s="446"/>
      <c r="ED11" s="447">
        <v>4412</v>
      </c>
      <c r="EE11" s="447">
        <v>4412</v>
      </c>
      <c r="EF11" s="446"/>
      <c r="EG11" s="447">
        <v>1</v>
      </c>
      <c r="EH11" s="446"/>
      <c r="EI11" s="273">
        <v>1849378</v>
      </c>
      <c r="EJ11" s="447"/>
      <c r="EK11" s="447">
        <v>1849378</v>
      </c>
      <c r="EL11" s="447">
        <v>1849378</v>
      </c>
      <c r="EM11" s="446">
        <v>0</v>
      </c>
      <c r="EN11" s="446"/>
      <c r="EO11" s="448"/>
      <c r="ES11" s="434" t="s">
        <v>325</v>
      </c>
      <c r="ET11" s="435" t="s">
        <v>326</v>
      </c>
      <c r="EU11" s="411">
        <v>0</v>
      </c>
    </row>
    <row r="12" spans="1:151">
      <c r="A12" s="412" t="s">
        <v>327</v>
      </c>
      <c r="B12" s="413" t="s">
        <v>328</v>
      </c>
      <c r="C12" s="360">
        <v>5821</v>
      </c>
      <c r="D12" s="361">
        <v>6284</v>
      </c>
      <c r="E12" s="414"/>
      <c r="F12" s="414">
        <v>6284</v>
      </c>
      <c r="G12" s="414"/>
      <c r="H12" s="415">
        <v>6284</v>
      </c>
      <c r="K12" s="416" t="s">
        <v>327</v>
      </c>
      <c r="L12" s="417" t="s">
        <v>328</v>
      </c>
      <c r="M12" s="418">
        <v>4017840953</v>
      </c>
      <c r="N12" s="419">
        <v>183377231</v>
      </c>
      <c r="O12" s="418">
        <v>3834463722</v>
      </c>
      <c r="P12" s="416">
        <v>2018</v>
      </c>
      <c r="Q12" s="368">
        <v>0.93340000000000001</v>
      </c>
      <c r="R12" s="417">
        <v>4108060555</v>
      </c>
      <c r="S12" s="420">
        <v>183377231</v>
      </c>
      <c r="T12" s="417">
        <v>153124686</v>
      </c>
      <c r="U12" s="417">
        <v>1930021570</v>
      </c>
      <c r="V12" s="417">
        <v>6374584042</v>
      </c>
      <c r="X12" s="244" t="s">
        <v>327</v>
      </c>
      <c r="Y12" s="244" t="s">
        <v>328</v>
      </c>
      <c r="Z12" s="421">
        <v>6374584042</v>
      </c>
      <c r="AA12" s="422">
        <v>40159879.464599997</v>
      </c>
      <c r="AB12" s="372">
        <v>11087313</v>
      </c>
      <c r="AC12" s="372">
        <v>219910</v>
      </c>
      <c r="AD12" s="423">
        <v>51467102.464599997</v>
      </c>
      <c r="AE12" s="424">
        <v>6284</v>
      </c>
      <c r="AF12" s="421">
        <v>8190</v>
      </c>
      <c r="AG12" s="421">
        <v>1.071</v>
      </c>
      <c r="AI12" s="244" t="s">
        <v>327</v>
      </c>
      <c r="AJ12" s="244" t="s">
        <v>328</v>
      </c>
      <c r="AK12" s="376">
        <v>51467102.464599997</v>
      </c>
      <c r="AL12" s="377">
        <v>6284</v>
      </c>
      <c r="AM12" s="425">
        <v>8190</v>
      </c>
      <c r="AN12" s="426">
        <v>1.071</v>
      </c>
      <c r="AO12" s="427">
        <v>0.25600000000000001</v>
      </c>
      <c r="AP12" s="428">
        <v>0.95899999999999996</v>
      </c>
      <c r="AQ12" s="426">
        <v>0.93349999999999989</v>
      </c>
      <c r="AR12" s="429">
        <v>0.93349999999999989</v>
      </c>
      <c r="AS12" s="436">
        <v>2131.2600000000002</v>
      </c>
      <c r="AT12" s="437">
        <v>151.81999999999971</v>
      </c>
      <c r="AU12" s="428">
        <v>954037</v>
      </c>
      <c r="AV12" s="426">
        <v>1</v>
      </c>
      <c r="AW12" s="425">
        <v>954037</v>
      </c>
      <c r="BB12" s="244" t="s">
        <v>327</v>
      </c>
      <c r="BC12" s="244" t="s">
        <v>589</v>
      </c>
      <c r="BD12" s="384">
        <v>6374584042</v>
      </c>
      <c r="BE12" s="385">
        <v>832.74</v>
      </c>
      <c r="BF12" s="422">
        <v>7654951</v>
      </c>
      <c r="BG12" s="430">
        <v>0.25600000000000001</v>
      </c>
      <c r="BH12" s="289"/>
      <c r="BI12" s="386">
        <v>6284</v>
      </c>
      <c r="BJ12" s="422">
        <v>7.55</v>
      </c>
      <c r="BK12" s="386">
        <v>44669</v>
      </c>
      <c r="BL12" s="424">
        <v>54</v>
      </c>
      <c r="BN12" s="245" t="s">
        <v>327</v>
      </c>
      <c r="BO12" s="245" t="s">
        <v>328</v>
      </c>
      <c r="BP12" s="388">
        <v>0.9870630487175075</v>
      </c>
      <c r="BQ12" s="388">
        <v>0.95770482954545444</v>
      </c>
      <c r="BR12" s="389">
        <v>0.89938947368421052</v>
      </c>
      <c r="BS12" s="290"/>
      <c r="BT12" s="390">
        <v>2018</v>
      </c>
      <c r="BU12" s="391">
        <v>0.93340000000000001</v>
      </c>
      <c r="BV12" s="291"/>
      <c r="BW12" s="392">
        <v>0.625</v>
      </c>
      <c r="BX12" s="392">
        <v>0.58299999999999996</v>
      </c>
      <c r="BY12" s="392">
        <v>0.9254</v>
      </c>
      <c r="BZ12" s="248"/>
      <c r="CA12" s="244" t="s">
        <v>327</v>
      </c>
      <c r="CB12" s="244" t="s">
        <v>589</v>
      </c>
      <c r="CC12" s="386">
        <v>46467</v>
      </c>
      <c r="CD12" s="386">
        <v>49748</v>
      </c>
      <c r="CE12" s="386">
        <v>54165</v>
      </c>
      <c r="CF12" s="431">
        <v>50126.666666666664</v>
      </c>
      <c r="CG12" s="431">
        <v>0.95899999999999996</v>
      </c>
      <c r="CH12" s="264"/>
      <c r="CI12" s="431">
        <v>-4038.3333333333358</v>
      </c>
      <c r="CJ12" s="431">
        <v>-7.46E-2</v>
      </c>
      <c r="CL12" s="244" t="s">
        <v>327</v>
      </c>
      <c r="CM12" s="244" t="s">
        <v>589</v>
      </c>
      <c r="CN12" s="395">
        <v>0.93349999999999989</v>
      </c>
      <c r="CO12" s="396"/>
      <c r="CP12" s="395">
        <v>6284</v>
      </c>
      <c r="CQ12" s="402">
        <v>14587140</v>
      </c>
      <c r="CR12" s="402">
        <v>0</v>
      </c>
      <c r="CS12" s="402">
        <v>14587140</v>
      </c>
      <c r="CT12" s="402">
        <v>2321.31</v>
      </c>
      <c r="CU12" s="396"/>
      <c r="CV12" s="433">
        <v>2131.2600000000002</v>
      </c>
      <c r="CW12" s="402">
        <v>151.81999999999971</v>
      </c>
      <c r="CX12" s="400">
        <v>1</v>
      </c>
      <c r="CY12" s="401"/>
      <c r="CZ12" s="402">
        <v>0.58299999999999996</v>
      </c>
      <c r="DA12" s="402" t="s">
        <v>2</v>
      </c>
      <c r="DB12" s="396"/>
      <c r="DC12" s="400">
        <v>1</v>
      </c>
      <c r="DX12" s="449" t="s">
        <v>319</v>
      </c>
      <c r="DY12" s="444" t="s">
        <v>319</v>
      </c>
      <c r="DZ12" s="444" t="s">
        <v>744</v>
      </c>
      <c r="EA12" s="445" t="s">
        <v>320</v>
      </c>
      <c r="EB12" s="407">
        <v>1393</v>
      </c>
      <c r="EC12" s="446"/>
      <c r="ED12" s="447">
        <v>1393</v>
      </c>
      <c r="EE12" s="447">
        <v>1393</v>
      </c>
      <c r="EF12" s="446"/>
      <c r="EG12" s="447">
        <v>1</v>
      </c>
      <c r="EH12" s="446"/>
      <c r="EI12" s="273">
        <v>0</v>
      </c>
      <c r="EJ12" s="447"/>
      <c r="EK12" s="447">
        <v>0</v>
      </c>
      <c r="EL12" s="447">
        <v>0</v>
      </c>
      <c r="EM12" s="446">
        <v>0</v>
      </c>
      <c r="EN12" s="446"/>
      <c r="EO12" s="448"/>
      <c r="ES12" s="434" t="s">
        <v>327</v>
      </c>
      <c r="ET12" s="435" t="s">
        <v>328</v>
      </c>
      <c r="EU12" s="411">
        <v>883744</v>
      </c>
    </row>
    <row r="13" spans="1:151">
      <c r="A13" s="412" t="s">
        <v>329</v>
      </c>
      <c r="B13" s="413" t="s">
        <v>330</v>
      </c>
      <c r="C13" s="360">
        <v>1738</v>
      </c>
      <c r="D13" s="361">
        <v>1738</v>
      </c>
      <c r="E13" s="414"/>
      <c r="F13" s="414">
        <v>1738</v>
      </c>
      <c r="G13" s="414"/>
      <c r="H13" s="415">
        <v>1738</v>
      </c>
      <c r="K13" s="416" t="s">
        <v>329</v>
      </c>
      <c r="L13" s="417" t="s">
        <v>330</v>
      </c>
      <c r="M13" s="418">
        <v>1005960166</v>
      </c>
      <c r="N13" s="419">
        <v>83695197</v>
      </c>
      <c r="O13" s="418">
        <v>922264969</v>
      </c>
      <c r="P13" s="416">
        <v>2020</v>
      </c>
      <c r="Q13" s="368">
        <v>0.96660000000000001</v>
      </c>
      <c r="R13" s="417">
        <v>954133012</v>
      </c>
      <c r="S13" s="420">
        <v>83695197</v>
      </c>
      <c r="T13" s="417">
        <v>59119917</v>
      </c>
      <c r="U13" s="417">
        <v>350270394</v>
      </c>
      <c r="V13" s="417">
        <v>1447218520</v>
      </c>
      <c r="X13" s="244" t="s">
        <v>329</v>
      </c>
      <c r="Y13" s="244" t="s">
        <v>330</v>
      </c>
      <c r="Z13" s="421">
        <v>1447218520</v>
      </c>
      <c r="AA13" s="422">
        <v>9117476.6760000009</v>
      </c>
      <c r="AB13" s="372">
        <v>3251366</v>
      </c>
      <c r="AC13" s="372">
        <v>49318</v>
      </c>
      <c r="AD13" s="423">
        <v>12418160.676000001</v>
      </c>
      <c r="AE13" s="424">
        <v>1738</v>
      </c>
      <c r="AF13" s="421">
        <v>7145</v>
      </c>
      <c r="AG13" s="421">
        <v>0.93440000000000001</v>
      </c>
      <c r="AI13" s="244" t="s">
        <v>329</v>
      </c>
      <c r="AJ13" s="244" t="s">
        <v>330</v>
      </c>
      <c r="AK13" s="376">
        <v>12418160.676000001</v>
      </c>
      <c r="AL13" s="377">
        <v>1738</v>
      </c>
      <c r="AM13" s="425">
        <v>7145</v>
      </c>
      <c r="AN13" s="426">
        <v>0.93440000000000001</v>
      </c>
      <c r="AO13" s="427">
        <v>6.9199999999999998E-2</v>
      </c>
      <c r="AP13" s="428">
        <v>0.82650000000000001</v>
      </c>
      <c r="AQ13" s="426">
        <v>0.79400000000000004</v>
      </c>
      <c r="AR13" s="429">
        <v>0.79400000000000004</v>
      </c>
      <c r="AS13" s="436">
        <v>1812.77</v>
      </c>
      <c r="AT13" s="437">
        <v>470.30999999999995</v>
      </c>
      <c r="AU13" s="428">
        <v>817399</v>
      </c>
      <c r="AV13" s="426">
        <v>1</v>
      </c>
      <c r="AW13" s="425">
        <v>817399</v>
      </c>
      <c r="BB13" s="244" t="s">
        <v>329</v>
      </c>
      <c r="BC13" s="244" t="s">
        <v>590</v>
      </c>
      <c r="BD13" s="384">
        <v>1447218520</v>
      </c>
      <c r="BE13" s="385">
        <v>699.18</v>
      </c>
      <c r="BF13" s="422">
        <v>2069880</v>
      </c>
      <c r="BG13" s="430">
        <v>6.9199999999999998E-2</v>
      </c>
      <c r="BH13" s="289"/>
      <c r="BI13" s="386">
        <v>1738</v>
      </c>
      <c r="BJ13" s="422">
        <v>2.4900000000000002</v>
      </c>
      <c r="BK13" s="386">
        <v>17905</v>
      </c>
      <c r="BL13" s="424">
        <v>26</v>
      </c>
      <c r="BN13" s="245" t="s">
        <v>329</v>
      </c>
      <c r="BO13" s="245" t="s">
        <v>330</v>
      </c>
      <c r="BP13" s="388">
        <v>0.92619858156028367</v>
      </c>
      <c r="BQ13" s="388">
        <v>1.003096</v>
      </c>
      <c r="BR13" s="389">
        <v>0.94835092592592596</v>
      </c>
      <c r="BS13" s="290"/>
      <c r="BT13" s="390">
        <v>2020</v>
      </c>
      <c r="BU13" s="391">
        <v>0.96660000000000001</v>
      </c>
      <c r="BV13" s="291"/>
      <c r="BW13" s="392">
        <v>0.86499999999999999</v>
      </c>
      <c r="BX13" s="392">
        <v>0.83599999999999997</v>
      </c>
      <c r="BY13" s="392">
        <v>1.327</v>
      </c>
      <c r="BZ13" s="248"/>
      <c r="CA13" s="244" t="s">
        <v>329</v>
      </c>
      <c r="CB13" s="244" t="s">
        <v>590</v>
      </c>
      <c r="CC13" s="386">
        <v>39224</v>
      </c>
      <c r="CD13" s="386">
        <v>42000</v>
      </c>
      <c r="CE13" s="386">
        <v>48377</v>
      </c>
      <c r="CF13" s="431">
        <v>43200.333333333336</v>
      </c>
      <c r="CG13" s="431">
        <v>0.82650000000000001</v>
      </c>
      <c r="CH13" s="264"/>
      <c r="CI13" s="431">
        <v>-5176.6666666666642</v>
      </c>
      <c r="CJ13" s="431">
        <v>-0.107</v>
      </c>
      <c r="CL13" s="244" t="s">
        <v>329</v>
      </c>
      <c r="CM13" s="244" t="s">
        <v>590</v>
      </c>
      <c r="CN13" s="395">
        <v>0.79400000000000004</v>
      </c>
      <c r="CO13" s="396"/>
      <c r="CP13" s="395">
        <v>1738</v>
      </c>
      <c r="CQ13" s="402">
        <v>3027671</v>
      </c>
      <c r="CR13" s="402">
        <v>0</v>
      </c>
      <c r="CS13" s="402">
        <v>3027671</v>
      </c>
      <c r="CT13" s="402">
        <v>1742.04</v>
      </c>
      <c r="CU13" s="396"/>
      <c r="CV13" s="433">
        <v>1812.77</v>
      </c>
      <c r="CW13" s="402">
        <v>470.30999999999995</v>
      </c>
      <c r="CX13" s="400">
        <v>0.96099999999999997</v>
      </c>
      <c r="CY13" s="401"/>
      <c r="CZ13" s="402">
        <v>0.83599999999999997</v>
      </c>
      <c r="DA13" s="402">
        <v>1</v>
      </c>
      <c r="DB13" s="396"/>
      <c r="DC13" s="400">
        <v>1</v>
      </c>
      <c r="DX13" s="449" t="s">
        <v>321</v>
      </c>
      <c r="DY13" s="444" t="s">
        <v>321</v>
      </c>
      <c r="DZ13" s="444" t="s">
        <v>744</v>
      </c>
      <c r="EA13" s="445" t="s">
        <v>322</v>
      </c>
      <c r="EB13" s="407">
        <v>2960</v>
      </c>
      <c r="EC13" s="446"/>
      <c r="ED13" s="447">
        <v>2960</v>
      </c>
      <c r="EE13" s="447">
        <v>2960</v>
      </c>
      <c r="EF13" s="446"/>
      <c r="EG13" s="447">
        <v>1</v>
      </c>
      <c r="EH13" s="446"/>
      <c r="EI13" s="273">
        <v>1615154</v>
      </c>
      <c r="EJ13" s="447"/>
      <c r="EK13" s="447">
        <v>1615154</v>
      </c>
      <c r="EL13" s="447">
        <v>1615154</v>
      </c>
      <c r="EM13" s="446">
        <v>0</v>
      </c>
      <c r="EN13" s="446"/>
      <c r="EO13" s="448"/>
      <c r="ES13" s="434" t="s">
        <v>329</v>
      </c>
      <c r="ET13" s="435" t="s">
        <v>330</v>
      </c>
      <c r="EU13" s="411">
        <v>817399</v>
      </c>
    </row>
    <row r="14" spans="1:151">
      <c r="A14" s="412" t="s">
        <v>331</v>
      </c>
      <c r="B14" s="413" t="s">
        <v>332</v>
      </c>
      <c r="C14" s="360">
        <v>3809</v>
      </c>
      <c r="D14" s="361">
        <v>4682</v>
      </c>
      <c r="E14" s="414"/>
      <c r="F14" s="414">
        <v>4682</v>
      </c>
      <c r="G14" s="414"/>
      <c r="H14" s="415">
        <v>4682</v>
      </c>
      <c r="K14" s="416" t="s">
        <v>331</v>
      </c>
      <c r="L14" s="417" t="s">
        <v>332</v>
      </c>
      <c r="M14" s="418">
        <v>2006363077</v>
      </c>
      <c r="N14" s="419">
        <v>214767694</v>
      </c>
      <c r="O14" s="418">
        <v>1791595383</v>
      </c>
      <c r="P14" s="416">
        <v>2022</v>
      </c>
      <c r="Q14" s="368">
        <v>0.9425</v>
      </c>
      <c r="R14" s="417">
        <v>1900896958</v>
      </c>
      <c r="S14" s="420">
        <v>214767694</v>
      </c>
      <c r="T14" s="417">
        <v>172426204</v>
      </c>
      <c r="U14" s="417">
        <v>908365674</v>
      </c>
      <c r="V14" s="417">
        <v>3196456530</v>
      </c>
      <c r="X14" s="244" t="s">
        <v>331</v>
      </c>
      <c r="Y14" s="244" t="s">
        <v>332</v>
      </c>
      <c r="Z14" s="421">
        <v>3196456530</v>
      </c>
      <c r="AA14" s="422">
        <v>20137676.138999999</v>
      </c>
      <c r="AB14" s="372">
        <v>7576948</v>
      </c>
      <c r="AC14" s="372">
        <v>88235</v>
      </c>
      <c r="AD14" s="423">
        <v>27802859.138999999</v>
      </c>
      <c r="AE14" s="424">
        <v>4682</v>
      </c>
      <c r="AF14" s="421">
        <v>5938</v>
      </c>
      <c r="AG14" s="421">
        <v>0.77649999999999997</v>
      </c>
      <c r="AI14" s="244" t="s">
        <v>331</v>
      </c>
      <c r="AJ14" s="244" t="s">
        <v>332</v>
      </c>
      <c r="AK14" s="376">
        <v>27802859.138999999</v>
      </c>
      <c r="AL14" s="377">
        <v>4682</v>
      </c>
      <c r="AM14" s="425">
        <v>5938</v>
      </c>
      <c r="AN14" s="426">
        <v>0.77649999999999997</v>
      </c>
      <c r="AO14" s="427">
        <v>0.1221</v>
      </c>
      <c r="AP14" s="428">
        <v>0.82950000000000002</v>
      </c>
      <c r="AQ14" s="426">
        <v>0.73760000000000003</v>
      </c>
      <c r="AR14" s="429">
        <v>0.73760000000000003</v>
      </c>
      <c r="AS14" s="436">
        <v>1684</v>
      </c>
      <c r="AT14" s="437">
        <v>599.07999999999993</v>
      </c>
      <c r="AU14" s="428">
        <v>2804893</v>
      </c>
      <c r="AV14" s="426">
        <v>1</v>
      </c>
      <c r="AW14" s="425">
        <v>2804893</v>
      </c>
      <c r="BB14" s="244" t="s">
        <v>331</v>
      </c>
      <c r="BC14" s="244" t="s">
        <v>591</v>
      </c>
      <c r="BD14" s="384">
        <v>3196456530</v>
      </c>
      <c r="BE14" s="385">
        <v>875.03</v>
      </c>
      <c r="BF14" s="422">
        <v>3652968</v>
      </c>
      <c r="BG14" s="430">
        <v>0.1221</v>
      </c>
      <c r="BH14" s="289"/>
      <c r="BI14" s="386">
        <v>4682</v>
      </c>
      <c r="BJ14" s="422">
        <v>5.35</v>
      </c>
      <c r="BK14" s="386">
        <v>29618</v>
      </c>
      <c r="BL14" s="424">
        <v>34</v>
      </c>
      <c r="BN14" s="245" t="s">
        <v>331</v>
      </c>
      <c r="BO14" s="245" t="s">
        <v>332</v>
      </c>
      <c r="BP14" s="388">
        <v>0.90024856896416527</v>
      </c>
      <c r="BQ14" s="388">
        <v>0.93</v>
      </c>
      <c r="BR14" s="389">
        <v>0.96499999999999997</v>
      </c>
      <c r="BS14" s="290"/>
      <c r="BT14" s="390">
        <v>2022</v>
      </c>
      <c r="BU14" s="391">
        <v>0.9425</v>
      </c>
      <c r="BV14" s="291"/>
      <c r="BW14" s="392">
        <v>0.82</v>
      </c>
      <c r="BX14" s="392">
        <v>0.77300000000000002</v>
      </c>
      <c r="BY14" s="392">
        <v>1.2270000000000001</v>
      </c>
      <c r="BZ14" s="248"/>
      <c r="CA14" s="244" t="s">
        <v>331</v>
      </c>
      <c r="CB14" s="244" t="s">
        <v>591</v>
      </c>
      <c r="CC14" s="386">
        <v>39138</v>
      </c>
      <c r="CD14" s="386">
        <v>43369</v>
      </c>
      <c r="CE14" s="386">
        <v>47567</v>
      </c>
      <c r="CF14" s="431">
        <v>43358</v>
      </c>
      <c r="CG14" s="431">
        <v>0.82950000000000002</v>
      </c>
      <c r="CH14" s="264"/>
      <c r="CI14" s="431">
        <v>-4209</v>
      </c>
      <c r="CJ14" s="431">
        <v>-8.8499999999999995E-2</v>
      </c>
      <c r="CL14" s="244" t="s">
        <v>331</v>
      </c>
      <c r="CM14" s="244" t="s">
        <v>591</v>
      </c>
      <c r="CN14" s="395">
        <v>0.73760000000000003</v>
      </c>
      <c r="CO14" s="396"/>
      <c r="CP14" s="395">
        <v>4682</v>
      </c>
      <c r="CQ14" s="402">
        <v>8835848</v>
      </c>
      <c r="CR14" s="402">
        <v>0</v>
      </c>
      <c r="CS14" s="402">
        <v>8835848</v>
      </c>
      <c r="CT14" s="402">
        <v>1887.2</v>
      </c>
      <c r="CU14" s="396"/>
      <c r="CV14" s="433">
        <v>1684</v>
      </c>
      <c r="CW14" s="402">
        <v>599.07999999999993</v>
      </c>
      <c r="CX14" s="400">
        <v>1</v>
      </c>
      <c r="CY14" s="401"/>
      <c r="CZ14" s="402">
        <v>0.77300000000000002</v>
      </c>
      <c r="DA14" s="402">
        <v>1</v>
      </c>
      <c r="DB14" s="396"/>
      <c r="DC14" s="400">
        <v>1</v>
      </c>
      <c r="DX14" s="449" t="s">
        <v>323</v>
      </c>
      <c r="DY14" s="444" t="s">
        <v>323</v>
      </c>
      <c r="DZ14" s="444" t="s">
        <v>744</v>
      </c>
      <c r="EA14" s="445" t="s">
        <v>324</v>
      </c>
      <c r="EB14" s="407">
        <v>2702</v>
      </c>
      <c r="EC14" s="446"/>
      <c r="ED14" s="447">
        <v>2702</v>
      </c>
      <c r="EE14" s="447">
        <v>2702</v>
      </c>
      <c r="EF14" s="446"/>
      <c r="EG14" s="447">
        <v>1</v>
      </c>
      <c r="EH14" s="446"/>
      <c r="EI14" s="273">
        <v>0</v>
      </c>
      <c r="EJ14" s="447"/>
      <c r="EK14" s="447">
        <v>0</v>
      </c>
      <c r="EL14" s="447">
        <v>0</v>
      </c>
      <c r="EM14" s="446">
        <v>0</v>
      </c>
      <c r="EN14" s="446"/>
      <c r="EO14" s="448"/>
      <c r="ES14" s="434" t="s">
        <v>331</v>
      </c>
      <c r="ET14" s="435" t="s">
        <v>332</v>
      </c>
      <c r="EU14" s="411">
        <v>2281896</v>
      </c>
    </row>
    <row r="15" spans="1:151">
      <c r="A15" s="412" t="s">
        <v>333</v>
      </c>
      <c r="B15" s="413" t="s">
        <v>334</v>
      </c>
      <c r="C15" s="360">
        <v>13155</v>
      </c>
      <c r="D15" s="361">
        <v>14935</v>
      </c>
      <c r="E15" s="414"/>
      <c r="F15" s="414">
        <v>14935</v>
      </c>
      <c r="G15" s="414"/>
      <c r="H15" s="415">
        <v>14935</v>
      </c>
      <c r="K15" s="416" t="s">
        <v>333</v>
      </c>
      <c r="L15" s="417" t="s">
        <v>334</v>
      </c>
      <c r="M15" s="418">
        <v>26741504219</v>
      </c>
      <c r="N15" s="419">
        <v>118297020</v>
      </c>
      <c r="O15" s="418">
        <v>26623207199</v>
      </c>
      <c r="P15" s="416">
        <v>2019</v>
      </c>
      <c r="Q15" s="368">
        <v>0.91549999999999998</v>
      </c>
      <c r="R15" s="417">
        <v>29080510321</v>
      </c>
      <c r="S15" s="420">
        <v>118297020</v>
      </c>
      <c r="T15" s="417">
        <v>1902723565</v>
      </c>
      <c r="U15" s="417">
        <v>2739601136</v>
      </c>
      <c r="V15" s="417">
        <v>33841132042</v>
      </c>
      <c r="X15" s="244" t="s">
        <v>333</v>
      </c>
      <c r="Y15" s="244" t="s">
        <v>334</v>
      </c>
      <c r="Z15" s="421">
        <v>33841132042</v>
      </c>
      <c r="AA15" s="422">
        <v>213199131.8646</v>
      </c>
      <c r="AB15" s="372">
        <v>32203327</v>
      </c>
      <c r="AC15" s="372">
        <v>271501</v>
      </c>
      <c r="AD15" s="423">
        <v>245673959.8646</v>
      </c>
      <c r="AE15" s="424">
        <v>14935</v>
      </c>
      <c r="AF15" s="421">
        <v>16450</v>
      </c>
      <c r="AG15" s="421">
        <v>2.1511999999999998</v>
      </c>
      <c r="AI15" s="244" t="s">
        <v>333</v>
      </c>
      <c r="AJ15" s="244" t="s">
        <v>334</v>
      </c>
      <c r="AK15" s="376">
        <v>245673959.8646</v>
      </c>
      <c r="AL15" s="377">
        <v>14935</v>
      </c>
      <c r="AM15" s="425">
        <v>16450</v>
      </c>
      <c r="AN15" s="426">
        <v>2.1511999999999998</v>
      </c>
      <c r="AO15" s="427">
        <v>1.3310999999999999</v>
      </c>
      <c r="AP15" s="428">
        <v>1.008</v>
      </c>
      <c r="AQ15" s="426">
        <v>1.4976</v>
      </c>
      <c r="AR15" s="429" t="s">
        <v>2</v>
      </c>
      <c r="AS15" s="436" t="s">
        <v>2</v>
      </c>
      <c r="AT15" s="437" t="s">
        <v>2</v>
      </c>
      <c r="AU15" s="428">
        <v>0</v>
      </c>
      <c r="AV15" s="426" t="s">
        <v>2</v>
      </c>
      <c r="AW15" s="425">
        <v>0</v>
      </c>
      <c r="BB15" s="244" t="s">
        <v>333</v>
      </c>
      <c r="BC15" s="244" t="s">
        <v>592</v>
      </c>
      <c r="BD15" s="384">
        <v>33841132042</v>
      </c>
      <c r="BE15" s="385">
        <v>850.08</v>
      </c>
      <c r="BF15" s="422">
        <v>39809350</v>
      </c>
      <c r="BG15" s="430">
        <v>1.3310999999999999</v>
      </c>
      <c r="BH15" s="289"/>
      <c r="BI15" s="386">
        <v>14935</v>
      </c>
      <c r="BJ15" s="422">
        <v>17.57</v>
      </c>
      <c r="BK15" s="386">
        <v>137789</v>
      </c>
      <c r="BL15" s="424">
        <v>162</v>
      </c>
      <c r="BN15" s="245" t="s">
        <v>333</v>
      </c>
      <c r="BO15" s="245" t="s">
        <v>334</v>
      </c>
      <c r="BP15" s="388">
        <v>0.98805409141968381</v>
      </c>
      <c r="BQ15" s="388">
        <v>0.93305656759348032</v>
      </c>
      <c r="BR15" s="389">
        <v>0.87959174474387458</v>
      </c>
      <c r="BS15" s="290"/>
      <c r="BT15" s="390">
        <v>2019</v>
      </c>
      <c r="BU15" s="391">
        <v>0.91549999999999998</v>
      </c>
      <c r="BV15" s="291"/>
      <c r="BW15" s="392">
        <v>0.48499999999999999</v>
      </c>
      <c r="BX15" s="392">
        <v>0.44400000000000001</v>
      </c>
      <c r="BY15" s="392">
        <v>0.70479999999999998</v>
      </c>
      <c r="BZ15" s="248"/>
      <c r="CA15" s="244" t="s">
        <v>333</v>
      </c>
      <c r="CB15" s="244" t="s">
        <v>592</v>
      </c>
      <c r="CC15" s="386">
        <v>50004</v>
      </c>
      <c r="CD15" s="386">
        <v>52706</v>
      </c>
      <c r="CE15" s="386">
        <v>55361</v>
      </c>
      <c r="CF15" s="431">
        <v>52690.333333333336</v>
      </c>
      <c r="CG15" s="431">
        <v>1.008</v>
      </c>
      <c r="CH15" s="264"/>
      <c r="CI15" s="431">
        <v>-2670.6666666666642</v>
      </c>
      <c r="CJ15" s="431">
        <v>-4.82E-2</v>
      </c>
      <c r="CL15" s="244" t="s">
        <v>333</v>
      </c>
      <c r="CM15" s="244" t="s">
        <v>592</v>
      </c>
      <c r="CN15" s="395" t="s">
        <v>2</v>
      </c>
      <c r="CO15" s="396"/>
      <c r="CP15" s="395">
        <v>14935</v>
      </c>
      <c r="CQ15" s="402">
        <v>46096535</v>
      </c>
      <c r="CR15" s="402">
        <v>0</v>
      </c>
      <c r="CS15" s="402">
        <v>46096535</v>
      </c>
      <c r="CT15" s="402">
        <v>3086.48</v>
      </c>
      <c r="CU15" s="396"/>
      <c r="CV15" s="433" t="s">
        <v>2</v>
      </c>
      <c r="CW15" s="402" t="s">
        <v>2</v>
      </c>
      <c r="CX15" s="400" t="s">
        <v>2</v>
      </c>
      <c r="CY15" s="401"/>
      <c r="CZ15" s="402">
        <v>0.44400000000000001</v>
      </c>
      <c r="DA15" s="402" t="s">
        <v>2</v>
      </c>
      <c r="DB15" s="396"/>
      <c r="DC15" s="400" t="s">
        <v>2</v>
      </c>
      <c r="DX15" s="450" t="s">
        <v>325</v>
      </c>
      <c r="DY15" s="405" t="s">
        <v>325</v>
      </c>
      <c r="DZ15" s="405" t="s">
        <v>744</v>
      </c>
      <c r="EA15" s="406" t="s">
        <v>326</v>
      </c>
      <c r="EB15" s="407">
        <v>1823</v>
      </c>
      <c r="EC15" s="248"/>
      <c r="ED15" s="273">
        <v>1823</v>
      </c>
      <c r="EE15" s="273"/>
      <c r="EF15" s="248"/>
      <c r="EG15" s="273">
        <v>0.95495023572551074</v>
      </c>
      <c r="EH15" s="248"/>
      <c r="EI15" s="273">
        <v>0</v>
      </c>
      <c r="EJ15" s="273"/>
      <c r="EK15" s="273">
        <v>0</v>
      </c>
      <c r="EL15" s="273">
        <v>0</v>
      </c>
      <c r="EM15" s="248">
        <v>0</v>
      </c>
      <c r="EN15" s="248"/>
      <c r="EO15" s="408"/>
      <c r="ES15" s="434" t="s">
        <v>333</v>
      </c>
      <c r="ET15" s="435" t="s">
        <v>334</v>
      </c>
      <c r="EU15" s="411">
        <v>0</v>
      </c>
    </row>
    <row r="16" spans="1:151">
      <c r="A16" s="412" t="s">
        <v>335</v>
      </c>
      <c r="B16" s="413" t="s">
        <v>336</v>
      </c>
      <c r="C16" s="360">
        <v>22081</v>
      </c>
      <c r="D16" s="361">
        <v>29361</v>
      </c>
      <c r="E16" s="414"/>
      <c r="F16" s="414">
        <v>29361</v>
      </c>
      <c r="G16" s="414"/>
      <c r="H16" s="415">
        <v>29361</v>
      </c>
      <c r="K16" s="416" t="s">
        <v>335</v>
      </c>
      <c r="L16" s="417" t="s">
        <v>336</v>
      </c>
      <c r="M16" s="418">
        <v>41746596495</v>
      </c>
      <c r="N16" s="419">
        <v>524156600</v>
      </c>
      <c r="O16" s="418">
        <v>41222439895</v>
      </c>
      <c r="P16" s="416">
        <v>2021</v>
      </c>
      <c r="Q16" s="368">
        <v>0.98732539682539677</v>
      </c>
      <c r="R16" s="417">
        <v>41751625176</v>
      </c>
      <c r="S16" s="420">
        <v>524156600</v>
      </c>
      <c r="T16" s="417">
        <v>957424365</v>
      </c>
      <c r="U16" s="417">
        <v>5424535032</v>
      </c>
      <c r="V16" s="417">
        <v>48657741173</v>
      </c>
      <c r="X16" s="244" t="s">
        <v>335</v>
      </c>
      <c r="Y16" s="244" t="s">
        <v>336</v>
      </c>
      <c r="Z16" s="421">
        <v>48657741173</v>
      </c>
      <c r="AA16" s="422">
        <v>306543769.38990003</v>
      </c>
      <c r="AB16" s="372">
        <v>95868672</v>
      </c>
      <c r="AC16" s="372">
        <v>320326</v>
      </c>
      <c r="AD16" s="423">
        <v>402732767.38990003</v>
      </c>
      <c r="AE16" s="424">
        <v>29361</v>
      </c>
      <c r="AF16" s="421">
        <v>13717</v>
      </c>
      <c r="AG16" s="421">
        <v>1.7938000000000001</v>
      </c>
      <c r="AI16" s="244" t="s">
        <v>335</v>
      </c>
      <c r="AJ16" s="244" t="s">
        <v>336</v>
      </c>
      <c r="AK16" s="376">
        <v>402732767.38990003</v>
      </c>
      <c r="AL16" s="377">
        <v>29361</v>
      </c>
      <c r="AM16" s="425">
        <v>13717</v>
      </c>
      <c r="AN16" s="426">
        <v>1.7938000000000001</v>
      </c>
      <c r="AO16" s="427">
        <v>2.4782000000000002</v>
      </c>
      <c r="AP16" s="428">
        <v>1.0389999999999999</v>
      </c>
      <c r="AQ16" s="426">
        <v>1.4848000000000001</v>
      </c>
      <c r="AR16" s="429" t="s">
        <v>2</v>
      </c>
      <c r="AS16" s="436" t="s">
        <v>2</v>
      </c>
      <c r="AT16" s="437" t="s">
        <v>2</v>
      </c>
      <c r="AU16" s="428">
        <v>0</v>
      </c>
      <c r="AV16" s="426" t="s">
        <v>2</v>
      </c>
      <c r="AW16" s="425">
        <v>0</v>
      </c>
      <c r="BB16" s="244" t="s">
        <v>335</v>
      </c>
      <c r="BC16" s="244" t="s">
        <v>593</v>
      </c>
      <c r="BD16" s="384">
        <v>48657741173</v>
      </c>
      <c r="BE16" s="385">
        <v>656.5</v>
      </c>
      <c r="BF16" s="422">
        <v>74116894</v>
      </c>
      <c r="BG16" s="430">
        <v>2.4782000000000002</v>
      </c>
      <c r="BH16" s="289"/>
      <c r="BI16" s="386">
        <v>29361</v>
      </c>
      <c r="BJ16" s="422">
        <v>44.72</v>
      </c>
      <c r="BK16" s="386">
        <v>269797</v>
      </c>
      <c r="BL16" s="424">
        <v>411</v>
      </c>
      <c r="BN16" s="245" t="s">
        <v>335</v>
      </c>
      <c r="BO16" s="245" t="s">
        <v>336</v>
      </c>
      <c r="BP16" s="388">
        <v>0.86250000000000004</v>
      </c>
      <c r="BQ16" s="388">
        <v>0.84334603398897312</v>
      </c>
      <c r="BR16" s="389">
        <v>0.98732539682539677</v>
      </c>
      <c r="BS16" s="290"/>
      <c r="BT16" s="390">
        <v>2021</v>
      </c>
      <c r="BU16" s="391">
        <v>0.98732539682539677</v>
      </c>
      <c r="BV16" s="291"/>
      <c r="BW16" s="392">
        <v>0.48799999999999999</v>
      </c>
      <c r="BX16" s="392">
        <v>0.48199999999999998</v>
      </c>
      <c r="BY16" s="392">
        <v>0.7651</v>
      </c>
      <c r="BZ16" s="248"/>
      <c r="CA16" s="244" t="s">
        <v>335</v>
      </c>
      <c r="CB16" s="244" t="s">
        <v>593</v>
      </c>
      <c r="CC16" s="386">
        <v>51095</v>
      </c>
      <c r="CD16" s="386">
        <v>53944</v>
      </c>
      <c r="CE16" s="386">
        <v>57895</v>
      </c>
      <c r="CF16" s="431">
        <v>54311.333333333336</v>
      </c>
      <c r="CG16" s="431">
        <v>1.0389999999999999</v>
      </c>
      <c r="CH16" s="264"/>
      <c r="CI16" s="431">
        <v>-3583.6666666666642</v>
      </c>
      <c r="CJ16" s="431">
        <v>-6.1899999999999997E-2</v>
      </c>
      <c r="CL16" s="244" t="s">
        <v>335</v>
      </c>
      <c r="CM16" s="244" t="s">
        <v>593</v>
      </c>
      <c r="CN16" s="395" t="s">
        <v>2</v>
      </c>
      <c r="CO16" s="396"/>
      <c r="CP16" s="395">
        <v>29361</v>
      </c>
      <c r="CQ16" s="402">
        <v>82441429</v>
      </c>
      <c r="CR16" s="402">
        <v>10794794</v>
      </c>
      <c r="CS16" s="402">
        <v>93236223</v>
      </c>
      <c r="CT16" s="402">
        <v>3175.51</v>
      </c>
      <c r="CU16" s="396"/>
      <c r="CV16" s="433" t="s">
        <v>2</v>
      </c>
      <c r="CW16" s="402" t="s">
        <v>2</v>
      </c>
      <c r="CX16" s="400" t="s">
        <v>2</v>
      </c>
      <c r="CY16" s="401"/>
      <c r="CZ16" s="402">
        <v>0.48199999999999998</v>
      </c>
      <c r="DA16" s="402" t="s">
        <v>2</v>
      </c>
      <c r="DB16" s="396"/>
      <c r="DC16" s="400" t="s">
        <v>2</v>
      </c>
      <c r="DX16" s="451" t="s">
        <v>325</v>
      </c>
      <c r="DY16" s="439" t="s">
        <v>13</v>
      </c>
      <c r="DZ16" s="439" t="s">
        <v>6</v>
      </c>
      <c r="EA16" s="440" t="s">
        <v>1054</v>
      </c>
      <c r="EB16" s="407">
        <v>86</v>
      </c>
      <c r="EC16" s="441"/>
      <c r="ED16" s="442">
        <v>86</v>
      </c>
      <c r="EE16" s="442">
        <v>1909</v>
      </c>
      <c r="EF16" s="441"/>
      <c r="EG16" s="442">
        <v>4.5049764274489264E-2</v>
      </c>
      <c r="EH16" s="441"/>
      <c r="EI16" s="273">
        <v>0</v>
      </c>
      <c r="EJ16" s="442"/>
      <c r="EK16" s="442">
        <v>0</v>
      </c>
      <c r="EL16" s="442">
        <v>0</v>
      </c>
      <c r="EM16" s="441"/>
      <c r="EN16" s="441"/>
      <c r="EO16" s="443"/>
      <c r="ES16" s="434" t="s">
        <v>335</v>
      </c>
      <c r="ET16" s="435" t="s">
        <v>336</v>
      </c>
      <c r="EU16" s="411">
        <v>0</v>
      </c>
    </row>
    <row r="17" spans="1:151">
      <c r="A17" s="412" t="s">
        <v>337</v>
      </c>
      <c r="B17" s="413" t="s">
        <v>338</v>
      </c>
      <c r="C17" s="360">
        <v>11408</v>
      </c>
      <c r="D17" s="361">
        <v>11942</v>
      </c>
      <c r="E17" s="414"/>
      <c r="F17" s="414">
        <v>11942</v>
      </c>
      <c r="G17" s="414"/>
      <c r="H17" s="415">
        <v>11942</v>
      </c>
      <c r="K17" s="416" t="s">
        <v>337</v>
      </c>
      <c r="L17" s="417" t="s">
        <v>338</v>
      </c>
      <c r="M17" s="418">
        <v>5755014034</v>
      </c>
      <c r="N17" s="419">
        <v>13849232</v>
      </c>
      <c r="O17" s="418">
        <v>5741164802</v>
      </c>
      <c r="P17" s="416">
        <v>2019</v>
      </c>
      <c r="Q17" s="368">
        <v>0.89280000000000004</v>
      </c>
      <c r="R17" s="417">
        <v>6430516131</v>
      </c>
      <c r="S17" s="420">
        <v>13849232</v>
      </c>
      <c r="T17" s="417">
        <v>288536310</v>
      </c>
      <c r="U17" s="417">
        <v>1527229790</v>
      </c>
      <c r="V17" s="417">
        <v>8260131463</v>
      </c>
      <c r="X17" s="244" t="s">
        <v>337</v>
      </c>
      <c r="Y17" s="244" t="s">
        <v>338</v>
      </c>
      <c r="Z17" s="421">
        <v>8260131463</v>
      </c>
      <c r="AA17" s="422">
        <v>52038828.216899998</v>
      </c>
      <c r="AB17" s="372">
        <v>18491188</v>
      </c>
      <c r="AC17" s="372">
        <v>322736</v>
      </c>
      <c r="AD17" s="423">
        <v>70852752.216899991</v>
      </c>
      <c r="AE17" s="424">
        <v>11942</v>
      </c>
      <c r="AF17" s="421">
        <v>5933</v>
      </c>
      <c r="AG17" s="421">
        <v>0.77590000000000003</v>
      </c>
      <c r="AI17" s="244" t="s">
        <v>337</v>
      </c>
      <c r="AJ17" s="244" t="s">
        <v>338</v>
      </c>
      <c r="AK17" s="376">
        <v>70852752.216899991</v>
      </c>
      <c r="AL17" s="377">
        <v>11942</v>
      </c>
      <c r="AM17" s="425">
        <v>5933</v>
      </c>
      <c r="AN17" s="426">
        <v>0.77590000000000003</v>
      </c>
      <c r="AO17" s="427">
        <v>0.54559999999999997</v>
      </c>
      <c r="AP17" s="428">
        <v>0.79039999999999999</v>
      </c>
      <c r="AQ17" s="426">
        <v>0.76019999999999999</v>
      </c>
      <c r="AR17" s="429">
        <v>0.76019999999999999</v>
      </c>
      <c r="AS17" s="436">
        <v>1735.6</v>
      </c>
      <c r="AT17" s="437">
        <v>547.48</v>
      </c>
      <c r="AU17" s="428">
        <v>6538006</v>
      </c>
      <c r="AV17" s="426">
        <v>0.77400000000000002</v>
      </c>
      <c r="AW17" s="425">
        <v>5060417</v>
      </c>
      <c r="BB17" s="244" t="s">
        <v>337</v>
      </c>
      <c r="BC17" s="244" t="s">
        <v>594</v>
      </c>
      <c r="BD17" s="384">
        <v>8260131463</v>
      </c>
      <c r="BE17" s="385">
        <v>506.24</v>
      </c>
      <c r="BF17" s="422">
        <v>16316631</v>
      </c>
      <c r="BG17" s="430">
        <v>0.54559999999999997</v>
      </c>
      <c r="BH17" s="289"/>
      <c r="BI17" s="386">
        <v>11942</v>
      </c>
      <c r="BJ17" s="422">
        <v>23.59</v>
      </c>
      <c r="BK17" s="386">
        <v>87619</v>
      </c>
      <c r="BL17" s="424">
        <v>173</v>
      </c>
      <c r="BN17" s="245" t="s">
        <v>337</v>
      </c>
      <c r="BO17" s="245" t="s">
        <v>338</v>
      </c>
      <c r="BP17" s="388">
        <v>0.99273529411764694</v>
      </c>
      <c r="BQ17" s="388">
        <v>0.88681131861912843</v>
      </c>
      <c r="BR17" s="389">
        <v>0.86341871363930189</v>
      </c>
      <c r="BS17" s="290"/>
      <c r="BT17" s="390">
        <v>2019</v>
      </c>
      <c r="BU17" s="391">
        <v>0.89280000000000004</v>
      </c>
      <c r="BV17" s="291"/>
      <c r="BW17" s="392">
        <v>0.69499999999999995</v>
      </c>
      <c r="BX17" s="392">
        <v>0.62</v>
      </c>
      <c r="BY17" s="392">
        <v>0.98409999999999997</v>
      </c>
      <c r="BZ17" s="248"/>
      <c r="CA17" s="244" t="s">
        <v>337</v>
      </c>
      <c r="CB17" s="244" t="s">
        <v>594</v>
      </c>
      <c r="CC17" s="386">
        <v>37922</v>
      </c>
      <c r="CD17" s="386">
        <v>41229</v>
      </c>
      <c r="CE17" s="386">
        <v>44798</v>
      </c>
      <c r="CF17" s="431">
        <v>41316.333333333336</v>
      </c>
      <c r="CG17" s="431">
        <v>0.79039999999999999</v>
      </c>
      <c r="CH17" s="264"/>
      <c r="CI17" s="431">
        <v>-3481.6666666666642</v>
      </c>
      <c r="CJ17" s="431">
        <v>-7.7700000000000005E-2</v>
      </c>
      <c r="CL17" s="244" t="s">
        <v>337</v>
      </c>
      <c r="CM17" s="244" t="s">
        <v>594</v>
      </c>
      <c r="CN17" s="395">
        <v>0.76019999999999999</v>
      </c>
      <c r="CO17" s="396"/>
      <c r="CP17" s="395">
        <v>11942</v>
      </c>
      <c r="CQ17" s="402">
        <v>16049205</v>
      </c>
      <c r="CR17" s="402">
        <v>0</v>
      </c>
      <c r="CS17" s="402">
        <v>16049205</v>
      </c>
      <c r="CT17" s="402">
        <v>1343.93</v>
      </c>
      <c r="CU17" s="396"/>
      <c r="CV17" s="433">
        <v>1735.6</v>
      </c>
      <c r="CW17" s="402">
        <v>547.48</v>
      </c>
      <c r="CX17" s="400">
        <v>0.77400000000000002</v>
      </c>
      <c r="CY17" s="401"/>
      <c r="CZ17" s="402">
        <v>0.62</v>
      </c>
      <c r="DA17" s="402" t="s">
        <v>2</v>
      </c>
      <c r="DB17" s="396"/>
      <c r="DC17" s="400">
        <v>0.77400000000000002</v>
      </c>
      <c r="DX17" s="450" t="s">
        <v>327</v>
      </c>
      <c r="DY17" s="405" t="s">
        <v>327</v>
      </c>
      <c r="DZ17" s="405" t="s">
        <v>744</v>
      </c>
      <c r="EA17" s="406" t="s">
        <v>328</v>
      </c>
      <c r="EB17" s="407">
        <v>5821</v>
      </c>
      <c r="EC17" s="248"/>
      <c r="ED17" s="273">
        <v>5821</v>
      </c>
      <c r="EE17" s="273"/>
      <c r="EF17" s="248"/>
      <c r="EG17" s="273">
        <v>0.92632081476766392</v>
      </c>
      <c r="EH17" s="248"/>
      <c r="EI17" s="273">
        <v>954037</v>
      </c>
      <c r="EJ17" s="273"/>
      <c r="EK17" s="273">
        <v>883744</v>
      </c>
      <c r="EL17" s="273">
        <v>954037</v>
      </c>
      <c r="EM17" s="248">
        <v>0</v>
      </c>
      <c r="EN17" s="248"/>
      <c r="EO17" s="408"/>
      <c r="ES17" s="434" t="s">
        <v>19</v>
      </c>
      <c r="ET17" s="435" t="s">
        <v>20</v>
      </c>
      <c r="EU17" s="411">
        <v>0</v>
      </c>
    </row>
    <row r="18" spans="1:151">
      <c r="A18" s="412" t="s">
        <v>339</v>
      </c>
      <c r="B18" s="413" t="s">
        <v>340</v>
      </c>
      <c r="C18" s="360">
        <v>35784</v>
      </c>
      <c r="D18" s="361">
        <v>44079</v>
      </c>
      <c r="E18" s="413">
        <v>-1391</v>
      </c>
      <c r="F18" s="414">
        <v>42688</v>
      </c>
      <c r="G18" s="414"/>
      <c r="H18" s="415">
        <v>42688</v>
      </c>
      <c r="K18" s="416" t="s">
        <v>339</v>
      </c>
      <c r="L18" s="417" t="s">
        <v>340</v>
      </c>
      <c r="M18" s="418">
        <v>24448271346</v>
      </c>
      <c r="N18" s="419">
        <v>96133890</v>
      </c>
      <c r="O18" s="418">
        <v>24352137456</v>
      </c>
      <c r="P18" s="416">
        <v>2020</v>
      </c>
      <c r="Q18" s="368">
        <v>0.96020000000000005</v>
      </c>
      <c r="R18" s="417">
        <v>25361526199</v>
      </c>
      <c r="S18" s="420">
        <v>96133890</v>
      </c>
      <c r="T18" s="417">
        <v>465723097</v>
      </c>
      <c r="U18" s="417">
        <v>4889348300</v>
      </c>
      <c r="V18" s="417">
        <v>30812731486</v>
      </c>
      <c r="X18" s="244" t="s">
        <v>339</v>
      </c>
      <c r="Y18" s="244" t="s">
        <v>340</v>
      </c>
      <c r="Z18" s="421">
        <v>30812731486</v>
      </c>
      <c r="AA18" s="422">
        <v>194120208.36180001</v>
      </c>
      <c r="AB18" s="372">
        <v>58277633</v>
      </c>
      <c r="AC18" s="372">
        <v>571926</v>
      </c>
      <c r="AD18" s="423">
        <v>252969767.36180001</v>
      </c>
      <c r="AE18" s="424">
        <v>42688</v>
      </c>
      <c r="AF18" s="421">
        <v>5926</v>
      </c>
      <c r="AG18" s="421">
        <v>0.77490000000000003</v>
      </c>
      <c r="AI18" s="244" t="s">
        <v>339</v>
      </c>
      <c r="AJ18" s="244" t="s">
        <v>340</v>
      </c>
      <c r="AK18" s="376">
        <v>252969767.36180001</v>
      </c>
      <c r="AL18" s="377">
        <v>42688</v>
      </c>
      <c r="AM18" s="425">
        <v>5926</v>
      </c>
      <c r="AN18" s="426">
        <v>0.77490000000000003</v>
      </c>
      <c r="AO18" s="427">
        <v>2.8521000000000001</v>
      </c>
      <c r="AP18" s="428">
        <v>0.95430000000000004</v>
      </c>
      <c r="AQ18" s="426">
        <v>1.0724</v>
      </c>
      <c r="AR18" s="429" t="s">
        <v>2</v>
      </c>
      <c r="AS18" s="436" t="s">
        <v>2</v>
      </c>
      <c r="AT18" s="437" t="s">
        <v>2</v>
      </c>
      <c r="AU18" s="428">
        <v>0</v>
      </c>
      <c r="AV18" s="426" t="s">
        <v>2</v>
      </c>
      <c r="AW18" s="425">
        <v>0</v>
      </c>
      <c r="BB18" s="244" t="s">
        <v>339</v>
      </c>
      <c r="BC18" s="244" t="s">
        <v>595</v>
      </c>
      <c r="BD18" s="384">
        <v>30812731486</v>
      </c>
      <c r="BE18" s="385">
        <v>361.23</v>
      </c>
      <c r="BF18" s="422">
        <v>85299481</v>
      </c>
      <c r="BG18" s="430">
        <v>2.8521000000000001</v>
      </c>
      <c r="BH18" s="289"/>
      <c r="BI18" s="386">
        <v>42688</v>
      </c>
      <c r="BJ18" s="422">
        <v>118.17</v>
      </c>
      <c r="BK18" s="386">
        <v>226641</v>
      </c>
      <c r="BL18" s="424">
        <v>627</v>
      </c>
      <c r="BN18" s="245" t="s">
        <v>339</v>
      </c>
      <c r="BO18" s="245" t="s">
        <v>340</v>
      </c>
      <c r="BP18" s="388">
        <v>0.84842553191489367</v>
      </c>
      <c r="BQ18" s="388">
        <v>0.99540796157469991</v>
      </c>
      <c r="BR18" s="389">
        <v>0.94254054054054059</v>
      </c>
      <c r="BS18" s="290"/>
      <c r="BT18" s="390">
        <v>2020</v>
      </c>
      <c r="BU18" s="391">
        <v>0.96020000000000005</v>
      </c>
      <c r="BV18" s="291"/>
      <c r="BW18" s="392">
        <v>0.74</v>
      </c>
      <c r="BX18" s="392">
        <v>0.71099999999999997</v>
      </c>
      <c r="BY18" s="392">
        <v>1.1286</v>
      </c>
      <c r="BZ18" s="248"/>
      <c r="CA18" s="244" t="s">
        <v>339</v>
      </c>
      <c r="CB18" s="244" t="s">
        <v>595</v>
      </c>
      <c r="CC18" s="386">
        <v>46415</v>
      </c>
      <c r="CD18" s="386">
        <v>49592</v>
      </c>
      <c r="CE18" s="386">
        <v>53647</v>
      </c>
      <c r="CF18" s="431">
        <v>49884.666666666664</v>
      </c>
      <c r="CG18" s="431">
        <v>0.95430000000000004</v>
      </c>
      <c r="CH18" s="264"/>
      <c r="CI18" s="431">
        <v>-3762.3333333333358</v>
      </c>
      <c r="CJ18" s="431">
        <v>-7.0099999999999996E-2</v>
      </c>
      <c r="CL18" s="244" t="s">
        <v>339</v>
      </c>
      <c r="CM18" s="244" t="s">
        <v>595</v>
      </c>
      <c r="CN18" s="395" t="s">
        <v>2</v>
      </c>
      <c r="CO18" s="396"/>
      <c r="CP18" s="395">
        <v>42688</v>
      </c>
      <c r="CQ18" s="402">
        <v>84000550</v>
      </c>
      <c r="CR18" s="402">
        <v>0</v>
      </c>
      <c r="CS18" s="402">
        <v>84000550</v>
      </c>
      <c r="CT18" s="402">
        <v>1967.78</v>
      </c>
      <c r="CU18" s="396"/>
      <c r="CV18" s="433" t="s">
        <v>2</v>
      </c>
      <c r="CW18" s="402" t="s">
        <v>2</v>
      </c>
      <c r="CX18" s="400" t="s">
        <v>2</v>
      </c>
      <c r="CY18" s="401"/>
      <c r="CZ18" s="402">
        <v>0.71099999999999997</v>
      </c>
      <c r="DA18" s="402">
        <v>1</v>
      </c>
      <c r="DB18" s="396"/>
      <c r="DC18" s="400" t="s">
        <v>2</v>
      </c>
      <c r="DX18" s="451" t="s">
        <v>327</v>
      </c>
      <c r="DY18" s="439" t="s">
        <v>15</v>
      </c>
      <c r="DZ18" s="439" t="s">
        <v>6</v>
      </c>
      <c r="EA18" s="440" t="s">
        <v>1055</v>
      </c>
      <c r="EB18" s="407">
        <v>463</v>
      </c>
      <c r="EC18" s="441"/>
      <c r="ED18" s="442">
        <v>463</v>
      </c>
      <c r="EE18" s="442">
        <v>6284</v>
      </c>
      <c r="EF18" s="441"/>
      <c r="EG18" s="442">
        <v>7.3679185232336089E-2</v>
      </c>
      <c r="EH18" s="441"/>
      <c r="EI18" s="273">
        <v>0</v>
      </c>
      <c r="EJ18" s="442"/>
      <c r="EK18" s="442">
        <v>70293</v>
      </c>
      <c r="EL18" s="442"/>
      <c r="EM18" s="441"/>
      <c r="EN18" s="441"/>
      <c r="EO18" s="443"/>
      <c r="ES18" s="434" t="s">
        <v>337</v>
      </c>
      <c r="ET18" s="435" t="s">
        <v>338</v>
      </c>
      <c r="EU18" s="411">
        <v>4834135</v>
      </c>
    </row>
    <row r="19" spans="1:151">
      <c r="A19" s="412" t="s">
        <v>341</v>
      </c>
      <c r="B19" s="413" t="s">
        <v>342</v>
      </c>
      <c r="C19" s="360">
        <v>10521</v>
      </c>
      <c r="D19" s="361">
        <v>10748</v>
      </c>
      <c r="E19" s="414"/>
      <c r="F19" s="414">
        <v>10748</v>
      </c>
      <c r="G19" s="414"/>
      <c r="H19" s="415">
        <v>10748</v>
      </c>
      <c r="K19" s="416" t="s">
        <v>341</v>
      </c>
      <c r="L19" s="417" t="s">
        <v>342</v>
      </c>
      <c r="M19" s="418">
        <v>5883695886</v>
      </c>
      <c r="N19" s="419">
        <v>131156225</v>
      </c>
      <c r="O19" s="418">
        <v>5752539661</v>
      </c>
      <c r="P19" s="416">
        <v>2021</v>
      </c>
      <c r="Q19" s="368">
        <v>0.9740550133096717</v>
      </c>
      <c r="R19" s="417">
        <v>5905764646</v>
      </c>
      <c r="S19" s="420">
        <v>131156225</v>
      </c>
      <c r="T19" s="417">
        <v>303836026</v>
      </c>
      <c r="U19" s="417">
        <v>2199558437</v>
      </c>
      <c r="V19" s="417">
        <v>8540315334</v>
      </c>
      <c r="X19" s="244" t="s">
        <v>341</v>
      </c>
      <c r="Y19" s="244" t="s">
        <v>342</v>
      </c>
      <c r="Z19" s="421">
        <v>8540315334</v>
      </c>
      <c r="AA19" s="422">
        <v>53803986.604199998</v>
      </c>
      <c r="AB19" s="372">
        <v>13928189</v>
      </c>
      <c r="AC19" s="372">
        <v>146580</v>
      </c>
      <c r="AD19" s="423">
        <v>67878755.604200006</v>
      </c>
      <c r="AE19" s="424">
        <v>10748</v>
      </c>
      <c r="AF19" s="421">
        <v>6315</v>
      </c>
      <c r="AG19" s="421">
        <v>0.82579999999999998</v>
      </c>
      <c r="AI19" s="244" t="s">
        <v>341</v>
      </c>
      <c r="AJ19" s="244" t="s">
        <v>342</v>
      </c>
      <c r="AK19" s="376">
        <v>67878755.604200006</v>
      </c>
      <c r="AL19" s="377">
        <v>10748</v>
      </c>
      <c r="AM19" s="425">
        <v>6315</v>
      </c>
      <c r="AN19" s="426">
        <v>0.82579999999999998</v>
      </c>
      <c r="AO19" s="427">
        <v>0.60509999999999997</v>
      </c>
      <c r="AP19" s="428">
        <v>0.77300000000000002</v>
      </c>
      <c r="AQ19" s="426">
        <v>0.77729999999999999</v>
      </c>
      <c r="AR19" s="429">
        <v>0.77729999999999999</v>
      </c>
      <c r="AS19" s="436">
        <v>1774.64</v>
      </c>
      <c r="AT19" s="437">
        <v>508.43999999999983</v>
      </c>
      <c r="AU19" s="428">
        <v>5464713</v>
      </c>
      <c r="AV19" s="426">
        <v>0.78</v>
      </c>
      <c r="AW19" s="425">
        <v>4262476</v>
      </c>
      <c r="BB19" s="244" t="s">
        <v>341</v>
      </c>
      <c r="BC19" s="244" t="s">
        <v>596</v>
      </c>
      <c r="BD19" s="384">
        <v>8540315334</v>
      </c>
      <c r="BE19" s="385">
        <v>471.89</v>
      </c>
      <c r="BF19" s="422">
        <v>18098106</v>
      </c>
      <c r="BG19" s="430">
        <v>0.60509999999999997</v>
      </c>
      <c r="BH19" s="289"/>
      <c r="BI19" s="386">
        <v>10748</v>
      </c>
      <c r="BJ19" s="422">
        <v>22.78</v>
      </c>
      <c r="BK19" s="386">
        <v>80620</v>
      </c>
      <c r="BL19" s="424">
        <v>171</v>
      </c>
      <c r="BN19" s="245" t="s">
        <v>341</v>
      </c>
      <c r="BO19" s="245" t="s">
        <v>342</v>
      </c>
      <c r="BP19" s="388">
        <v>0.89473684210526316</v>
      </c>
      <c r="BQ19" s="388">
        <v>0.91849056603773582</v>
      </c>
      <c r="BR19" s="389">
        <v>0.9740550133096717</v>
      </c>
      <c r="BS19" s="290"/>
      <c r="BT19" s="390">
        <v>2021</v>
      </c>
      <c r="BU19" s="391">
        <v>0.9740550133096717</v>
      </c>
      <c r="BV19" s="291"/>
      <c r="BW19" s="392">
        <v>0.63</v>
      </c>
      <c r="BX19" s="392">
        <v>0.61399999999999999</v>
      </c>
      <c r="BY19" s="392">
        <v>0.97460000000000002</v>
      </c>
      <c r="BZ19" s="248"/>
      <c r="CA19" s="244" t="s">
        <v>341</v>
      </c>
      <c r="CB19" s="244" t="s">
        <v>596</v>
      </c>
      <c r="CC19" s="386">
        <v>37207</v>
      </c>
      <c r="CD19" s="386">
        <v>40147</v>
      </c>
      <c r="CE19" s="386">
        <v>43856</v>
      </c>
      <c r="CF19" s="431">
        <v>40403.333333333336</v>
      </c>
      <c r="CG19" s="431">
        <v>0.77300000000000002</v>
      </c>
      <c r="CH19" s="264"/>
      <c r="CI19" s="431">
        <v>-3452.6666666666642</v>
      </c>
      <c r="CJ19" s="431">
        <v>-7.8700000000000006E-2</v>
      </c>
      <c r="CL19" s="244" t="s">
        <v>341</v>
      </c>
      <c r="CM19" s="244" t="s">
        <v>596</v>
      </c>
      <c r="CN19" s="395">
        <v>0.77729999999999999</v>
      </c>
      <c r="CO19" s="396"/>
      <c r="CP19" s="395">
        <v>10748</v>
      </c>
      <c r="CQ19" s="402">
        <v>14874155</v>
      </c>
      <c r="CR19" s="402">
        <v>0</v>
      </c>
      <c r="CS19" s="402">
        <v>14874155</v>
      </c>
      <c r="CT19" s="402">
        <v>1383.9</v>
      </c>
      <c r="CU19" s="396"/>
      <c r="CV19" s="433">
        <v>1774.64</v>
      </c>
      <c r="CW19" s="402">
        <v>508.43999999999983</v>
      </c>
      <c r="CX19" s="400">
        <v>0.78</v>
      </c>
      <c r="CY19" s="401"/>
      <c r="CZ19" s="402">
        <v>0.61399999999999999</v>
      </c>
      <c r="DA19" s="402" t="s">
        <v>2</v>
      </c>
      <c r="DB19" s="396"/>
      <c r="DC19" s="400">
        <v>0.78</v>
      </c>
      <c r="DX19" s="449" t="s">
        <v>329</v>
      </c>
      <c r="DY19" s="444" t="s">
        <v>329</v>
      </c>
      <c r="DZ19" s="444" t="s">
        <v>744</v>
      </c>
      <c r="EA19" s="445" t="s">
        <v>330</v>
      </c>
      <c r="EB19" s="407">
        <v>1738</v>
      </c>
      <c r="EC19" s="446"/>
      <c r="ED19" s="447">
        <v>1738</v>
      </c>
      <c r="EE19" s="447">
        <v>1738</v>
      </c>
      <c r="EF19" s="446"/>
      <c r="EG19" s="447">
        <v>1</v>
      </c>
      <c r="EH19" s="446"/>
      <c r="EI19" s="273">
        <v>817399</v>
      </c>
      <c r="EJ19" s="273"/>
      <c r="EK19" s="447">
        <v>817399</v>
      </c>
      <c r="EL19" s="447">
        <v>817399</v>
      </c>
      <c r="EM19" s="446">
        <v>0</v>
      </c>
      <c r="EN19" s="446"/>
      <c r="EO19" s="448"/>
      <c r="ES19" s="434" t="s">
        <v>339</v>
      </c>
      <c r="ET19" s="435" t="s">
        <v>340</v>
      </c>
      <c r="EU19" s="411">
        <v>0</v>
      </c>
    </row>
    <row r="20" spans="1:151">
      <c r="A20" s="412" t="s">
        <v>343</v>
      </c>
      <c r="B20" s="413" t="s">
        <v>344</v>
      </c>
      <c r="C20" s="360">
        <v>1991</v>
      </c>
      <c r="D20" s="361">
        <v>1991</v>
      </c>
      <c r="E20" s="414"/>
      <c r="F20" s="414">
        <v>1991</v>
      </c>
      <c r="G20" s="414"/>
      <c r="H20" s="415">
        <v>1991</v>
      </c>
      <c r="K20" s="416" t="s">
        <v>343</v>
      </c>
      <c r="L20" s="417" t="s">
        <v>344</v>
      </c>
      <c r="M20" s="418">
        <v>1017967935</v>
      </c>
      <c r="N20" s="419">
        <v>59029007</v>
      </c>
      <c r="O20" s="418">
        <v>958938928</v>
      </c>
      <c r="P20" s="416">
        <v>2015</v>
      </c>
      <c r="Q20" s="368">
        <v>0.85199999999999998</v>
      </c>
      <c r="R20" s="417">
        <v>1125515174</v>
      </c>
      <c r="S20" s="420">
        <v>59029007</v>
      </c>
      <c r="T20" s="417">
        <v>19262088</v>
      </c>
      <c r="U20" s="417">
        <v>188020707</v>
      </c>
      <c r="V20" s="417">
        <v>1391826976</v>
      </c>
      <c r="X20" s="244" t="s">
        <v>343</v>
      </c>
      <c r="Y20" s="244" t="s">
        <v>344</v>
      </c>
      <c r="Z20" s="421">
        <v>1391826976</v>
      </c>
      <c r="AA20" s="422">
        <v>8768509.9487999994</v>
      </c>
      <c r="AB20" s="372">
        <v>2697963</v>
      </c>
      <c r="AC20" s="372">
        <v>49322</v>
      </c>
      <c r="AD20" s="423">
        <v>11515794.948799999</v>
      </c>
      <c r="AE20" s="424">
        <v>1991</v>
      </c>
      <c r="AF20" s="421">
        <v>5784</v>
      </c>
      <c r="AG20" s="421">
        <v>0.75639999999999996</v>
      </c>
      <c r="AI20" s="244" t="s">
        <v>343</v>
      </c>
      <c r="AJ20" s="244" t="s">
        <v>344</v>
      </c>
      <c r="AK20" s="376">
        <v>11515794.948799999</v>
      </c>
      <c r="AL20" s="377">
        <v>1991</v>
      </c>
      <c r="AM20" s="425">
        <v>5784</v>
      </c>
      <c r="AN20" s="426">
        <v>0.75639999999999996</v>
      </c>
      <c r="AO20" s="427">
        <v>0.19359999999999999</v>
      </c>
      <c r="AP20" s="428">
        <v>1</v>
      </c>
      <c r="AQ20" s="426">
        <v>0.82199999999999995</v>
      </c>
      <c r="AR20" s="429">
        <v>0.82199999999999995</v>
      </c>
      <c r="AS20" s="436">
        <v>1876.69</v>
      </c>
      <c r="AT20" s="437">
        <v>406.38999999999987</v>
      </c>
      <c r="AU20" s="428">
        <v>809122</v>
      </c>
      <c r="AV20" s="426">
        <v>1</v>
      </c>
      <c r="AW20" s="425">
        <v>809122</v>
      </c>
      <c r="BB20" s="244" t="s">
        <v>343</v>
      </c>
      <c r="BC20" s="244" t="s">
        <v>597</v>
      </c>
      <c r="BD20" s="384">
        <v>1391826976</v>
      </c>
      <c r="BE20" s="385">
        <v>240.33</v>
      </c>
      <c r="BF20" s="422">
        <v>5791316</v>
      </c>
      <c r="BG20" s="430">
        <v>0.19359999999999999</v>
      </c>
      <c r="BH20" s="289"/>
      <c r="BI20" s="386">
        <v>1991</v>
      </c>
      <c r="BJ20" s="422">
        <v>8.2799999999999994</v>
      </c>
      <c r="BK20" s="386">
        <v>10385</v>
      </c>
      <c r="BL20" s="424">
        <v>43</v>
      </c>
      <c r="BN20" s="245" t="s">
        <v>343</v>
      </c>
      <c r="BO20" s="245" t="s">
        <v>344</v>
      </c>
      <c r="BP20" s="388">
        <v>0.87552799999999986</v>
      </c>
      <c r="BQ20" s="388">
        <v>0.86168434158020757</v>
      </c>
      <c r="BR20" s="389">
        <v>0.83766293706293715</v>
      </c>
      <c r="BS20" s="290"/>
      <c r="BT20" s="390">
        <v>2015</v>
      </c>
      <c r="BU20" s="391">
        <v>0.85199999999999998</v>
      </c>
      <c r="BV20" s="291"/>
      <c r="BW20" s="392">
        <v>0.87</v>
      </c>
      <c r="BX20" s="392">
        <v>0.74099999999999999</v>
      </c>
      <c r="BY20" s="392">
        <v>1.1761999999999999</v>
      </c>
      <c r="BZ20" s="248"/>
      <c r="CA20" s="244" t="s">
        <v>343</v>
      </c>
      <c r="CB20" s="244" t="s">
        <v>597</v>
      </c>
      <c r="CC20" s="386">
        <v>49318</v>
      </c>
      <c r="CD20" s="386">
        <v>52032</v>
      </c>
      <c r="CE20" s="386">
        <v>55457</v>
      </c>
      <c r="CF20" s="431">
        <v>52269</v>
      </c>
      <c r="CG20" s="431">
        <v>1</v>
      </c>
      <c r="CH20" s="264"/>
      <c r="CI20" s="431">
        <v>-3188</v>
      </c>
      <c r="CJ20" s="431">
        <v>-5.7500000000000002E-2</v>
      </c>
      <c r="CL20" s="244" t="s">
        <v>343</v>
      </c>
      <c r="CM20" s="244" t="s">
        <v>597</v>
      </c>
      <c r="CN20" s="395">
        <v>0.82199999999999995</v>
      </c>
      <c r="CO20" s="396"/>
      <c r="CP20" s="395">
        <v>1991</v>
      </c>
      <c r="CQ20" s="402">
        <v>2649999</v>
      </c>
      <c r="CR20" s="402">
        <v>0</v>
      </c>
      <c r="CS20" s="402">
        <v>2649999</v>
      </c>
      <c r="CT20" s="402">
        <v>1330.99</v>
      </c>
      <c r="CU20" s="396"/>
      <c r="CV20" s="433">
        <v>1876.69</v>
      </c>
      <c r="CW20" s="402">
        <v>406.38999999999987</v>
      </c>
      <c r="CX20" s="400">
        <v>0.70899999999999996</v>
      </c>
      <c r="CY20" s="401"/>
      <c r="CZ20" s="402">
        <v>0.74099999999999999</v>
      </c>
      <c r="DA20" s="402">
        <v>1</v>
      </c>
      <c r="DB20" s="396"/>
      <c r="DC20" s="400">
        <v>1</v>
      </c>
      <c r="DX20" s="450" t="s">
        <v>331</v>
      </c>
      <c r="DY20" s="405" t="s">
        <v>331</v>
      </c>
      <c r="DZ20" s="405" t="s">
        <v>744</v>
      </c>
      <c r="EA20" s="406" t="s">
        <v>332</v>
      </c>
      <c r="EB20" s="407">
        <v>3809</v>
      </c>
      <c r="EC20" s="248"/>
      <c r="ED20" s="273">
        <v>3809</v>
      </c>
      <c r="EE20" s="273"/>
      <c r="EF20" s="248"/>
      <c r="EG20" s="273">
        <v>0.8135412217001281</v>
      </c>
      <c r="EH20" s="248"/>
      <c r="EI20" s="273">
        <v>2804893</v>
      </c>
      <c r="EJ20" s="273"/>
      <c r="EK20" s="273">
        <v>2281896</v>
      </c>
      <c r="EL20" s="273">
        <v>2804893</v>
      </c>
      <c r="EM20" s="248">
        <v>0</v>
      </c>
      <c r="EN20" s="248"/>
      <c r="EO20" s="408"/>
      <c r="ES20" s="434" t="s">
        <v>695</v>
      </c>
      <c r="ET20" s="435" t="s">
        <v>696</v>
      </c>
      <c r="EU20" s="411">
        <v>512250</v>
      </c>
    </row>
    <row r="21" spans="1:151">
      <c r="A21" s="412" t="s">
        <v>345</v>
      </c>
      <c r="B21" s="413" t="s">
        <v>569</v>
      </c>
      <c r="C21" s="360">
        <v>7977</v>
      </c>
      <c r="D21" s="361">
        <v>8193</v>
      </c>
      <c r="E21" s="414"/>
      <c r="F21" s="414">
        <v>8193</v>
      </c>
      <c r="G21" s="414"/>
      <c r="H21" s="415">
        <v>8193</v>
      </c>
      <c r="K21" s="416" t="s">
        <v>345</v>
      </c>
      <c r="L21" s="417" t="s">
        <v>346</v>
      </c>
      <c r="M21" s="418">
        <v>14939714152</v>
      </c>
      <c r="N21" s="419">
        <v>64282478</v>
      </c>
      <c r="O21" s="418">
        <v>14875431674</v>
      </c>
      <c r="P21" s="416">
        <v>2020</v>
      </c>
      <c r="Q21" s="368">
        <v>0.89680000000000004</v>
      </c>
      <c r="R21" s="417">
        <v>16587234248</v>
      </c>
      <c r="S21" s="420">
        <v>64282478</v>
      </c>
      <c r="T21" s="417">
        <v>160885938</v>
      </c>
      <c r="U21" s="417">
        <v>1664156125</v>
      </c>
      <c r="V21" s="417">
        <v>18476558789</v>
      </c>
      <c r="X21" s="244" t="s">
        <v>345</v>
      </c>
      <c r="Y21" s="244" t="s">
        <v>569</v>
      </c>
      <c r="Z21" s="421">
        <v>18476558789</v>
      </c>
      <c r="AA21" s="422">
        <v>116402320.3707</v>
      </c>
      <c r="AB21" s="372">
        <v>20338479</v>
      </c>
      <c r="AC21" s="372">
        <v>279521</v>
      </c>
      <c r="AD21" s="423">
        <v>137020320.3707</v>
      </c>
      <c r="AE21" s="424">
        <v>8193</v>
      </c>
      <c r="AF21" s="421">
        <v>16724</v>
      </c>
      <c r="AG21" s="421">
        <v>2.1869999999999998</v>
      </c>
      <c r="AI21" s="244" t="s">
        <v>345</v>
      </c>
      <c r="AJ21" s="244" t="s">
        <v>569</v>
      </c>
      <c r="AK21" s="376">
        <v>137020320.3707</v>
      </c>
      <c r="AL21" s="377">
        <v>8193</v>
      </c>
      <c r="AM21" s="425">
        <v>16724</v>
      </c>
      <c r="AN21" s="426">
        <v>2.1869999999999998</v>
      </c>
      <c r="AO21" s="427">
        <v>1.2171000000000001</v>
      </c>
      <c r="AP21" s="428">
        <v>1.0947</v>
      </c>
      <c r="AQ21" s="426">
        <v>1.5439000000000001</v>
      </c>
      <c r="AR21" s="429" t="s">
        <v>2</v>
      </c>
      <c r="AS21" s="436" t="s">
        <v>2</v>
      </c>
      <c r="AT21" s="437" t="s">
        <v>2</v>
      </c>
      <c r="AU21" s="428">
        <v>0</v>
      </c>
      <c r="AV21" s="426" t="s">
        <v>2</v>
      </c>
      <c r="AW21" s="425">
        <v>0</v>
      </c>
      <c r="BB21" s="244" t="s">
        <v>345</v>
      </c>
      <c r="BC21" s="244" t="s">
        <v>598</v>
      </c>
      <c r="BD21" s="384">
        <v>18476558789</v>
      </c>
      <c r="BE21" s="385">
        <v>507.6</v>
      </c>
      <c r="BF21" s="422">
        <v>36399840</v>
      </c>
      <c r="BG21" s="430">
        <v>1.2171000000000001</v>
      </c>
      <c r="BH21" s="289"/>
      <c r="BI21" s="386">
        <v>8193</v>
      </c>
      <c r="BJ21" s="422">
        <v>16.14</v>
      </c>
      <c r="BK21" s="386">
        <v>67739</v>
      </c>
      <c r="BL21" s="424">
        <v>133</v>
      </c>
      <c r="BN21" s="245" t="s">
        <v>345</v>
      </c>
      <c r="BO21" s="245" t="s">
        <v>569</v>
      </c>
      <c r="BP21" s="388">
        <v>0.90881602220548929</v>
      </c>
      <c r="BQ21" s="388">
        <v>0.9637729549248748</v>
      </c>
      <c r="BR21" s="389">
        <v>0.86330541263634486</v>
      </c>
      <c r="BS21" s="290"/>
      <c r="BT21" s="390">
        <v>2020</v>
      </c>
      <c r="BU21" s="391">
        <v>0.89680000000000004</v>
      </c>
      <c r="BV21" s="291"/>
      <c r="BW21" s="392">
        <v>0.33</v>
      </c>
      <c r="BX21" s="392">
        <v>0.29599999999999999</v>
      </c>
      <c r="BY21" s="392">
        <v>0.4698</v>
      </c>
      <c r="BZ21" s="248"/>
      <c r="CA21" s="244" t="s">
        <v>345</v>
      </c>
      <c r="CB21" s="244" t="s">
        <v>598</v>
      </c>
      <c r="CC21" s="386">
        <v>53601</v>
      </c>
      <c r="CD21" s="386">
        <v>57329</v>
      </c>
      <c r="CE21" s="386">
        <v>60741</v>
      </c>
      <c r="CF21" s="431">
        <v>57223.666666666664</v>
      </c>
      <c r="CG21" s="431">
        <v>1.0947</v>
      </c>
      <c r="CH21" s="264"/>
      <c r="CI21" s="431">
        <v>-3517.3333333333358</v>
      </c>
      <c r="CJ21" s="431">
        <v>-5.79E-2</v>
      </c>
      <c r="CL21" s="244" t="s">
        <v>345</v>
      </c>
      <c r="CM21" s="244" t="s">
        <v>598</v>
      </c>
      <c r="CN21" s="395" t="s">
        <v>2</v>
      </c>
      <c r="CO21" s="396"/>
      <c r="CP21" s="395">
        <v>8193</v>
      </c>
      <c r="CQ21" s="402">
        <v>23854410</v>
      </c>
      <c r="CR21" s="402">
        <v>0</v>
      </c>
      <c r="CS21" s="402">
        <v>23854410</v>
      </c>
      <c r="CT21" s="402">
        <v>2911.56</v>
      </c>
      <c r="CU21" s="396"/>
      <c r="CV21" s="433" t="s">
        <v>2</v>
      </c>
      <c r="CW21" s="402" t="s">
        <v>2</v>
      </c>
      <c r="CX21" s="400" t="s">
        <v>2</v>
      </c>
      <c r="CY21" s="401"/>
      <c r="CZ21" s="402">
        <v>0.29599999999999999</v>
      </c>
      <c r="DA21" s="402" t="s">
        <v>2</v>
      </c>
      <c r="DB21" s="396"/>
      <c r="DC21" s="400" t="s">
        <v>2</v>
      </c>
      <c r="DX21" s="452" t="s">
        <v>331</v>
      </c>
      <c r="DY21" s="405" t="s">
        <v>818</v>
      </c>
      <c r="DZ21" s="405" t="s">
        <v>6</v>
      </c>
      <c r="EA21" s="406" t="s">
        <v>1057</v>
      </c>
      <c r="EB21" s="407">
        <v>176</v>
      </c>
      <c r="EC21" s="248"/>
      <c r="ED21" s="273">
        <v>176</v>
      </c>
      <c r="EE21" s="273"/>
      <c r="EF21" s="248"/>
      <c r="EG21" s="273">
        <v>3.7590773173857325E-2</v>
      </c>
      <c r="EH21" s="248"/>
      <c r="EI21" s="273">
        <v>0</v>
      </c>
      <c r="EJ21" s="273"/>
      <c r="EK21" s="273">
        <v>105438</v>
      </c>
      <c r="EL21" s="273"/>
      <c r="EM21" s="248"/>
      <c r="EN21" s="248"/>
      <c r="EO21" s="408"/>
      <c r="ES21" s="434" t="s">
        <v>341</v>
      </c>
      <c r="ET21" s="435" t="s">
        <v>342</v>
      </c>
      <c r="EU21" s="411">
        <v>4172452</v>
      </c>
    </row>
    <row r="22" spans="1:151">
      <c r="A22" s="412" t="s">
        <v>347</v>
      </c>
      <c r="B22" s="413" t="s">
        <v>348</v>
      </c>
      <c r="C22" s="360">
        <v>2185</v>
      </c>
      <c r="D22" s="361">
        <v>2185</v>
      </c>
      <c r="E22" s="414"/>
      <c r="F22" s="414">
        <v>2185</v>
      </c>
      <c r="G22" s="414"/>
      <c r="H22" s="415">
        <v>2185</v>
      </c>
      <c r="K22" s="416" t="s">
        <v>347</v>
      </c>
      <c r="L22" s="417" t="s">
        <v>348</v>
      </c>
      <c r="M22" s="418">
        <v>1378088678</v>
      </c>
      <c r="N22" s="419">
        <v>71568586</v>
      </c>
      <c r="O22" s="418">
        <v>1306520092</v>
      </c>
      <c r="P22" s="416">
        <v>2016</v>
      </c>
      <c r="Q22" s="368">
        <v>0.98640000000000005</v>
      </c>
      <c r="R22" s="417">
        <v>1324533751</v>
      </c>
      <c r="S22" s="420">
        <v>71568586</v>
      </c>
      <c r="T22" s="417">
        <v>100380104</v>
      </c>
      <c r="U22" s="417">
        <v>279224453</v>
      </c>
      <c r="V22" s="417">
        <v>1775706894</v>
      </c>
      <c r="X22" s="244" t="s">
        <v>347</v>
      </c>
      <c r="Y22" s="244" t="s">
        <v>348</v>
      </c>
      <c r="Z22" s="421">
        <v>1775706894</v>
      </c>
      <c r="AA22" s="422">
        <v>11186953.4322</v>
      </c>
      <c r="AB22" s="372">
        <v>5038125</v>
      </c>
      <c r="AC22" s="372">
        <v>45671</v>
      </c>
      <c r="AD22" s="423">
        <v>16270749.4322</v>
      </c>
      <c r="AE22" s="424">
        <v>2185</v>
      </c>
      <c r="AF22" s="421">
        <v>7447</v>
      </c>
      <c r="AG22" s="421">
        <v>0.9738</v>
      </c>
      <c r="AI22" s="244" t="s">
        <v>347</v>
      </c>
      <c r="AJ22" s="244" t="s">
        <v>348</v>
      </c>
      <c r="AK22" s="376">
        <v>16270749.4322</v>
      </c>
      <c r="AL22" s="377">
        <v>2185</v>
      </c>
      <c r="AM22" s="425">
        <v>7447</v>
      </c>
      <c r="AN22" s="426">
        <v>0.9738</v>
      </c>
      <c r="AO22" s="427">
        <v>0.1396</v>
      </c>
      <c r="AP22" s="428">
        <v>0.74670000000000003</v>
      </c>
      <c r="AQ22" s="426">
        <v>0.77690000000000003</v>
      </c>
      <c r="AR22" s="429">
        <v>0.77690000000000003</v>
      </c>
      <c r="AS22" s="436">
        <v>1773.72</v>
      </c>
      <c r="AT22" s="437">
        <v>509.3599999999999</v>
      </c>
      <c r="AU22" s="428">
        <v>1112952</v>
      </c>
      <c r="AV22" s="426">
        <v>1</v>
      </c>
      <c r="AW22" s="425">
        <v>1112952</v>
      </c>
      <c r="BB22" s="244" t="s">
        <v>347</v>
      </c>
      <c r="BC22" s="244" t="s">
        <v>599</v>
      </c>
      <c r="BD22" s="384">
        <v>1775706894</v>
      </c>
      <c r="BE22" s="385">
        <v>425.37</v>
      </c>
      <c r="BF22" s="422">
        <v>4174500</v>
      </c>
      <c r="BG22" s="430">
        <v>0.1396</v>
      </c>
      <c r="BH22" s="289"/>
      <c r="BI22" s="386">
        <v>2185</v>
      </c>
      <c r="BJ22" s="422">
        <v>5.14</v>
      </c>
      <c r="BK22" s="386">
        <v>22736</v>
      </c>
      <c r="BL22" s="424">
        <v>53</v>
      </c>
      <c r="BN22" s="245" t="s">
        <v>347</v>
      </c>
      <c r="BO22" s="245" t="s">
        <v>348</v>
      </c>
      <c r="BP22" s="388">
        <v>0.99719705882352938</v>
      </c>
      <c r="BQ22" s="388">
        <v>0.98182111111111114</v>
      </c>
      <c r="BR22" s="389">
        <v>0.98585163043478263</v>
      </c>
      <c r="BS22" s="290"/>
      <c r="BT22" s="390">
        <v>2016</v>
      </c>
      <c r="BU22" s="391">
        <v>0.98640000000000005</v>
      </c>
      <c r="BV22" s="291"/>
      <c r="BW22" s="392">
        <v>0.73499999999999999</v>
      </c>
      <c r="BX22" s="392">
        <v>0.72499999999999998</v>
      </c>
      <c r="BY22" s="392">
        <v>1.1508</v>
      </c>
      <c r="BZ22" s="248"/>
      <c r="CA22" s="244" t="s">
        <v>347</v>
      </c>
      <c r="CB22" s="244" t="s">
        <v>599</v>
      </c>
      <c r="CC22" s="386">
        <v>35982</v>
      </c>
      <c r="CD22" s="386">
        <v>38866</v>
      </c>
      <c r="CE22" s="386">
        <v>42247</v>
      </c>
      <c r="CF22" s="431">
        <v>39031.666666666664</v>
      </c>
      <c r="CG22" s="431">
        <v>0.74670000000000003</v>
      </c>
      <c r="CH22" s="264"/>
      <c r="CI22" s="431">
        <v>-3215.3333333333358</v>
      </c>
      <c r="CJ22" s="431">
        <v>-7.6100000000000001E-2</v>
      </c>
      <c r="CL22" s="244" t="s">
        <v>347</v>
      </c>
      <c r="CM22" s="244" t="s">
        <v>599</v>
      </c>
      <c r="CN22" s="395">
        <v>0.77690000000000003</v>
      </c>
      <c r="CO22" s="396"/>
      <c r="CP22" s="395">
        <v>2185</v>
      </c>
      <c r="CQ22" s="402">
        <v>2655000</v>
      </c>
      <c r="CR22" s="402">
        <v>0</v>
      </c>
      <c r="CS22" s="402">
        <v>2655000</v>
      </c>
      <c r="CT22" s="402">
        <v>1215.0999999999999</v>
      </c>
      <c r="CU22" s="396"/>
      <c r="CV22" s="433">
        <v>1773.72</v>
      </c>
      <c r="CW22" s="402">
        <v>509.3599999999999</v>
      </c>
      <c r="CX22" s="400">
        <v>0.68500000000000005</v>
      </c>
      <c r="CY22" s="401"/>
      <c r="CZ22" s="402">
        <v>0.72499999999999998</v>
      </c>
      <c r="DA22" s="402">
        <v>1</v>
      </c>
      <c r="DB22" s="396"/>
      <c r="DC22" s="400">
        <v>1</v>
      </c>
      <c r="DX22" s="453" t="s">
        <v>331</v>
      </c>
      <c r="DY22" s="439" t="s">
        <v>1013</v>
      </c>
      <c r="DZ22" s="439" t="s">
        <v>6</v>
      </c>
      <c r="EA22" s="440" t="s">
        <v>1058</v>
      </c>
      <c r="EB22" s="407">
        <v>697</v>
      </c>
      <c r="EC22" s="441"/>
      <c r="ED22" s="442">
        <v>697</v>
      </c>
      <c r="EE22" s="442">
        <v>4682</v>
      </c>
      <c r="EF22" s="441"/>
      <c r="EG22" s="442">
        <v>0.14886800512601453</v>
      </c>
      <c r="EH22" s="441"/>
      <c r="EI22" s="273">
        <v>0</v>
      </c>
      <c r="EJ22" s="442"/>
      <c r="EK22" s="442">
        <v>417559</v>
      </c>
      <c r="EL22" s="442"/>
      <c r="EM22" s="441"/>
      <c r="EN22" s="441"/>
      <c r="EO22" s="443"/>
      <c r="ES22" s="434" t="s">
        <v>343</v>
      </c>
      <c r="ET22" s="435" t="s">
        <v>344</v>
      </c>
      <c r="EU22" s="411">
        <v>809122</v>
      </c>
    </row>
    <row r="23" spans="1:151">
      <c r="A23" s="412" t="s">
        <v>349</v>
      </c>
      <c r="B23" s="413" t="s">
        <v>350</v>
      </c>
      <c r="C23" s="360">
        <v>15435</v>
      </c>
      <c r="D23" s="361">
        <v>22000</v>
      </c>
      <c r="E23" s="414"/>
      <c r="F23" s="414">
        <v>22000</v>
      </c>
      <c r="G23" s="414"/>
      <c r="H23" s="415">
        <v>22000</v>
      </c>
      <c r="K23" s="416" t="s">
        <v>349</v>
      </c>
      <c r="L23" s="417" t="s">
        <v>350</v>
      </c>
      <c r="M23" s="418">
        <v>13569632014</v>
      </c>
      <c r="N23" s="419">
        <v>128045800</v>
      </c>
      <c r="O23" s="418">
        <v>13441586214</v>
      </c>
      <c r="P23" s="416">
        <v>2019</v>
      </c>
      <c r="Q23" s="368">
        <v>0.89159999999999995</v>
      </c>
      <c r="R23" s="417">
        <v>15075803291</v>
      </c>
      <c r="S23" s="420">
        <v>128045800</v>
      </c>
      <c r="T23" s="417">
        <v>1088939379</v>
      </c>
      <c r="U23" s="417">
        <v>4772455163</v>
      </c>
      <c r="V23" s="417">
        <v>21065243633</v>
      </c>
      <c r="X23" s="244" t="s">
        <v>349</v>
      </c>
      <c r="Y23" s="244" t="s">
        <v>350</v>
      </c>
      <c r="Z23" s="421">
        <v>21065243633</v>
      </c>
      <c r="AA23" s="422">
        <v>132711034.88789999</v>
      </c>
      <c r="AB23" s="372">
        <v>42216166</v>
      </c>
      <c r="AC23" s="372">
        <v>339412</v>
      </c>
      <c r="AD23" s="423">
        <v>175266612.88789999</v>
      </c>
      <c r="AE23" s="424">
        <v>22000</v>
      </c>
      <c r="AF23" s="421">
        <v>7967</v>
      </c>
      <c r="AG23" s="421">
        <v>1.0418000000000001</v>
      </c>
      <c r="AI23" s="244" t="s">
        <v>349</v>
      </c>
      <c r="AJ23" s="244" t="s">
        <v>350</v>
      </c>
      <c r="AK23" s="376">
        <v>175266612.88789999</v>
      </c>
      <c r="AL23" s="377">
        <v>22000</v>
      </c>
      <c r="AM23" s="425">
        <v>7967</v>
      </c>
      <c r="AN23" s="426">
        <v>1.0418000000000001</v>
      </c>
      <c r="AO23" s="427">
        <v>1.7548999999999999</v>
      </c>
      <c r="AP23" s="428">
        <v>0.95020000000000004</v>
      </c>
      <c r="AQ23" s="426">
        <v>1.0672999999999999</v>
      </c>
      <c r="AR23" s="429" t="s">
        <v>2</v>
      </c>
      <c r="AS23" s="436" t="s">
        <v>2</v>
      </c>
      <c r="AT23" s="437" t="s">
        <v>2</v>
      </c>
      <c r="AU23" s="428">
        <v>0</v>
      </c>
      <c r="AV23" s="426" t="s">
        <v>2</v>
      </c>
      <c r="AW23" s="425">
        <v>0</v>
      </c>
      <c r="BB23" s="244" t="s">
        <v>349</v>
      </c>
      <c r="BC23" s="244" t="s">
        <v>600</v>
      </c>
      <c r="BD23" s="384">
        <v>21065243633</v>
      </c>
      <c r="BE23" s="385">
        <v>401.37</v>
      </c>
      <c r="BF23" s="422">
        <v>52483354</v>
      </c>
      <c r="BG23" s="430">
        <v>1.7548999999999999</v>
      </c>
      <c r="BH23" s="289"/>
      <c r="BI23" s="386">
        <v>22000</v>
      </c>
      <c r="BJ23" s="422">
        <v>54.81</v>
      </c>
      <c r="BK23" s="386">
        <v>160792</v>
      </c>
      <c r="BL23" s="424">
        <v>401</v>
      </c>
      <c r="BN23" s="245" t="s">
        <v>349</v>
      </c>
      <c r="BO23" s="245" t="s">
        <v>350</v>
      </c>
      <c r="BP23" s="388">
        <v>0.98062271062271056</v>
      </c>
      <c r="BQ23" s="388">
        <v>0.91829953917050688</v>
      </c>
      <c r="BR23" s="389">
        <v>0.84405594405594409</v>
      </c>
      <c r="BS23" s="290"/>
      <c r="BT23" s="390">
        <v>2019</v>
      </c>
      <c r="BU23" s="391">
        <v>0.89159999999999995</v>
      </c>
      <c r="BV23" s="291"/>
      <c r="BW23" s="392">
        <v>0.57499999999999996</v>
      </c>
      <c r="BX23" s="392">
        <v>0.51300000000000001</v>
      </c>
      <c r="BY23" s="392">
        <v>0.81430000000000002</v>
      </c>
      <c r="BZ23" s="248"/>
      <c r="CA23" s="244" t="s">
        <v>349</v>
      </c>
      <c r="CB23" s="244" t="s">
        <v>600</v>
      </c>
      <c r="CC23" s="386">
        <v>46269</v>
      </c>
      <c r="CD23" s="386">
        <v>49400</v>
      </c>
      <c r="CE23" s="386">
        <v>53333</v>
      </c>
      <c r="CF23" s="431">
        <v>49667.333333333336</v>
      </c>
      <c r="CG23" s="431">
        <v>0.95020000000000004</v>
      </c>
      <c r="CH23" s="264"/>
      <c r="CI23" s="431">
        <v>-3665.6666666666642</v>
      </c>
      <c r="CJ23" s="431">
        <v>-6.8699999999999997E-2</v>
      </c>
      <c r="CL23" s="244" t="s">
        <v>349</v>
      </c>
      <c r="CM23" s="244" t="s">
        <v>600</v>
      </c>
      <c r="CN23" s="395" t="s">
        <v>2</v>
      </c>
      <c r="CO23" s="396"/>
      <c r="CP23" s="395">
        <v>22000</v>
      </c>
      <c r="CQ23" s="402">
        <v>40091748</v>
      </c>
      <c r="CR23" s="402">
        <v>0</v>
      </c>
      <c r="CS23" s="402">
        <v>40091748</v>
      </c>
      <c r="CT23" s="402">
        <v>1822.35</v>
      </c>
      <c r="CU23" s="396"/>
      <c r="CV23" s="433" t="s">
        <v>2</v>
      </c>
      <c r="CW23" s="402" t="s">
        <v>2</v>
      </c>
      <c r="CX23" s="400" t="s">
        <v>2</v>
      </c>
      <c r="CY23" s="401"/>
      <c r="CZ23" s="402">
        <v>0.51300000000000001</v>
      </c>
      <c r="DA23" s="402" t="s">
        <v>2</v>
      </c>
      <c r="DB23" s="396"/>
      <c r="DC23" s="400" t="s">
        <v>2</v>
      </c>
      <c r="DX23" s="450" t="s">
        <v>333</v>
      </c>
      <c r="DY23" s="405" t="s">
        <v>333</v>
      </c>
      <c r="DZ23" s="405" t="s">
        <v>744</v>
      </c>
      <c r="EA23" s="406" t="s">
        <v>334</v>
      </c>
      <c r="EB23" s="407">
        <v>13155</v>
      </c>
      <c r="EC23" s="248"/>
      <c r="ED23" s="273">
        <v>13155</v>
      </c>
      <c r="EE23" s="273"/>
      <c r="EF23" s="248"/>
      <c r="EG23" s="273">
        <v>0.88081687311683965</v>
      </c>
      <c r="EH23" s="248"/>
      <c r="EI23" s="273">
        <v>0</v>
      </c>
      <c r="EJ23" s="273"/>
      <c r="EK23" s="273">
        <v>0</v>
      </c>
      <c r="EL23" s="273">
        <v>0</v>
      </c>
      <c r="EM23" s="248">
        <v>0</v>
      </c>
      <c r="EN23" s="248"/>
      <c r="EO23" s="408"/>
      <c r="ES23" s="434" t="s">
        <v>345</v>
      </c>
      <c r="ET23" s="435" t="s">
        <v>569</v>
      </c>
      <c r="EU23" s="411">
        <v>0</v>
      </c>
    </row>
    <row r="24" spans="1:151">
      <c r="A24" s="412" t="s">
        <v>351</v>
      </c>
      <c r="B24" s="413" t="s">
        <v>352</v>
      </c>
      <c r="C24" s="360">
        <v>9110</v>
      </c>
      <c r="D24" s="361">
        <v>10539</v>
      </c>
      <c r="E24" s="414"/>
      <c r="F24" s="414">
        <v>10539</v>
      </c>
      <c r="G24" s="414"/>
      <c r="H24" s="415">
        <v>10539</v>
      </c>
      <c r="K24" s="416" t="s">
        <v>351</v>
      </c>
      <c r="L24" s="417" t="s">
        <v>352</v>
      </c>
      <c r="M24" s="418">
        <v>11929688420</v>
      </c>
      <c r="N24" s="419">
        <v>474260779</v>
      </c>
      <c r="O24" s="418">
        <v>11455427641</v>
      </c>
      <c r="P24" s="416">
        <v>2021</v>
      </c>
      <c r="Q24" s="368">
        <v>0.98228247706422023</v>
      </c>
      <c r="R24" s="417">
        <v>11662050284</v>
      </c>
      <c r="S24" s="420">
        <v>474260779</v>
      </c>
      <c r="T24" s="417">
        <v>227258616</v>
      </c>
      <c r="U24" s="417">
        <v>1679768986</v>
      </c>
      <c r="V24" s="417">
        <v>14043338665</v>
      </c>
      <c r="X24" s="244" t="s">
        <v>351</v>
      </c>
      <c r="Y24" s="244" t="s">
        <v>352</v>
      </c>
      <c r="Z24" s="421">
        <v>14043338665</v>
      </c>
      <c r="AA24" s="422">
        <v>88473033.589499995</v>
      </c>
      <c r="AB24" s="372">
        <v>18700423</v>
      </c>
      <c r="AC24" s="372">
        <v>148871</v>
      </c>
      <c r="AD24" s="423">
        <v>107322327.5895</v>
      </c>
      <c r="AE24" s="424">
        <v>10539</v>
      </c>
      <c r="AF24" s="421">
        <v>10183</v>
      </c>
      <c r="AG24" s="421">
        <v>1.3315999999999999</v>
      </c>
      <c r="AI24" s="244" t="s">
        <v>351</v>
      </c>
      <c r="AJ24" s="244" t="s">
        <v>352</v>
      </c>
      <c r="AK24" s="376">
        <v>107322327.5895</v>
      </c>
      <c r="AL24" s="377">
        <v>10539</v>
      </c>
      <c r="AM24" s="425">
        <v>10183</v>
      </c>
      <c r="AN24" s="426">
        <v>1.3315999999999999</v>
      </c>
      <c r="AO24" s="427">
        <v>0.68879999999999997</v>
      </c>
      <c r="AP24" s="428">
        <v>1.3574999999999999</v>
      </c>
      <c r="AQ24" s="426">
        <v>1.2802999999999998</v>
      </c>
      <c r="AR24" s="429" t="s">
        <v>2</v>
      </c>
      <c r="AS24" s="436" t="s">
        <v>2</v>
      </c>
      <c r="AT24" s="437" t="s">
        <v>2</v>
      </c>
      <c r="AU24" s="428">
        <v>0</v>
      </c>
      <c r="AV24" s="426" t="s">
        <v>2</v>
      </c>
      <c r="AW24" s="425">
        <v>0</v>
      </c>
      <c r="BB24" s="244" t="s">
        <v>351</v>
      </c>
      <c r="BC24" s="244" t="s">
        <v>601</v>
      </c>
      <c r="BD24" s="384">
        <v>14043338665</v>
      </c>
      <c r="BE24" s="385">
        <v>681.68</v>
      </c>
      <c r="BF24" s="422">
        <v>20601072</v>
      </c>
      <c r="BG24" s="430">
        <v>0.68879999999999997</v>
      </c>
      <c r="BH24" s="289"/>
      <c r="BI24" s="386">
        <v>10539</v>
      </c>
      <c r="BJ24" s="422">
        <v>15.46</v>
      </c>
      <c r="BK24" s="386">
        <v>76544</v>
      </c>
      <c r="BL24" s="424">
        <v>112</v>
      </c>
      <c r="BN24" s="245" t="s">
        <v>351</v>
      </c>
      <c r="BO24" s="245" t="s">
        <v>352</v>
      </c>
      <c r="BP24" s="388">
        <v>0.94004918032786888</v>
      </c>
      <c r="BQ24" s="388">
        <v>0.88652112676056338</v>
      </c>
      <c r="BR24" s="389">
        <v>0.98228247706422023</v>
      </c>
      <c r="BS24" s="290"/>
      <c r="BT24" s="390">
        <v>2021</v>
      </c>
      <c r="BU24" s="391">
        <v>0.98228247706422023</v>
      </c>
      <c r="BV24" s="291"/>
      <c r="BW24" s="392">
        <v>0.66500000000000004</v>
      </c>
      <c r="BX24" s="392">
        <v>0.65300000000000002</v>
      </c>
      <c r="BY24" s="392">
        <v>1.0365</v>
      </c>
      <c r="BZ24" s="248"/>
      <c r="CA24" s="244" t="s">
        <v>351</v>
      </c>
      <c r="CB24" s="244" t="s">
        <v>601</v>
      </c>
      <c r="CC24" s="386">
        <v>67117</v>
      </c>
      <c r="CD24" s="386">
        <v>70130</v>
      </c>
      <c r="CE24" s="386">
        <v>75624</v>
      </c>
      <c r="CF24" s="431">
        <v>70957</v>
      </c>
      <c r="CG24" s="431">
        <v>1.3574999999999999</v>
      </c>
      <c r="CH24" s="264"/>
      <c r="CI24" s="431">
        <v>-4667</v>
      </c>
      <c r="CJ24" s="431">
        <v>-6.1699999999999998E-2</v>
      </c>
      <c r="CL24" s="244" t="s">
        <v>351</v>
      </c>
      <c r="CM24" s="244" t="s">
        <v>601</v>
      </c>
      <c r="CN24" s="395" t="s">
        <v>2</v>
      </c>
      <c r="CO24" s="396"/>
      <c r="CP24" s="395">
        <v>10539</v>
      </c>
      <c r="CQ24" s="402">
        <v>35581710</v>
      </c>
      <c r="CR24" s="402">
        <v>0</v>
      </c>
      <c r="CS24" s="402">
        <v>35581710</v>
      </c>
      <c r="CT24" s="402">
        <v>3376.19</v>
      </c>
      <c r="CU24" s="396"/>
      <c r="CV24" s="433" t="s">
        <v>2</v>
      </c>
      <c r="CW24" s="402" t="s">
        <v>2</v>
      </c>
      <c r="CX24" s="400" t="s">
        <v>2</v>
      </c>
      <c r="CY24" s="401"/>
      <c r="CZ24" s="402">
        <v>0.65300000000000002</v>
      </c>
      <c r="DA24" s="402">
        <v>1</v>
      </c>
      <c r="DB24" s="396"/>
      <c r="DC24" s="400" t="s">
        <v>2</v>
      </c>
      <c r="DX24" s="450" t="s">
        <v>333</v>
      </c>
      <c r="DY24" s="405" t="s">
        <v>17</v>
      </c>
      <c r="DZ24" s="405" t="s">
        <v>6</v>
      </c>
      <c r="EA24" s="406" t="s">
        <v>1366</v>
      </c>
      <c r="EB24" s="407">
        <v>1080</v>
      </c>
      <c r="EC24" s="248"/>
      <c r="ED24" s="273">
        <v>1080</v>
      </c>
      <c r="EE24" s="273"/>
      <c r="EF24" s="248"/>
      <c r="EG24" s="273">
        <v>7.2313357884164708E-2</v>
      </c>
      <c r="EH24" s="248"/>
      <c r="EI24" s="273">
        <v>0</v>
      </c>
      <c r="EJ24" s="273"/>
      <c r="EK24" s="273">
        <v>0</v>
      </c>
      <c r="EL24" s="273"/>
      <c r="EM24" s="248"/>
      <c r="EN24" s="248"/>
      <c r="EO24" s="408"/>
      <c r="ES24" s="434" t="s">
        <v>347</v>
      </c>
      <c r="ET24" s="435" t="s">
        <v>348</v>
      </c>
      <c r="EU24" s="411">
        <v>1112952</v>
      </c>
    </row>
    <row r="25" spans="1:151">
      <c r="A25" s="412" t="s">
        <v>353</v>
      </c>
      <c r="B25" s="413" t="s">
        <v>354</v>
      </c>
      <c r="C25" s="360">
        <v>3163</v>
      </c>
      <c r="D25" s="361">
        <v>3163</v>
      </c>
      <c r="E25" s="414"/>
      <c r="F25" s="414">
        <v>3163</v>
      </c>
      <c r="G25" s="414"/>
      <c r="H25" s="415">
        <v>3163</v>
      </c>
      <c r="K25" s="416" t="s">
        <v>353</v>
      </c>
      <c r="L25" s="417" t="s">
        <v>354</v>
      </c>
      <c r="M25" s="418">
        <v>3315964345</v>
      </c>
      <c r="N25" s="419">
        <v>77992090</v>
      </c>
      <c r="O25" s="418">
        <v>3237972255</v>
      </c>
      <c r="P25" s="416">
        <v>2020</v>
      </c>
      <c r="Q25" s="368">
        <v>0.99260000000000004</v>
      </c>
      <c r="R25" s="417">
        <v>3262111883</v>
      </c>
      <c r="S25" s="420">
        <v>77992090</v>
      </c>
      <c r="T25" s="417">
        <v>63825331</v>
      </c>
      <c r="U25" s="417">
        <v>473204240</v>
      </c>
      <c r="V25" s="417">
        <v>3877133544</v>
      </c>
      <c r="X25" s="244" t="s">
        <v>353</v>
      </c>
      <c r="Y25" s="244" t="s">
        <v>354</v>
      </c>
      <c r="Z25" s="421">
        <v>3877133544</v>
      </c>
      <c r="AA25" s="422">
        <v>24425941.327199999</v>
      </c>
      <c r="AB25" s="372">
        <v>9625576</v>
      </c>
      <c r="AC25" s="372">
        <v>78471</v>
      </c>
      <c r="AD25" s="423">
        <v>34129988.327199996</v>
      </c>
      <c r="AE25" s="424">
        <v>3163</v>
      </c>
      <c r="AF25" s="421">
        <v>10790</v>
      </c>
      <c r="AG25" s="421">
        <v>1.411</v>
      </c>
      <c r="AI25" s="244" t="s">
        <v>353</v>
      </c>
      <c r="AJ25" s="244" t="s">
        <v>354</v>
      </c>
      <c r="AK25" s="376">
        <v>34129988.327199996</v>
      </c>
      <c r="AL25" s="377">
        <v>3163</v>
      </c>
      <c r="AM25" s="425">
        <v>10790</v>
      </c>
      <c r="AN25" s="426">
        <v>1.411</v>
      </c>
      <c r="AO25" s="427">
        <v>0.28460000000000002</v>
      </c>
      <c r="AP25" s="428">
        <v>0.71779999999999999</v>
      </c>
      <c r="AQ25" s="426">
        <v>0.95179999999999998</v>
      </c>
      <c r="AR25" s="429">
        <v>0.95179999999999998</v>
      </c>
      <c r="AS25" s="436">
        <v>2173.04</v>
      </c>
      <c r="AT25" s="437">
        <v>110.03999999999996</v>
      </c>
      <c r="AU25" s="428">
        <v>348057</v>
      </c>
      <c r="AV25" s="426">
        <v>1</v>
      </c>
      <c r="AW25" s="425">
        <v>348057</v>
      </c>
      <c r="BB25" s="244" t="s">
        <v>353</v>
      </c>
      <c r="BC25" s="244" t="s">
        <v>602</v>
      </c>
      <c r="BD25" s="384">
        <v>3877133544</v>
      </c>
      <c r="BE25" s="385">
        <v>455.54</v>
      </c>
      <c r="BF25" s="422">
        <v>8511072</v>
      </c>
      <c r="BG25" s="430">
        <v>0.28460000000000002</v>
      </c>
      <c r="BH25" s="289"/>
      <c r="BI25" s="386">
        <v>3163</v>
      </c>
      <c r="BJ25" s="422">
        <v>6.94</v>
      </c>
      <c r="BK25" s="386">
        <v>28852</v>
      </c>
      <c r="BL25" s="424">
        <v>63</v>
      </c>
      <c r="BN25" s="245" t="s">
        <v>353</v>
      </c>
      <c r="BO25" s="245" t="s">
        <v>354</v>
      </c>
      <c r="BP25" s="388">
        <v>0.86856011040686976</v>
      </c>
      <c r="BQ25" s="388">
        <v>0.99852115059221658</v>
      </c>
      <c r="BR25" s="389">
        <v>0.98957820512820516</v>
      </c>
      <c r="BS25" s="290"/>
      <c r="BT25" s="390">
        <v>2020</v>
      </c>
      <c r="BU25" s="391">
        <v>0.99260000000000004</v>
      </c>
      <c r="BV25" s="291"/>
      <c r="BW25" s="392">
        <v>0.5</v>
      </c>
      <c r="BX25" s="392">
        <v>0.496</v>
      </c>
      <c r="BY25" s="392">
        <v>0.7873</v>
      </c>
      <c r="BZ25" s="248"/>
      <c r="CA25" s="244" t="s">
        <v>353</v>
      </c>
      <c r="CB25" s="244" t="s">
        <v>602</v>
      </c>
      <c r="CC25" s="386">
        <v>34649</v>
      </c>
      <c r="CD25" s="386">
        <v>37421</v>
      </c>
      <c r="CE25" s="386">
        <v>40485</v>
      </c>
      <c r="CF25" s="431">
        <v>37518.333333333336</v>
      </c>
      <c r="CG25" s="431">
        <v>0.71779999999999999</v>
      </c>
      <c r="CH25" s="264"/>
      <c r="CI25" s="431">
        <v>-2966.6666666666642</v>
      </c>
      <c r="CJ25" s="431">
        <v>-7.3300000000000004E-2</v>
      </c>
      <c r="CL25" s="244" t="s">
        <v>353</v>
      </c>
      <c r="CM25" s="244" t="s">
        <v>602</v>
      </c>
      <c r="CN25" s="395">
        <v>0.95179999999999998</v>
      </c>
      <c r="CO25" s="396"/>
      <c r="CP25" s="395">
        <v>3163</v>
      </c>
      <c r="CQ25" s="402">
        <v>6909596</v>
      </c>
      <c r="CR25" s="402">
        <v>0</v>
      </c>
      <c r="CS25" s="402">
        <v>6909596</v>
      </c>
      <c r="CT25" s="402">
        <v>2184.5100000000002</v>
      </c>
      <c r="CU25" s="396"/>
      <c r="CV25" s="433">
        <v>2173.04</v>
      </c>
      <c r="CW25" s="402">
        <v>110.03999999999996</v>
      </c>
      <c r="CX25" s="400">
        <v>1</v>
      </c>
      <c r="CY25" s="401"/>
      <c r="CZ25" s="402">
        <v>0.496</v>
      </c>
      <c r="DA25" s="402" t="s">
        <v>2</v>
      </c>
      <c r="DB25" s="396"/>
      <c r="DC25" s="400">
        <v>1</v>
      </c>
      <c r="DX25" s="451" t="s">
        <v>333</v>
      </c>
      <c r="DY25" s="439" t="s">
        <v>874</v>
      </c>
      <c r="DZ25" s="439" t="s">
        <v>6</v>
      </c>
      <c r="EA25" s="440" t="s">
        <v>1367</v>
      </c>
      <c r="EB25" s="407">
        <v>700</v>
      </c>
      <c r="EC25" s="441"/>
      <c r="ED25" s="442">
        <v>700</v>
      </c>
      <c r="EE25" s="442">
        <v>14935</v>
      </c>
      <c r="EF25" s="441"/>
      <c r="EG25" s="442">
        <v>4.6869768998995649E-2</v>
      </c>
      <c r="EH25" s="441"/>
      <c r="EI25" s="273">
        <v>0</v>
      </c>
      <c r="EJ25" s="442"/>
      <c r="EK25" s="442">
        <v>0</v>
      </c>
      <c r="EL25" s="442"/>
      <c r="EM25" s="441"/>
      <c r="EN25" s="441"/>
      <c r="EO25" s="443"/>
      <c r="ES25" s="434" t="s">
        <v>349</v>
      </c>
      <c r="ET25" s="435" t="s">
        <v>350</v>
      </c>
      <c r="EU25" s="411">
        <v>0</v>
      </c>
    </row>
    <row r="26" spans="1:151">
      <c r="A26" s="412" t="s">
        <v>355</v>
      </c>
      <c r="B26" s="413" t="s">
        <v>356</v>
      </c>
      <c r="C26" s="360">
        <v>1823</v>
      </c>
      <c r="D26" s="361">
        <v>1823</v>
      </c>
      <c r="E26" s="414"/>
      <c r="F26" s="414">
        <v>1823</v>
      </c>
      <c r="G26" s="414"/>
      <c r="H26" s="415">
        <v>1823</v>
      </c>
      <c r="K26" s="416" t="s">
        <v>355</v>
      </c>
      <c r="L26" s="417" t="s">
        <v>356</v>
      </c>
      <c r="M26" s="418">
        <v>1198429777</v>
      </c>
      <c r="N26" s="419">
        <v>52368340</v>
      </c>
      <c r="O26" s="418">
        <v>1146061437</v>
      </c>
      <c r="P26" s="416">
        <v>2022</v>
      </c>
      <c r="Q26" s="368">
        <v>0.92769999999999997</v>
      </c>
      <c r="R26" s="417">
        <v>1235379365</v>
      </c>
      <c r="S26" s="420">
        <v>52368340</v>
      </c>
      <c r="T26" s="417">
        <v>35919624</v>
      </c>
      <c r="U26" s="417">
        <v>311963371</v>
      </c>
      <c r="V26" s="417">
        <v>1635630700</v>
      </c>
      <c r="X26" s="244" t="s">
        <v>355</v>
      </c>
      <c r="Y26" s="244" t="s">
        <v>356</v>
      </c>
      <c r="Z26" s="421">
        <v>1635630700</v>
      </c>
      <c r="AA26" s="422">
        <v>10304473.41</v>
      </c>
      <c r="AB26" s="372">
        <v>3625176</v>
      </c>
      <c r="AC26" s="372">
        <v>46966</v>
      </c>
      <c r="AD26" s="423">
        <v>13976615.41</v>
      </c>
      <c r="AE26" s="424">
        <v>1823</v>
      </c>
      <c r="AF26" s="421">
        <v>7667</v>
      </c>
      <c r="AG26" s="421">
        <v>1.0025999999999999</v>
      </c>
      <c r="AI26" s="244" t="s">
        <v>355</v>
      </c>
      <c r="AJ26" s="244" t="s">
        <v>356</v>
      </c>
      <c r="AK26" s="376">
        <v>13976615.41</v>
      </c>
      <c r="AL26" s="377">
        <v>1823</v>
      </c>
      <c r="AM26" s="425">
        <v>7667</v>
      </c>
      <c r="AN26" s="426">
        <v>1.0025999999999999</v>
      </c>
      <c r="AO26" s="427">
        <v>0.31669999999999998</v>
      </c>
      <c r="AP26" s="428">
        <v>0.89119999999999999</v>
      </c>
      <c r="AQ26" s="426">
        <v>0.87829999999999997</v>
      </c>
      <c r="AR26" s="429">
        <v>0.87829999999999997</v>
      </c>
      <c r="AS26" s="436">
        <v>2005.23</v>
      </c>
      <c r="AT26" s="437">
        <v>277.84999999999991</v>
      </c>
      <c r="AU26" s="428">
        <v>506521</v>
      </c>
      <c r="AV26" s="426">
        <v>1</v>
      </c>
      <c r="AW26" s="425">
        <v>506521</v>
      </c>
      <c r="BB26" s="244" t="s">
        <v>355</v>
      </c>
      <c r="BC26" s="244" t="s">
        <v>603</v>
      </c>
      <c r="BD26" s="384">
        <v>1635630700</v>
      </c>
      <c r="BE26" s="385">
        <v>172.66</v>
      </c>
      <c r="BF26" s="422">
        <v>9473130</v>
      </c>
      <c r="BG26" s="430">
        <v>0.31669999999999998</v>
      </c>
      <c r="BH26" s="289"/>
      <c r="BI26" s="386">
        <v>1823</v>
      </c>
      <c r="BJ26" s="422">
        <v>10.56</v>
      </c>
      <c r="BK26" s="386">
        <v>13692</v>
      </c>
      <c r="BL26" s="424">
        <v>79</v>
      </c>
      <c r="BN26" s="245" t="s">
        <v>355</v>
      </c>
      <c r="BO26" s="245" t="s">
        <v>356</v>
      </c>
      <c r="BP26" s="388">
        <v>0.94293563579277861</v>
      </c>
      <c r="BQ26" s="388">
        <v>0.97293226105784103</v>
      </c>
      <c r="BR26" s="389">
        <v>0.89247457627118643</v>
      </c>
      <c r="BS26" s="290"/>
      <c r="BT26" s="390">
        <v>2022</v>
      </c>
      <c r="BU26" s="391">
        <v>0.92769999999999997</v>
      </c>
      <c r="BV26" s="291"/>
      <c r="BW26" s="392">
        <v>0.755</v>
      </c>
      <c r="BX26" s="392">
        <v>0.7</v>
      </c>
      <c r="BY26" s="392">
        <v>1.1111</v>
      </c>
      <c r="BZ26" s="248"/>
      <c r="CA26" s="244" t="s">
        <v>355</v>
      </c>
      <c r="CB26" s="244" t="s">
        <v>603</v>
      </c>
      <c r="CC26" s="386">
        <v>43086</v>
      </c>
      <c r="CD26" s="386">
        <v>46206</v>
      </c>
      <c r="CE26" s="386">
        <v>50460</v>
      </c>
      <c r="CF26" s="431">
        <v>46584</v>
      </c>
      <c r="CG26" s="431">
        <v>0.89119999999999999</v>
      </c>
      <c r="CH26" s="264"/>
      <c r="CI26" s="431">
        <v>-3876</v>
      </c>
      <c r="CJ26" s="431">
        <v>-7.6799999999999993E-2</v>
      </c>
      <c r="CL26" s="244" t="s">
        <v>355</v>
      </c>
      <c r="CM26" s="244" t="s">
        <v>603</v>
      </c>
      <c r="CN26" s="395">
        <v>0.87829999999999997</v>
      </c>
      <c r="CO26" s="396"/>
      <c r="CP26" s="395">
        <v>1823</v>
      </c>
      <c r="CQ26" s="402">
        <v>3500000</v>
      </c>
      <c r="CR26" s="402">
        <v>0</v>
      </c>
      <c r="CS26" s="402">
        <v>3500000</v>
      </c>
      <c r="CT26" s="402">
        <v>1919.91</v>
      </c>
      <c r="CU26" s="396"/>
      <c r="CV26" s="433">
        <v>2005.23</v>
      </c>
      <c r="CW26" s="402">
        <v>277.84999999999991</v>
      </c>
      <c r="CX26" s="400">
        <v>0.95699999999999996</v>
      </c>
      <c r="CY26" s="401"/>
      <c r="CZ26" s="402">
        <v>0.7</v>
      </c>
      <c r="DA26" s="402">
        <v>1</v>
      </c>
      <c r="DB26" s="396"/>
      <c r="DC26" s="400">
        <v>1</v>
      </c>
      <c r="DX26" s="450" t="s">
        <v>335</v>
      </c>
      <c r="DY26" s="405" t="s">
        <v>335</v>
      </c>
      <c r="DZ26" s="405" t="s">
        <v>744</v>
      </c>
      <c r="EA26" s="406" t="s">
        <v>336</v>
      </c>
      <c r="EB26" s="407">
        <v>22081</v>
      </c>
      <c r="EC26" s="248"/>
      <c r="ED26" s="273">
        <v>22081</v>
      </c>
      <c r="EE26" s="273"/>
      <c r="EF26" s="248"/>
      <c r="EG26" s="273">
        <v>0.7520520418241885</v>
      </c>
      <c r="EH26" s="248"/>
      <c r="EI26" s="273">
        <v>0</v>
      </c>
      <c r="EJ26" s="273"/>
      <c r="EK26" s="273">
        <v>0</v>
      </c>
      <c r="EL26" s="273">
        <v>0</v>
      </c>
      <c r="EM26" s="248">
        <v>0</v>
      </c>
      <c r="EN26" s="248"/>
      <c r="EO26" s="408"/>
      <c r="ES26" s="434" t="s">
        <v>31</v>
      </c>
      <c r="ET26" s="435" t="s">
        <v>32</v>
      </c>
      <c r="EU26" s="411">
        <v>0</v>
      </c>
    </row>
    <row r="27" spans="1:151">
      <c r="A27" s="412" t="s">
        <v>357</v>
      </c>
      <c r="B27" s="413" t="s">
        <v>358</v>
      </c>
      <c r="C27" s="413">
        <v>1263</v>
      </c>
      <c r="D27" s="413">
        <v>1263</v>
      </c>
      <c r="E27" s="413"/>
      <c r="F27" s="413">
        <v>1263</v>
      </c>
      <c r="G27" s="413"/>
      <c r="H27" s="413">
        <v>1263</v>
      </c>
      <c r="K27" s="416" t="s">
        <v>357</v>
      </c>
      <c r="L27" s="417" t="s">
        <v>358</v>
      </c>
      <c r="M27" s="418">
        <v>1827788492</v>
      </c>
      <c r="N27" s="419">
        <v>15661100</v>
      </c>
      <c r="O27" s="418">
        <v>1812127392</v>
      </c>
      <c r="P27" s="416">
        <v>2018</v>
      </c>
      <c r="Q27" s="368">
        <v>0.96120000000000005</v>
      </c>
      <c r="R27" s="417">
        <v>1885276105</v>
      </c>
      <c r="S27" s="420">
        <v>15661100</v>
      </c>
      <c r="T27" s="417">
        <v>27557420</v>
      </c>
      <c r="U27" s="417">
        <v>212970584</v>
      </c>
      <c r="V27" s="417">
        <v>2141465209</v>
      </c>
      <c r="X27" s="244" t="s">
        <v>357</v>
      </c>
      <c r="Y27" s="244" t="s">
        <v>358</v>
      </c>
      <c r="Z27" s="421">
        <v>2141465209</v>
      </c>
      <c r="AA27" s="422">
        <v>13491230.8167</v>
      </c>
      <c r="AB27" s="372">
        <v>3586158</v>
      </c>
      <c r="AC27" s="372">
        <v>32281</v>
      </c>
      <c r="AD27" s="423">
        <v>17109669.8167</v>
      </c>
      <c r="AE27" s="424">
        <v>1263</v>
      </c>
      <c r="AF27" s="421">
        <v>13547</v>
      </c>
      <c r="AG27" s="421">
        <v>1.7715000000000001</v>
      </c>
      <c r="AI27" s="244" t="s">
        <v>357</v>
      </c>
      <c r="AJ27" s="244" t="s">
        <v>358</v>
      </c>
      <c r="AK27" s="376">
        <v>17109669.8167</v>
      </c>
      <c r="AL27" s="377">
        <v>1263</v>
      </c>
      <c r="AM27" s="425">
        <v>13547</v>
      </c>
      <c r="AN27" s="426">
        <v>1.7715000000000001</v>
      </c>
      <c r="AO27" s="427">
        <v>0.33310000000000001</v>
      </c>
      <c r="AP27" s="428">
        <v>0.77039999999999997</v>
      </c>
      <c r="AQ27" s="426">
        <v>1.1271</v>
      </c>
      <c r="AR27" s="429" t="s">
        <v>2</v>
      </c>
      <c r="AS27" s="436" t="s">
        <v>2</v>
      </c>
      <c r="AT27" s="437" t="s">
        <v>2</v>
      </c>
      <c r="AU27" s="428">
        <v>0</v>
      </c>
      <c r="AV27" s="426" t="s">
        <v>2</v>
      </c>
      <c r="AW27" s="425">
        <v>0</v>
      </c>
      <c r="BB27" s="244" t="s">
        <v>357</v>
      </c>
      <c r="BC27" s="244" t="s">
        <v>604</v>
      </c>
      <c r="BD27" s="384">
        <v>2141465209</v>
      </c>
      <c r="BE27" s="385">
        <v>214.98</v>
      </c>
      <c r="BF27" s="422">
        <v>9961230</v>
      </c>
      <c r="BG27" s="430">
        <v>0.33310000000000001</v>
      </c>
      <c r="BH27" s="289"/>
      <c r="BI27" s="386">
        <v>1263</v>
      </c>
      <c r="BJ27" s="422">
        <v>5.87</v>
      </c>
      <c r="BK27" s="386">
        <v>11115</v>
      </c>
      <c r="BL27" s="424">
        <v>52</v>
      </c>
      <c r="BN27" s="245" t="s">
        <v>357</v>
      </c>
      <c r="BO27" s="245" t="s">
        <v>358</v>
      </c>
      <c r="BP27" s="388">
        <v>1.0025477707006369</v>
      </c>
      <c r="BQ27" s="388">
        <v>1</v>
      </c>
      <c r="BR27" s="389">
        <v>0.92153846153846153</v>
      </c>
      <c r="BS27" s="290"/>
      <c r="BT27" s="390">
        <v>2018</v>
      </c>
      <c r="BU27" s="391">
        <v>0.96120000000000005</v>
      </c>
      <c r="BV27" s="291"/>
      <c r="BW27" s="392">
        <v>0.43</v>
      </c>
      <c r="BX27" s="392">
        <v>0.41299999999999998</v>
      </c>
      <c r="BY27" s="392">
        <v>0.65559999999999996</v>
      </c>
      <c r="BZ27" s="248"/>
      <c r="CA27" s="244" t="s">
        <v>357</v>
      </c>
      <c r="CB27" s="244" t="s">
        <v>604</v>
      </c>
      <c r="CC27" s="386">
        <v>37286</v>
      </c>
      <c r="CD27" s="386">
        <v>40229</v>
      </c>
      <c r="CE27" s="386">
        <v>43300</v>
      </c>
      <c r="CF27" s="431">
        <v>40271.666666666664</v>
      </c>
      <c r="CG27" s="431">
        <v>0.77039999999999997</v>
      </c>
      <c r="CH27" s="264"/>
      <c r="CI27" s="431">
        <v>-3028.3333333333358</v>
      </c>
      <c r="CJ27" s="431">
        <v>-6.9900000000000004E-2</v>
      </c>
      <c r="CL27" s="244" t="s">
        <v>357</v>
      </c>
      <c r="CM27" s="244" t="s">
        <v>604</v>
      </c>
      <c r="CN27" s="395" t="s">
        <v>2</v>
      </c>
      <c r="CO27" s="396"/>
      <c r="CP27" s="395">
        <v>1263</v>
      </c>
      <c r="CQ27" s="402">
        <v>1791771</v>
      </c>
      <c r="CR27" s="402">
        <v>0</v>
      </c>
      <c r="CS27" s="402">
        <v>1791771</v>
      </c>
      <c r="CT27" s="402">
        <v>1418.66</v>
      </c>
      <c r="CU27" s="396"/>
      <c r="CV27" s="433" t="s">
        <v>2</v>
      </c>
      <c r="CW27" s="402" t="s">
        <v>2</v>
      </c>
      <c r="CX27" s="400" t="s">
        <v>2</v>
      </c>
      <c r="CY27" s="401"/>
      <c r="CZ27" s="402">
        <v>0.41299999999999998</v>
      </c>
      <c r="DA27" s="402" t="s">
        <v>2</v>
      </c>
      <c r="DB27" s="396"/>
      <c r="DC27" s="400" t="s">
        <v>2</v>
      </c>
      <c r="DX27" s="450" t="s">
        <v>335</v>
      </c>
      <c r="DY27" s="405" t="s">
        <v>19</v>
      </c>
      <c r="DZ27" s="405" t="s">
        <v>744</v>
      </c>
      <c r="EA27" s="406" t="s">
        <v>20</v>
      </c>
      <c r="EB27" s="407">
        <v>4034</v>
      </c>
      <c r="EC27" s="248"/>
      <c r="ED27" s="273">
        <v>4034</v>
      </c>
      <c r="EE27" s="273"/>
      <c r="EF27" s="248"/>
      <c r="EG27" s="273">
        <v>0.13739314056060761</v>
      </c>
      <c r="EH27" s="248"/>
      <c r="EI27" s="273">
        <v>0</v>
      </c>
      <c r="EJ27" s="273"/>
      <c r="EK27" s="273">
        <v>0</v>
      </c>
      <c r="EL27" s="273"/>
      <c r="EM27" s="248"/>
      <c r="EN27" s="248"/>
      <c r="EO27" s="408"/>
      <c r="ES27" s="434" t="s">
        <v>33</v>
      </c>
      <c r="ET27" s="435" t="s">
        <v>34</v>
      </c>
      <c r="EU27" s="411">
        <v>0</v>
      </c>
    </row>
    <row r="28" spans="1:151">
      <c r="A28" s="412" t="s">
        <v>359</v>
      </c>
      <c r="B28" s="413" t="s">
        <v>360</v>
      </c>
      <c r="C28" s="413">
        <v>14025</v>
      </c>
      <c r="D28" s="413">
        <v>15255</v>
      </c>
      <c r="E28" s="413"/>
      <c r="F28" s="413">
        <v>15255</v>
      </c>
      <c r="G28" s="413"/>
      <c r="H28" s="413">
        <v>15255</v>
      </c>
      <c r="K28" s="416" t="s">
        <v>359</v>
      </c>
      <c r="L28" s="417" t="s">
        <v>360</v>
      </c>
      <c r="M28" s="418">
        <v>6437744232</v>
      </c>
      <c r="N28" s="419">
        <v>256472770</v>
      </c>
      <c r="O28" s="418">
        <v>6181271462</v>
      </c>
      <c r="P28" s="416">
        <v>2021</v>
      </c>
      <c r="Q28" s="368">
        <v>0.9802945422535212</v>
      </c>
      <c r="R28" s="417">
        <v>6305524713</v>
      </c>
      <c r="S28" s="420">
        <v>256472770</v>
      </c>
      <c r="T28" s="417">
        <v>1055877228</v>
      </c>
      <c r="U28" s="417">
        <v>3023239886</v>
      </c>
      <c r="V28" s="417">
        <v>10641114597</v>
      </c>
      <c r="X28" s="244" t="s">
        <v>359</v>
      </c>
      <c r="Y28" s="244" t="s">
        <v>360</v>
      </c>
      <c r="Z28" s="421">
        <v>10641114597</v>
      </c>
      <c r="AA28" s="422">
        <v>67039021.961099997</v>
      </c>
      <c r="AB28" s="372">
        <v>21954998</v>
      </c>
      <c r="AC28" s="372">
        <v>333431</v>
      </c>
      <c r="AD28" s="423">
        <v>89327450.961099997</v>
      </c>
      <c r="AE28" s="424">
        <v>15255</v>
      </c>
      <c r="AF28" s="421">
        <v>5856</v>
      </c>
      <c r="AG28" s="421">
        <v>0.76580000000000004</v>
      </c>
      <c r="AI28" s="244" t="s">
        <v>359</v>
      </c>
      <c r="AJ28" s="244" t="s">
        <v>360</v>
      </c>
      <c r="AK28" s="376">
        <v>89327450.961099997</v>
      </c>
      <c r="AL28" s="377">
        <v>15255</v>
      </c>
      <c r="AM28" s="425">
        <v>5856</v>
      </c>
      <c r="AN28" s="426">
        <v>0.76580000000000004</v>
      </c>
      <c r="AO28" s="427">
        <v>0.76639999999999997</v>
      </c>
      <c r="AP28" s="428">
        <v>0.80110000000000003</v>
      </c>
      <c r="AQ28" s="426">
        <v>0.78350000000000009</v>
      </c>
      <c r="AR28" s="429">
        <v>0.78350000000000009</v>
      </c>
      <c r="AS28" s="436">
        <v>1788.79</v>
      </c>
      <c r="AT28" s="437">
        <v>494.28999999999996</v>
      </c>
      <c r="AU28" s="428">
        <v>7540394</v>
      </c>
      <c r="AV28" s="426">
        <v>1</v>
      </c>
      <c r="AW28" s="425">
        <v>7540394</v>
      </c>
      <c r="BB28" s="244" t="s">
        <v>359</v>
      </c>
      <c r="BC28" s="244" t="s">
        <v>605</v>
      </c>
      <c r="BD28" s="384">
        <v>10641114597</v>
      </c>
      <c r="BE28" s="385">
        <v>464.25</v>
      </c>
      <c r="BF28" s="422">
        <v>22921087</v>
      </c>
      <c r="BG28" s="430">
        <v>0.76639999999999997</v>
      </c>
      <c r="BH28" s="289"/>
      <c r="BI28" s="386">
        <v>15255</v>
      </c>
      <c r="BJ28" s="422">
        <v>32.86</v>
      </c>
      <c r="BK28" s="386">
        <v>99684</v>
      </c>
      <c r="BL28" s="424">
        <v>215</v>
      </c>
      <c r="BN28" s="245" t="s">
        <v>359</v>
      </c>
      <c r="BO28" s="245" t="s">
        <v>360</v>
      </c>
      <c r="BP28" s="388">
        <v>0.91214408163265315</v>
      </c>
      <c r="BQ28" s="388">
        <v>0.88082920502092055</v>
      </c>
      <c r="BR28" s="389">
        <v>0.9802945422535212</v>
      </c>
      <c r="BS28" s="290"/>
      <c r="BT28" s="390">
        <v>2021</v>
      </c>
      <c r="BU28" s="391">
        <v>0.9802945422535212</v>
      </c>
      <c r="BV28" s="291"/>
      <c r="BW28" s="392">
        <v>0.6875</v>
      </c>
      <c r="BX28" s="392">
        <v>0.67400000000000004</v>
      </c>
      <c r="BY28" s="392">
        <v>1.0698000000000001</v>
      </c>
      <c r="BZ28" s="248"/>
      <c r="CA28" s="244" t="s">
        <v>359</v>
      </c>
      <c r="CB28" s="244" t="s">
        <v>605</v>
      </c>
      <c r="CC28" s="386">
        <v>38518</v>
      </c>
      <c r="CD28" s="386">
        <v>41569</v>
      </c>
      <c r="CE28" s="386">
        <v>45544</v>
      </c>
      <c r="CF28" s="431">
        <v>41877</v>
      </c>
      <c r="CG28" s="431">
        <v>0.80110000000000003</v>
      </c>
      <c r="CH28" s="264"/>
      <c r="CI28" s="431">
        <v>-3667</v>
      </c>
      <c r="CJ28" s="431">
        <v>-8.0500000000000002E-2</v>
      </c>
      <c r="CL28" s="244" t="s">
        <v>359</v>
      </c>
      <c r="CM28" s="244" t="s">
        <v>605</v>
      </c>
      <c r="CN28" s="395">
        <v>0.78350000000000009</v>
      </c>
      <c r="CO28" s="396"/>
      <c r="CP28" s="395">
        <v>15255</v>
      </c>
      <c r="CQ28" s="402">
        <v>29752904</v>
      </c>
      <c r="CR28" s="402">
        <v>14137081</v>
      </c>
      <c r="CS28" s="402">
        <v>43889985</v>
      </c>
      <c r="CT28" s="402">
        <v>2877.09</v>
      </c>
      <c r="CU28" s="396"/>
      <c r="CV28" s="433">
        <v>1788.79</v>
      </c>
      <c r="CW28" s="402">
        <v>494.28999999999996</v>
      </c>
      <c r="CX28" s="400">
        <v>1</v>
      </c>
      <c r="CY28" s="401"/>
      <c r="CZ28" s="402">
        <v>0.67400000000000004</v>
      </c>
      <c r="DA28" s="402">
        <v>1</v>
      </c>
      <c r="DB28" s="396"/>
      <c r="DC28" s="400">
        <v>1</v>
      </c>
      <c r="DX28" s="450" t="s">
        <v>335</v>
      </c>
      <c r="DY28" s="405" t="s">
        <v>21</v>
      </c>
      <c r="DZ28" s="405" t="s">
        <v>6</v>
      </c>
      <c r="EA28" s="406" t="s">
        <v>22</v>
      </c>
      <c r="EB28" s="407">
        <v>460</v>
      </c>
      <c r="EC28" s="248"/>
      <c r="ED28" s="273">
        <v>460</v>
      </c>
      <c r="EE28" s="273"/>
      <c r="EF28" s="248"/>
      <c r="EG28" s="273">
        <v>1.5667041313306769E-2</v>
      </c>
      <c r="EH28" s="248"/>
      <c r="EI28" s="273">
        <v>0</v>
      </c>
      <c r="EJ28" s="273"/>
      <c r="EK28" s="273">
        <v>0</v>
      </c>
      <c r="EL28" s="273"/>
      <c r="EM28" s="248"/>
      <c r="EN28" s="248"/>
      <c r="EO28" s="408"/>
      <c r="ES28" s="434" t="s">
        <v>351</v>
      </c>
      <c r="ET28" s="435" t="s">
        <v>352</v>
      </c>
      <c r="EU28" s="411">
        <v>0</v>
      </c>
    </row>
    <row r="29" spans="1:151">
      <c r="A29" s="412" t="s">
        <v>361</v>
      </c>
      <c r="B29" s="413" t="s">
        <v>570</v>
      </c>
      <c r="C29" s="413">
        <v>5135</v>
      </c>
      <c r="D29" s="413">
        <v>8302</v>
      </c>
      <c r="E29" s="413"/>
      <c r="F29" s="413">
        <v>8302</v>
      </c>
      <c r="G29" s="413"/>
      <c r="H29" s="413">
        <v>8302</v>
      </c>
      <c r="K29" s="416" t="s">
        <v>361</v>
      </c>
      <c r="L29" s="417" t="s">
        <v>362</v>
      </c>
      <c r="M29" s="418">
        <v>2714440012</v>
      </c>
      <c r="N29" s="419">
        <v>250464000</v>
      </c>
      <c r="O29" s="418">
        <v>2463976012</v>
      </c>
      <c r="P29" s="416">
        <v>2021</v>
      </c>
      <c r="Q29" s="368">
        <v>0.99185185185185187</v>
      </c>
      <c r="R29" s="417">
        <v>2484217787</v>
      </c>
      <c r="S29" s="420">
        <v>250464000</v>
      </c>
      <c r="T29" s="417">
        <v>211418933</v>
      </c>
      <c r="U29" s="417">
        <v>1366707398</v>
      </c>
      <c r="V29" s="417">
        <v>4312808118</v>
      </c>
      <c r="X29" s="244" t="s">
        <v>361</v>
      </c>
      <c r="Y29" s="244" t="s">
        <v>570</v>
      </c>
      <c r="Z29" s="421">
        <v>4312808118</v>
      </c>
      <c r="AA29" s="422">
        <v>27170691.143399999</v>
      </c>
      <c r="AB29" s="372">
        <v>11519314</v>
      </c>
      <c r="AC29" s="372">
        <v>192637</v>
      </c>
      <c r="AD29" s="423">
        <v>38882642.143399999</v>
      </c>
      <c r="AE29" s="424">
        <v>8302</v>
      </c>
      <c r="AF29" s="421">
        <v>4684</v>
      </c>
      <c r="AG29" s="421">
        <v>0.61250000000000004</v>
      </c>
      <c r="AI29" s="244" t="s">
        <v>361</v>
      </c>
      <c r="AJ29" s="244" t="s">
        <v>570</v>
      </c>
      <c r="AK29" s="376">
        <v>38882642.143399999</v>
      </c>
      <c r="AL29" s="377">
        <v>8302</v>
      </c>
      <c r="AM29" s="425">
        <v>4684</v>
      </c>
      <c r="AN29" s="426">
        <v>0.61250000000000004</v>
      </c>
      <c r="AO29" s="427">
        <v>0.1537</v>
      </c>
      <c r="AP29" s="428">
        <v>0.77180000000000004</v>
      </c>
      <c r="AQ29" s="426">
        <v>0.64629999999999999</v>
      </c>
      <c r="AR29" s="429">
        <v>0.64629999999999999</v>
      </c>
      <c r="AS29" s="436">
        <v>1475.55</v>
      </c>
      <c r="AT29" s="437">
        <v>807.53</v>
      </c>
      <c r="AU29" s="428">
        <v>6704114</v>
      </c>
      <c r="AV29" s="426">
        <v>1</v>
      </c>
      <c r="AW29" s="425">
        <v>6704114</v>
      </c>
      <c r="BB29" s="244" t="s">
        <v>361</v>
      </c>
      <c r="BC29" s="244" t="s">
        <v>606</v>
      </c>
      <c r="BD29" s="384">
        <v>4312808118</v>
      </c>
      <c r="BE29" s="385">
        <v>938.12</v>
      </c>
      <c r="BF29" s="422">
        <v>4597288</v>
      </c>
      <c r="BG29" s="430">
        <v>0.1537</v>
      </c>
      <c r="BH29" s="289"/>
      <c r="BI29" s="386">
        <v>8302</v>
      </c>
      <c r="BJ29" s="422">
        <v>8.85</v>
      </c>
      <c r="BK29" s="386">
        <v>50580</v>
      </c>
      <c r="BL29" s="424">
        <v>54</v>
      </c>
      <c r="BN29" s="245" t="s">
        <v>361</v>
      </c>
      <c r="BO29" s="245" t="s">
        <v>570</v>
      </c>
      <c r="BP29" s="388">
        <v>0.93862215909090918</v>
      </c>
      <c r="BQ29" s="388">
        <v>0.83291554054054062</v>
      </c>
      <c r="BR29" s="389">
        <v>0.99185185185185187</v>
      </c>
      <c r="BS29" s="290"/>
      <c r="BT29" s="390">
        <v>2021</v>
      </c>
      <c r="BU29" s="391">
        <v>0.99185185185185187</v>
      </c>
      <c r="BV29" s="291"/>
      <c r="BW29" s="392">
        <v>0.80500000000000005</v>
      </c>
      <c r="BX29" s="392">
        <v>0.79800000000000004</v>
      </c>
      <c r="BY29" s="392">
        <v>1.2666999999999999</v>
      </c>
      <c r="BZ29" s="248"/>
      <c r="CA29" s="244" t="s">
        <v>361</v>
      </c>
      <c r="CB29" s="244" t="s">
        <v>606</v>
      </c>
      <c r="CC29" s="386">
        <v>36093</v>
      </c>
      <c r="CD29" s="386">
        <v>40202</v>
      </c>
      <c r="CE29" s="386">
        <v>44729</v>
      </c>
      <c r="CF29" s="431">
        <v>40341.333333333336</v>
      </c>
      <c r="CG29" s="431">
        <v>0.77180000000000004</v>
      </c>
      <c r="CH29" s="264"/>
      <c r="CI29" s="431">
        <v>-4387.6666666666642</v>
      </c>
      <c r="CJ29" s="431">
        <v>-9.8100000000000007E-2</v>
      </c>
      <c r="CL29" s="244" t="s">
        <v>361</v>
      </c>
      <c r="CM29" s="244" t="s">
        <v>606</v>
      </c>
      <c r="CN29" s="395">
        <v>0.64629999999999999</v>
      </c>
      <c r="CO29" s="396"/>
      <c r="CP29" s="395">
        <v>8302</v>
      </c>
      <c r="CQ29" s="402">
        <v>7926399</v>
      </c>
      <c r="CR29" s="402">
        <v>0</v>
      </c>
      <c r="CS29" s="402">
        <v>7926399</v>
      </c>
      <c r="CT29" s="402">
        <v>954.76</v>
      </c>
      <c r="CU29" s="396"/>
      <c r="CV29" s="433">
        <v>1475.55</v>
      </c>
      <c r="CW29" s="402">
        <v>807.53</v>
      </c>
      <c r="CX29" s="400">
        <v>0.64700000000000002</v>
      </c>
      <c r="CY29" s="401"/>
      <c r="CZ29" s="402">
        <v>0.79800000000000004</v>
      </c>
      <c r="DA29" s="402">
        <v>1</v>
      </c>
      <c r="DB29" s="396"/>
      <c r="DC29" s="400">
        <v>1</v>
      </c>
      <c r="DX29" s="450" t="s">
        <v>335</v>
      </c>
      <c r="DY29" s="405" t="s">
        <v>23</v>
      </c>
      <c r="DZ29" s="405" t="s">
        <v>6</v>
      </c>
      <c r="EA29" s="406" t="s">
        <v>1061</v>
      </c>
      <c r="EB29" s="407">
        <v>420</v>
      </c>
      <c r="EC29" s="248"/>
      <c r="ED29" s="273">
        <v>420</v>
      </c>
      <c r="EE29" s="273"/>
      <c r="EF29" s="248"/>
      <c r="EG29" s="273">
        <v>1.4304689894758353E-2</v>
      </c>
      <c r="EH29" s="248"/>
      <c r="EI29" s="273">
        <v>0</v>
      </c>
      <c r="EJ29" s="273"/>
      <c r="EK29" s="273">
        <v>0</v>
      </c>
      <c r="EL29" s="273"/>
      <c r="EM29" s="248"/>
      <c r="EN29" s="248"/>
      <c r="EO29" s="408"/>
      <c r="ES29" s="434" t="s">
        <v>353</v>
      </c>
      <c r="ET29" s="435" t="s">
        <v>354</v>
      </c>
      <c r="EU29" s="411">
        <v>348057</v>
      </c>
    </row>
    <row r="30" spans="1:151">
      <c r="A30" s="412" t="s">
        <v>363</v>
      </c>
      <c r="B30" s="413" t="s">
        <v>364</v>
      </c>
      <c r="C30" s="413">
        <v>12570</v>
      </c>
      <c r="D30" s="413">
        <v>12570</v>
      </c>
      <c r="E30" s="413"/>
      <c r="F30" s="413">
        <v>12570</v>
      </c>
      <c r="G30" s="413"/>
      <c r="H30" s="413">
        <v>12570</v>
      </c>
      <c r="K30" s="416" t="s">
        <v>363</v>
      </c>
      <c r="L30" s="417" t="s">
        <v>364</v>
      </c>
      <c r="M30" s="418">
        <v>7910171317</v>
      </c>
      <c r="N30" s="419">
        <v>70791327</v>
      </c>
      <c r="O30" s="418">
        <v>7839379990</v>
      </c>
      <c r="P30" s="416">
        <v>2016</v>
      </c>
      <c r="Q30" s="368">
        <v>0.89880000000000004</v>
      </c>
      <c r="R30" s="417">
        <v>8722051613</v>
      </c>
      <c r="S30" s="420">
        <v>70791327</v>
      </c>
      <c r="T30" s="417">
        <v>187139127</v>
      </c>
      <c r="U30" s="417">
        <v>2151864731</v>
      </c>
      <c r="V30" s="417">
        <v>11131846798</v>
      </c>
      <c r="X30" s="244" t="s">
        <v>363</v>
      </c>
      <c r="Y30" s="244" t="s">
        <v>364</v>
      </c>
      <c r="Z30" s="421">
        <v>11131846798</v>
      </c>
      <c r="AA30" s="422">
        <v>70130634.827399999</v>
      </c>
      <c r="AB30" s="372">
        <v>20966787</v>
      </c>
      <c r="AC30" s="372">
        <v>322348</v>
      </c>
      <c r="AD30" s="423">
        <v>91419769.827399999</v>
      </c>
      <c r="AE30" s="424">
        <v>12570</v>
      </c>
      <c r="AF30" s="421">
        <v>7273</v>
      </c>
      <c r="AG30" s="421">
        <v>0.95109999999999995</v>
      </c>
      <c r="AI30" s="244" t="s">
        <v>363</v>
      </c>
      <c r="AJ30" s="244" t="s">
        <v>364</v>
      </c>
      <c r="AK30" s="376">
        <v>91419769.827399999</v>
      </c>
      <c r="AL30" s="377">
        <v>12570</v>
      </c>
      <c r="AM30" s="425">
        <v>7273</v>
      </c>
      <c r="AN30" s="426">
        <v>0.95109999999999995</v>
      </c>
      <c r="AO30" s="427">
        <v>0.52680000000000005</v>
      </c>
      <c r="AP30" s="428">
        <v>0.96340000000000003</v>
      </c>
      <c r="AQ30" s="426">
        <v>0.91480000000000006</v>
      </c>
      <c r="AR30" s="429">
        <v>0.91480000000000006</v>
      </c>
      <c r="AS30" s="436">
        <v>2088.56</v>
      </c>
      <c r="AT30" s="437">
        <v>194.51999999999998</v>
      </c>
      <c r="AU30" s="428">
        <v>2445116</v>
      </c>
      <c r="AV30" s="426">
        <v>0.83899999999999997</v>
      </c>
      <c r="AW30" s="425">
        <v>2051452</v>
      </c>
      <c r="BB30" s="244" t="s">
        <v>363</v>
      </c>
      <c r="BC30" s="244" t="s">
        <v>607</v>
      </c>
      <c r="BD30" s="384">
        <v>11131846798</v>
      </c>
      <c r="BE30" s="385">
        <v>706.57</v>
      </c>
      <c r="BF30" s="422">
        <v>15754769</v>
      </c>
      <c r="BG30" s="430">
        <v>0.52680000000000005</v>
      </c>
      <c r="BH30" s="289"/>
      <c r="BI30" s="386">
        <v>12570</v>
      </c>
      <c r="BJ30" s="422">
        <v>17.79</v>
      </c>
      <c r="BK30" s="386">
        <v>102266</v>
      </c>
      <c r="BL30" s="424">
        <v>145</v>
      </c>
      <c r="BN30" s="245" t="s">
        <v>363</v>
      </c>
      <c r="BO30" s="245" t="s">
        <v>364</v>
      </c>
      <c r="BP30" s="388">
        <v>0.95033333333333336</v>
      </c>
      <c r="BQ30" s="388">
        <v>0.89495449045812014</v>
      </c>
      <c r="BR30" s="389">
        <v>0.88427184466019415</v>
      </c>
      <c r="BS30" s="290"/>
      <c r="BT30" s="390">
        <v>2016</v>
      </c>
      <c r="BU30" s="391">
        <v>0.89880000000000004</v>
      </c>
      <c r="BV30" s="291"/>
      <c r="BW30" s="392">
        <v>0.56000000000000005</v>
      </c>
      <c r="BX30" s="392">
        <v>0.503</v>
      </c>
      <c r="BY30" s="392">
        <v>0.7984</v>
      </c>
      <c r="BZ30" s="248"/>
      <c r="CA30" s="244" t="s">
        <v>363</v>
      </c>
      <c r="CB30" s="244" t="s">
        <v>607</v>
      </c>
      <c r="CC30" s="386">
        <v>46534</v>
      </c>
      <c r="CD30" s="386">
        <v>50408</v>
      </c>
      <c r="CE30" s="386">
        <v>54135</v>
      </c>
      <c r="CF30" s="431">
        <v>50359</v>
      </c>
      <c r="CG30" s="431">
        <v>0.96340000000000003</v>
      </c>
      <c r="CH30" s="264"/>
      <c r="CI30" s="431">
        <v>-3776</v>
      </c>
      <c r="CJ30" s="431">
        <v>-6.9800000000000001E-2</v>
      </c>
      <c r="CL30" s="244" t="s">
        <v>363</v>
      </c>
      <c r="CM30" s="244" t="s">
        <v>607</v>
      </c>
      <c r="CN30" s="395">
        <v>0.91480000000000006</v>
      </c>
      <c r="CO30" s="396"/>
      <c r="CP30" s="395">
        <v>12570</v>
      </c>
      <c r="CQ30" s="402">
        <v>22021335</v>
      </c>
      <c r="CR30" s="402">
        <v>0</v>
      </c>
      <c r="CS30" s="402">
        <v>22021335</v>
      </c>
      <c r="CT30" s="402">
        <v>1751.9</v>
      </c>
      <c r="CU30" s="396"/>
      <c r="CV30" s="433">
        <v>2088.56</v>
      </c>
      <c r="CW30" s="402">
        <v>194.51999999999998</v>
      </c>
      <c r="CX30" s="400">
        <v>0.83899999999999997</v>
      </c>
      <c r="CY30" s="401"/>
      <c r="CZ30" s="402">
        <v>0.503</v>
      </c>
      <c r="DA30" s="402" t="s">
        <v>2</v>
      </c>
      <c r="DB30" s="396"/>
      <c r="DC30" s="400">
        <v>0.83899999999999997</v>
      </c>
      <c r="DX30" s="450" t="s">
        <v>335</v>
      </c>
      <c r="DY30" s="405" t="s">
        <v>876</v>
      </c>
      <c r="DZ30" s="405" t="s">
        <v>6</v>
      </c>
      <c r="EA30" s="406" t="s">
        <v>845</v>
      </c>
      <c r="EB30" s="407">
        <v>1305</v>
      </c>
      <c r="EC30" s="248"/>
      <c r="ED30" s="273">
        <v>1305</v>
      </c>
      <c r="EE30" s="273"/>
      <c r="EF30" s="248"/>
      <c r="EG30" s="273">
        <v>4.4446715030142026E-2</v>
      </c>
      <c r="EH30" s="248"/>
      <c r="EI30" s="273">
        <v>0</v>
      </c>
      <c r="EJ30" s="273"/>
      <c r="EK30" s="273">
        <v>0</v>
      </c>
      <c r="EL30" s="273"/>
      <c r="EM30" s="248"/>
      <c r="EN30" s="248"/>
      <c r="EO30" s="408"/>
      <c r="ES30" s="434" t="s">
        <v>355</v>
      </c>
      <c r="ET30" s="435" t="s">
        <v>356</v>
      </c>
      <c r="EU30" s="411">
        <v>506521</v>
      </c>
    </row>
    <row r="31" spans="1:151">
      <c r="A31" s="412" t="s">
        <v>365</v>
      </c>
      <c r="B31" s="413" t="s">
        <v>571</v>
      </c>
      <c r="C31" s="413">
        <v>49416</v>
      </c>
      <c r="D31" s="413">
        <v>51592</v>
      </c>
      <c r="E31" s="413"/>
      <c r="F31" s="413">
        <v>51592</v>
      </c>
      <c r="G31" s="413"/>
      <c r="H31" s="413">
        <v>51592</v>
      </c>
      <c r="K31" s="416" t="s">
        <v>365</v>
      </c>
      <c r="L31" s="417" t="s">
        <v>366</v>
      </c>
      <c r="M31" s="418">
        <v>19571484330</v>
      </c>
      <c r="N31" s="419">
        <v>58806663</v>
      </c>
      <c r="O31" s="418">
        <v>19512677667</v>
      </c>
      <c r="P31" s="416">
        <v>2017</v>
      </c>
      <c r="Q31" s="368">
        <v>0.91739999999999999</v>
      </c>
      <c r="R31" s="417">
        <v>21269541821</v>
      </c>
      <c r="S31" s="420">
        <v>58806663</v>
      </c>
      <c r="T31" s="417">
        <v>444294130</v>
      </c>
      <c r="U31" s="417">
        <v>4324792149</v>
      </c>
      <c r="V31" s="417">
        <v>26097434763</v>
      </c>
      <c r="X31" s="244" t="s">
        <v>365</v>
      </c>
      <c r="Y31" s="244" t="s">
        <v>571</v>
      </c>
      <c r="Z31" s="421">
        <v>26097434763</v>
      </c>
      <c r="AA31" s="422">
        <v>164413839.00690001</v>
      </c>
      <c r="AB31" s="372">
        <v>64446676</v>
      </c>
      <c r="AC31" s="372">
        <v>499780</v>
      </c>
      <c r="AD31" s="423">
        <v>229360295.00690001</v>
      </c>
      <c r="AE31" s="424">
        <v>51592</v>
      </c>
      <c r="AF31" s="421">
        <v>4446</v>
      </c>
      <c r="AG31" s="421">
        <v>0.58140000000000003</v>
      </c>
      <c r="AI31" s="244" t="s">
        <v>365</v>
      </c>
      <c r="AJ31" s="244" t="s">
        <v>571</v>
      </c>
      <c r="AK31" s="376">
        <v>229360295.00690001</v>
      </c>
      <c r="AL31" s="377">
        <v>51592</v>
      </c>
      <c r="AM31" s="425">
        <v>4446</v>
      </c>
      <c r="AN31" s="426">
        <v>0.58140000000000003</v>
      </c>
      <c r="AO31" s="427">
        <v>1.3371999999999999</v>
      </c>
      <c r="AP31" s="428">
        <v>0.82679999999999998</v>
      </c>
      <c r="AQ31" s="426">
        <v>0.77970000000000006</v>
      </c>
      <c r="AR31" s="429">
        <v>0.77970000000000006</v>
      </c>
      <c r="AS31" s="436">
        <v>1780.12</v>
      </c>
      <c r="AT31" s="437">
        <v>502.96000000000004</v>
      </c>
      <c r="AU31" s="428">
        <v>25948712</v>
      </c>
      <c r="AV31" s="426">
        <v>1</v>
      </c>
      <c r="AW31" s="425">
        <v>25948712</v>
      </c>
      <c r="BB31" s="244" t="s">
        <v>365</v>
      </c>
      <c r="BC31" s="244" t="s">
        <v>608</v>
      </c>
      <c r="BD31" s="384">
        <v>26097434763</v>
      </c>
      <c r="BE31" s="385">
        <v>652.55999999999995</v>
      </c>
      <c r="BF31" s="422">
        <v>39992391</v>
      </c>
      <c r="BG31" s="430">
        <v>1.3371999999999999</v>
      </c>
      <c r="BH31" s="289"/>
      <c r="BI31" s="386">
        <v>51592</v>
      </c>
      <c r="BJ31" s="422">
        <v>79.06</v>
      </c>
      <c r="BK31" s="386">
        <v>335970</v>
      </c>
      <c r="BL31" s="424">
        <v>515</v>
      </c>
      <c r="BN31" s="245" t="s">
        <v>365</v>
      </c>
      <c r="BO31" s="245" t="s">
        <v>571</v>
      </c>
      <c r="BP31" s="388">
        <v>0.95992217898832688</v>
      </c>
      <c r="BQ31" s="388">
        <v>0.94243473939606537</v>
      </c>
      <c r="BR31" s="389">
        <v>0.88651896551724141</v>
      </c>
      <c r="BS31" s="290"/>
      <c r="BT31" s="390">
        <v>2017</v>
      </c>
      <c r="BU31" s="391">
        <v>0.91739999999999999</v>
      </c>
      <c r="BV31" s="291"/>
      <c r="BW31" s="392">
        <v>0.79900000000000004</v>
      </c>
      <c r="BX31" s="392">
        <v>0.73299999999999998</v>
      </c>
      <c r="BY31" s="392">
        <v>1.1635</v>
      </c>
      <c r="BZ31" s="248"/>
      <c r="CA31" s="244" t="s">
        <v>365</v>
      </c>
      <c r="CB31" s="244" t="s">
        <v>608</v>
      </c>
      <c r="CC31" s="386">
        <v>39633</v>
      </c>
      <c r="CD31" s="386">
        <v>43028</v>
      </c>
      <c r="CE31" s="386">
        <v>46992</v>
      </c>
      <c r="CF31" s="431">
        <v>43217.666666666664</v>
      </c>
      <c r="CG31" s="431">
        <v>0.82679999999999998</v>
      </c>
      <c r="CH31" s="264"/>
      <c r="CI31" s="431">
        <v>-3774.3333333333358</v>
      </c>
      <c r="CJ31" s="431">
        <v>-8.0299999999999996E-2</v>
      </c>
      <c r="CL31" s="244" t="s">
        <v>365</v>
      </c>
      <c r="CM31" s="244" t="s">
        <v>608</v>
      </c>
      <c r="CN31" s="395">
        <v>0.77970000000000006</v>
      </c>
      <c r="CO31" s="396"/>
      <c r="CP31" s="395">
        <v>51592</v>
      </c>
      <c r="CQ31" s="402">
        <v>80711700</v>
      </c>
      <c r="CR31" s="402">
        <v>0</v>
      </c>
      <c r="CS31" s="402">
        <v>80711700</v>
      </c>
      <c r="CT31" s="402">
        <v>1564.42</v>
      </c>
      <c r="CU31" s="396"/>
      <c r="CV31" s="433">
        <v>1780.12</v>
      </c>
      <c r="CW31" s="402">
        <v>502.96000000000004</v>
      </c>
      <c r="CX31" s="400">
        <v>0.879</v>
      </c>
      <c r="CY31" s="401"/>
      <c r="CZ31" s="402">
        <v>0.73299999999999998</v>
      </c>
      <c r="DA31" s="402">
        <v>1</v>
      </c>
      <c r="DB31" s="396"/>
      <c r="DC31" s="400">
        <v>1</v>
      </c>
      <c r="DX31" s="450" t="s">
        <v>335</v>
      </c>
      <c r="DY31" s="405" t="s">
        <v>878</v>
      </c>
      <c r="DZ31" s="405" t="s">
        <v>6</v>
      </c>
      <c r="EA31" s="406" t="s">
        <v>1062</v>
      </c>
      <c r="EB31" s="407">
        <v>765</v>
      </c>
      <c r="EC31" s="248"/>
      <c r="ED31" s="273">
        <v>765</v>
      </c>
      <c r="EE31" s="273"/>
      <c r="EF31" s="248"/>
      <c r="EG31" s="273">
        <v>2.6054970879738428E-2</v>
      </c>
      <c r="EH31" s="248"/>
      <c r="EI31" s="273">
        <v>0</v>
      </c>
      <c r="EJ31" s="273"/>
      <c r="EK31" s="273">
        <v>0</v>
      </c>
      <c r="EL31" s="273"/>
      <c r="EM31" s="248"/>
      <c r="EN31" s="248"/>
      <c r="EO31" s="408"/>
      <c r="ES31" s="434" t="s">
        <v>357</v>
      </c>
      <c r="ET31" s="435" t="s">
        <v>358</v>
      </c>
      <c r="EU31" s="411">
        <v>0</v>
      </c>
    </row>
    <row r="32" spans="1:151">
      <c r="A32" s="412" t="s">
        <v>367</v>
      </c>
      <c r="B32" s="413" t="s">
        <v>368</v>
      </c>
      <c r="C32" s="413">
        <v>4608</v>
      </c>
      <c r="D32" s="413">
        <v>4654</v>
      </c>
      <c r="E32" s="413"/>
      <c r="F32" s="413">
        <v>4654</v>
      </c>
      <c r="G32" s="413"/>
      <c r="H32" s="413">
        <v>4654</v>
      </c>
      <c r="K32" s="416" t="s">
        <v>367</v>
      </c>
      <c r="L32" s="417" t="s">
        <v>368</v>
      </c>
      <c r="M32" s="418">
        <v>7293665596</v>
      </c>
      <c r="N32" s="419">
        <v>62303950</v>
      </c>
      <c r="O32" s="418">
        <v>7231361646</v>
      </c>
      <c r="P32" s="416">
        <v>2021</v>
      </c>
      <c r="Q32" s="368">
        <v>0.98557993730407523</v>
      </c>
      <c r="R32" s="417">
        <v>7337164011</v>
      </c>
      <c r="S32" s="420">
        <v>62303950</v>
      </c>
      <c r="T32" s="417">
        <v>116475738</v>
      </c>
      <c r="U32" s="417">
        <v>695194960</v>
      </c>
      <c r="V32" s="417">
        <v>8211138659</v>
      </c>
      <c r="X32" s="244" t="s">
        <v>367</v>
      </c>
      <c r="Y32" s="244" t="s">
        <v>368</v>
      </c>
      <c r="Z32" s="421">
        <v>8211138659</v>
      </c>
      <c r="AA32" s="422">
        <v>51730173.551700003</v>
      </c>
      <c r="AB32" s="372">
        <v>13459632</v>
      </c>
      <c r="AC32" s="372">
        <v>254540</v>
      </c>
      <c r="AD32" s="423">
        <v>65444345.551700003</v>
      </c>
      <c r="AE32" s="424">
        <v>4654</v>
      </c>
      <c r="AF32" s="421">
        <v>14062</v>
      </c>
      <c r="AG32" s="421">
        <v>1.8389</v>
      </c>
      <c r="AI32" s="244" t="s">
        <v>367</v>
      </c>
      <c r="AJ32" s="244" t="s">
        <v>368</v>
      </c>
      <c r="AK32" s="376">
        <v>65444345.551700003</v>
      </c>
      <c r="AL32" s="377">
        <v>4654</v>
      </c>
      <c r="AM32" s="425">
        <v>14062</v>
      </c>
      <c r="AN32" s="426">
        <v>1.8389</v>
      </c>
      <c r="AO32" s="427">
        <v>1.0483</v>
      </c>
      <c r="AP32" s="428">
        <v>1.0273000000000001</v>
      </c>
      <c r="AQ32" s="426">
        <v>1.3541000000000001</v>
      </c>
      <c r="AR32" s="429" t="s">
        <v>2</v>
      </c>
      <c r="AS32" s="436" t="s">
        <v>2</v>
      </c>
      <c r="AT32" s="437" t="s">
        <v>2</v>
      </c>
      <c r="AU32" s="428">
        <v>0</v>
      </c>
      <c r="AV32" s="426" t="s">
        <v>2</v>
      </c>
      <c r="AW32" s="425">
        <v>0</v>
      </c>
      <c r="BB32" s="244" t="s">
        <v>367</v>
      </c>
      <c r="BC32" s="244" t="s">
        <v>609</v>
      </c>
      <c r="BD32" s="384">
        <v>8211138659</v>
      </c>
      <c r="BE32" s="385">
        <v>261.91000000000003</v>
      </c>
      <c r="BF32" s="422">
        <v>31350993</v>
      </c>
      <c r="BG32" s="430">
        <v>1.0483</v>
      </c>
      <c r="BH32" s="289"/>
      <c r="BI32" s="386">
        <v>4654</v>
      </c>
      <c r="BJ32" s="422">
        <v>17.77</v>
      </c>
      <c r="BK32" s="386">
        <v>28298</v>
      </c>
      <c r="BL32" s="424">
        <v>108</v>
      </c>
      <c r="BN32" s="245" t="s">
        <v>367</v>
      </c>
      <c r="BO32" s="245" t="s">
        <v>368</v>
      </c>
      <c r="BP32" s="388">
        <v>0.85534236592804513</v>
      </c>
      <c r="BQ32" s="388">
        <v>0.83939945049488562</v>
      </c>
      <c r="BR32" s="389">
        <v>0.98557993730407523</v>
      </c>
      <c r="BS32" s="290"/>
      <c r="BT32" s="390">
        <v>2021</v>
      </c>
      <c r="BU32" s="391">
        <v>0.98557993730407523</v>
      </c>
      <c r="BV32" s="291"/>
      <c r="BW32" s="392">
        <v>0.46</v>
      </c>
      <c r="BX32" s="392">
        <v>0.45300000000000001</v>
      </c>
      <c r="BY32" s="392">
        <v>0.71899999999999997</v>
      </c>
      <c r="BZ32" s="248"/>
      <c r="CA32" s="244" t="s">
        <v>367</v>
      </c>
      <c r="CB32" s="244" t="s">
        <v>609</v>
      </c>
      <c r="CC32" s="386">
        <v>50389</v>
      </c>
      <c r="CD32" s="386">
        <v>53380</v>
      </c>
      <c r="CE32" s="386">
        <v>57320</v>
      </c>
      <c r="CF32" s="431">
        <v>53696.333333333336</v>
      </c>
      <c r="CG32" s="431">
        <v>1.0273000000000001</v>
      </c>
      <c r="CH32" s="264"/>
      <c r="CI32" s="431">
        <v>-3623.6666666666642</v>
      </c>
      <c r="CJ32" s="431">
        <v>-6.3200000000000006E-2</v>
      </c>
      <c r="CL32" s="244" t="s">
        <v>367</v>
      </c>
      <c r="CM32" s="244" t="s">
        <v>609</v>
      </c>
      <c r="CN32" s="395" t="s">
        <v>2</v>
      </c>
      <c r="CO32" s="396"/>
      <c r="CP32" s="395">
        <v>4654</v>
      </c>
      <c r="CQ32" s="402">
        <v>11478196</v>
      </c>
      <c r="CR32" s="402">
        <v>0</v>
      </c>
      <c r="CS32" s="402">
        <v>11478196</v>
      </c>
      <c r="CT32" s="402">
        <v>2466.31</v>
      </c>
      <c r="CU32" s="396"/>
      <c r="CV32" s="433" t="s">
        <v>2</v>
      </c>
      <c r="CW32" s="402" t="s">
        <v>2</v>
      </c>
      <c r="CX32" s="400" t="s">
        <v>2</v>
      </c>
      <c r="CY32" s="401"/>
      <c r="CZ32" s="402">
        <v>0.45300000000000001</v>
      </c>
      <c r="DA32" s="402" t="s">
        <v>2</v>
      </c>
      <c r="DB32" s="396"/>
      <c r="DC32" s="400" t="s">
        <v>2</v>
      </c>
      <c r="DX32" s="452" t="s">
        <v>335</v>
      </c>
      <c r="DY32" s="405" t="s">
        <v>1329</v>
      </c>
      <c r="DZ32" s="405" t="s">
        <v>6</v>
      </c>
      <c r="EA32" s="406" t="s">
        <v>1330</v>
      </c>
      <c r="EB32" s="407">
        <v>107</v>
      </c>
      <c r="EC32" s="248"/>
      <c r="ED32" s="273">
        <v>107</v>
      </c>
      <c r="EE32" s="273"/>
      <c r="EF32" s="248"/>
      <c r="EG32" s="273">
        <v>3.644290044617009E-3</v>
      </c>
      <c r="EH32" s="248"/>
      <c r="EI32" s="273">
        <v>0</v>
      </c>
      <c r="EJ32" s="273"/>
      <c r="EK32" s="273">
        <v>0</v>
      </c>
      <c r="EL32" s="273"/>
      <c r="EM32" s="248"/>
      <c r="EN32" s="248"/>
      <c r="EO32" s="408"/>
      <c r="ES32" s="434" t="s">
        <v>359</v>
      </c>
      <c r="ET32" s="435" t="s">
        <v>360</v>
      </c>
      <c r="EU32" s="411">
        <v>6932417</v>
      </c>
    </row>
    <row r="33" spans="1:151">
      <c r="A33" s="412" t="s">
        <v>369</v>
      </c>
      <c r="B33" s="413" t="s">
        <v>370</v>
      </c>
      <c r="C33" s="413">
        <v>5036</v>
      </c>
      <c r="D33" s="413">
        <v>5036</v>
      </c>
      <c r="E33" s="413"/>
      <c r="F33" s="413">
        <v>5036</v>
      </c>
      <c r="G33" s="413"/>
      <c r="H33" s="413">
        <v>5036</v>
      </c>
      <c r="K33" s="416" t="s">
        <v>369</v>
      </c>
      <c r="L33" s="417" t="s">
        <v>370</v>
      </c>
      <c r="M33" s="418">
        <v>15827618878</v>
      </c>
      <c r="N33" s="419">
        <v>13500</v>
      </c>
      <c r="O33" s="418">
        <v>15827605378</v>
      </c>
      <c r="P33" s="416">
        <v>2020</v>
      </c>
      <c r="Q33" s="368">
        <v>1.0079</v>
      </c>
      <c r="R33" s="417">
        <v>15703547354</v>
      </c>
      <c r="S33" s="420">
        <v>13500</v>
      </c>
      <c r="T33" s="417">
        <v>145847386</v>
      </c>
      <c r="U33" s="417">
        <v>1070354591</v>
      </c>
      <c r="V33" s="417">
        <v>16919762831</v>
      </c>
      <c r="X33" s="244" t="s">
        <v>369</v>
      </c>
      <c r="Y33" s="244" t="s">
        <v>370</v>
      </c>
      <c r="Z33" s="421">
        <v>16919762831</v>
      </c>
      <c r="AA33" s="422">
        <v>106594505.8353</v>
      </c>
      <c r="AB33" s="372">
        <v>23416635</v>
      </c>
      <c r="AC33" s="372">
        <v>351246</v>
      </c>
      <c r="AD33" s="423">
        <v>130362386.8353</v>
      </c>
      <c r="AE33" s="424">
        <v>5036</v>
      </c>
      <c r="AF33" s="421">
        <v>25886</v>
      </c>
      <c r="AG33" s="421">
        <v>3.3851</v>
      </c>
      <c r="AI33" s="244" t="s">
        <v>369</v>
      </c>
      <c r="AJ33" s="244" t="s">
        <v>370</v>
      </c>
      <c r="AK33" s="376">
        <v>130362386.8353</v>
      </c>
      <c r="AL33" s="377">
        <v>5036</v>
      </c>
      <c r="AM33" s="425">
        <v>25886</v>
      </c>
      <c r="AN33" s="426">
        <v>3.3851</v>
      </c>
      <c r="AO33" s="427">
        <v>1.4762</v>
      </c>
      <c r="AP33" s="428">
        <v>1.2412000000000001</v>
      </c>
      <c r="AQ33" s="426">
        <v>2.1222000000000003</v>
      </c>
      <c r="AR33" s="429" t="s">
        <v>2</v>
      </c>
      <c r="AS33" s="436" t="s">
        <v>2</v>
      </c>
      <c r="AT33" s="437" t="s">
        <v>2</v>
      </c>
      <c r="AU33" s="428">
        <v>0</v>
      </c>
      <c r="AV33" s="426" t="s">
        <v>2</v>
      </c>
      <c r="AW33" s="425">
        <v>0</v>
      </c>
      <c r="BB33" s="244" t="s">
        <v>369</v>
      </c>
      <c r="BC33" s="244" t="s">
        <v>610</v>
      </c>
      <c r="BD33" s="384">
        <v>16919762831</v>
      </c>
      <c r="BE33" s="385">
        <v>383.23</v>
      </c>
      <c r="BF33" s="422">
        <v>44150413</v>
      </c>
      <c r="BG33" s="430">
        <v>1.4762</v>
      </c>
      <c r="BH33" s="289"/>
      <c r="BI33" s="386">
        <v>5036</v>
      </c>
      <c r="BJ33" s="422">
        <v>13.14</v>
      </c>
      <c r="BK33" s="386">
        <v>37025</v>
      </c>
      <c r="BL33" s="424">
        <v>97</v>
      </c>
      <c r="BN33" s="245" t="s">
        <v>369</v>
      </c>
      <c r="BO33" s="245" t="s">
        <v>370</v>
      </c>
      <c r="BP33" s="388">
        <v>0.83485714285714285</v>
      </c>
      <c r="BQ33" s="388">
        <v>1.0256756756756757</v>
      </c>
      <c r="BR33" s="389">
        <v>0.99908168935815511</v>
      </c>
      <c r="BS33" s="290"/>
      <c r="BT33" s="390">
        <v>2020</v>
      </c>
      <c r="BU33" s="391">
        <v>1.0079</v>
      </c>
      <c r="BV33" s="291"/>
      <c r="BW33" s="392">
        <v>0.40050000000000002</v>
      </c>
      <c r="BX33" s="392">
        <v>0.40400000000000003</v>
      </c>
      <c r="BY33" s="392">
        <v>0.64129999999999998</v>
      </c>
      <c r="BZ33" s="248"/>
      <c r="CA33" s="244" t="s">
        <v>369</v>
      </c>
      <c r="CB33" s="244" t="s">
        <v>610</v>
      </c>
      <c r="CC33" s="386">
        <v>60562</v>
      </c>
      <c r="CD33" s="386">
        <v>65191</v>
      </c>
      <c r="CE33" s="386">
        <v>68887</v>
      </c>
      <c r="CF33" s="431">
        <v>64880</v>
      </c>
      <c r="CG33" s="431">
        <v>1.2412000000000001</v>
      </c>
      <c r="CH33" s="264"/>
      <c r="CI33" s="431">
        <v>-4007</v>
      </c>
      <c r="CJ33" s="431">
        <v>-5.8200000000000002E-2</v>
      </c>
      <c r="CL33" s="244" t="s">
        <v>369</v>
      </c>
      <c r="CM33" s="244" t="s">
        <v>610</v>
      </c>
      <c r="CN33" s="395" t="s">
        <v>2</v>
      </c>
      <c r="CO33" s="396"/>
      <c r="CP33" s="395">
        <v>5036</v>
      </c>
      <c r="CQ33" s="402">
        <v>23230449</v>
      </c>
      <c r="CR33" s="402">
        <v>0</v>
      </c>
      <c r="CS33" s="402">
        <v>23230449</v>
      </c>
      <c r="CT33" s="402">
        <v>4612.88</v>
      </c>
      <c r="CU33" s="396"/>
      <c r="CV33" s="433" t="s">
        <v>2</v>
      </c>
      <c r="CW33" s="402" t="s">
        <v>2</v>
      </c>
      <c r="CX33" s="400" t="s">
        <v>2</v>
      </c>
      <c r="CY33" s="401"/>
      <c r="CZ33" s="402">
        <v>0.40400000000000003</v>
      </c>
      <c r="DA33" s="402" t="s">
        <v>2</v>
      </c>
      <c r="DB33" s="396"/>
      <c r="DC33" s="400" t="s">
        <v>2</v>
      </c>
      <c r="DX33" s="451" t="s">
        <v>335</v>
      </c>
      <c r="DY33" s="439" t="s">
        <v>25</v>
      </c>
      <c r="DZ33" s="439" t="s">
        <v>6</v>
      </c>
      <c r="EA33" s="440" t="s">
        <v>1063</v>
      </c>
      <c r="EB33" s="407">
        <v>189</v>
      </c>
      <c r="EC33" s="441"/>
      <c r="ED33" s="442">
        <v>189</v>
      </c>
      <c r="EE33" s="442">
        <v>29361</v>
      </c>
      <c r="EF33" s="441"/>
      <c r="EG33" s="442">
        <v>6.4371104526412589E-3</v>
      </c>
      <c r="EH33" s="441"/>
      <c r="EI33" s="273">
        <v>0</v>
      </c>
      <c r="EJ33" s="442"/>
      <c r="EK33" s="442">
        <v>0</v>
      </c>
      <c r="EL33" s="442"/>
      <c r="EM33" s="441"/>
      <c r="EN33" s="441"/>
      <c r="EO33" s="443"/>
      <c r="ES33" s="434" t="s">
        <v>361</v>
      </c>
      <c r="ET33" s="435" t="s">
        <v>570</v>
      </c>
      <c r="EU33" s="411">
        <v>4146666</v>
      </c>
    </row>
    <row r="34" spans="1:151">
      <c r="A34" s="412" t="s">
        <v>371</v>
      </c>
      <c r="B34" s="413" t="s">
        <v>372</v>
      </c>
      <c r="C34" s="413">
        <v>17881</v>
      </c>
      <c r="D34" s="413">
        <v>23672</v>
      </c>
      <c r="E34" s="413"/>
      <c r="F34" s="413">
        <v>23672</v>
      </c>
      <c r="G34" s="413"/>
      <c r="H34" s="413">
        <v>23672</v>
      </c>
      <c r="K34" s="416" t="s">
        <v>371</v>
      </c>
      <c r="L34" s="417" t="s">
        <v>372</v>
      </c>
      <c r="M34" s="418">
        <v>13959381756</v>
      </c>
      <c r="N34" s="419">
        <v>107876890</v>
      </c>
      <c r="O34" s="418">
        <v>13851504866</v>
      </c>
      <c r="P34" s="416">
        <v>2021</v>
      </c>
      <c r="Q34" s="368">
        <v>1</v>
      </c>
      <c r="R34" s="417">
        <v>13851504866</v>
      </c>
      <c r="S34" s="420">
        <v>107876890</v>
      </c>
      <c r="T34" s="417">
        <v>479008294</v>
      </c>
      <c r="U34" s="417">
        <v>3107847183</v>
      </c>
      <c r="V34" s="417">
        <v>17546237233</v>
      </c>
      <c r="X34" s="244" t="s">
        <v>371</v>
      </c>
      <c r="Y34" s="244" t="s">
        <v>372</v>
      </c>
      <c r="Z34" s="421">
        <v>17546237233</v>
      </c>
      <c r="AA34" s="422">
        <v>110541294.5679</v>
      </c>
      <c r="AB34" s="372">
        <v>36934476</v>
      </c>
      <c r="AC34" s="372">
        <v>325782</v>
      </c>
      <c r="AD34" s="423">
        <v>147801552.5679</v>
      </c>
      <c r="AE34" s="424">
        <v>23672</v>
      </c>
      <c r="AF34" s="421">
        <v>6244</v>
      </c>
      <c r="AG34" s="421">
        <v>0.8165</v>
      </c>
      <c r="AI34" s="244" t="s">
        <v>371</v>
      </c>
      <c r="AJ34" s="244" t="s">
        <v>372</v>
      </c>
      <c r="AK34" s="376">
        <v>147801552.5679</v>
      </c>
      <c r="AL34" s="377">
        <v>23672</v>
      </c>
      <c r="AM34" s="425">
        <v>6244</v>
      </c>
      <c r="AN34" s="426">
        <v>0.8165</v>
      </c>
      <c r="AO34" s="427">
        <v>1.0606</v>
      </c>
      <c r="AP34" s="428">
        <v>0.85099999999999998</v>
      </c>
      <c r="AQ34" s="426">
        <v>0.85819999999999996</v>
      </c>
      <c r="AR34" s="429">
        <v>0.85819999999999996</v>
      </c>
      <c r="AS34" s="436">
        <v>1959.34</v>
      </c>
      <c r="AT34" s="437">
        <v>323.74</v>
      </c>
      <c r="AU34" s="428">
        <v>7663573</v>
      </c>
      <c r="AV34" s="426">
        <v>0.76200000000000001</v>
      </c>
      <c r="AW34" s="425">
        <v>5839643</v>
      </c>
      <c r="BB34" s="244" t="s">
        <v>371</v>
      </c>
      <c r="BC34" s="244" t="s">
        <v>611</v>
      </c>
      <c r="BD34" s="384">
        <v>17546237233</v>
      </c>
      <c r="BE34" s="385">
        <v>553.17999999999995</v>
      </c>
      <c r="BF34" s="422">
        <v>31718857</v>
      </c>
      <c r="BG34" s="430">
        <v>1.0606</v>
      </c>
      <c r="BH34" s="289"/>
      <c r="BI34" s="386">
        <v>23672</v>
      </c>
      <c r="BJ34" s="422">
        <v>42.79</v>
      </c>
      <c r="BK34" s="386">
        <v>169178</v>
      </c>
      <c r="BL34" s="424">
        <v>306</v>
      </c>
      <c r="BN34" s="245" t="s">
        <v>371</v>
      </c>
      <c r="BO34" s="245" t="s">
        <v>372</v>
      </c>
      <c r="BP34" s="388">
        <v>0.94801250311687379</v>
      </c>
      <c r="BQ34" s="388">
        <v>0.91799203597149714</v>
      </c>
      <c r="BR34" s="389">
        <v>1</v>
      </c>
      <c r="BS34" s="290"/>
      <c r="BT34" s="390">
        <v>2021</v>
      </c>
      <c r="BU34" s="391">
        <v>1</v>
      </c>
      <c r="BV34" s="291"/>
      <c r="BW34" s="392">
        <v>0.54</v>
      </c>
      <c r="BX34" s="392">
        <v>0.54</v>
      </c>
      <c r="BY34" s="392">
        <v>0.85709999999999997</v>
      </c>
      <c r="BZ34" s="248"/>
      <c r="CA34" s="244" t="s">
        <v>371</v>
      </c>
      <c r="CB34" s="244" t="s">
        <v>611</v>
      </c>
      <c r="CC34" s="386">
        <v>41164</v>
      </c>
      <c r="CD34" s="386">
        <v>44191</v>
      </c>
      <c r="CE34" s="386">
        <v>48086</v>
      </c>
      <c r="CF34" s="431">
        <v>44480.333333333336</v>
      </c>
      <c r="CG34" s="431">
        <v>0.85099999999999998</v>
      </c>
      <c r="CH34" s="264"/>
      <c r="CI34" s="431">
        <v>-3605.6666666666642</v>
      </c>
      <c r="CJ34" s="431">
        <v>-7.4999999999999997E-2</v>
      </c>
      <c r="CL34" s="244" t="s">
        <v>371</v>
      </c>
      <c r="CM34" s="244" t="s">
        <v>611</v>
      </c>
      <c r="CN34" s="395">
        <v>0.85819999999999996</v>
      </c>
      <c r="CO34" s="396"/>
      <c r="CP34" s="395">
        <v>23672</v>
      </c>
      <c r="CQ34" s="402">
        <v>32110939</v>
      </c>
      <c r="CR34" s="402">
        <v>3215212</v>
      </c>
      <c r="CS34" s="402">
        <v>35326151</v>
      </c>
      <c r="CT34" s="402">
        <v>1492.32</v>
      </c>
      <c r="CU34" s="396"/>
      <c r="CV34" s="433">
        <v>1959.34</v>
      </c>
      <c r="CW34" s="402">
        <v>323.74</v>
      </c>
      <c r="CX34" s="400">
        <v>0.76200000000000001</v>
      </c>
      <c r="CY34" s="401"/>
      <c r="CZ34" s="402">
        <v>0.54</v>
      </c>
      <c r="DA34" s="402" t="s">
        <v>2</v>
      </c>
      <c r="DB34" s="396"/>
      <c r="DC34" s="400">
        <v>0.76200000000000001</v>
      </c>
      <c r="DX34" s="450" t="s">
        <v>337</v>
      </c>
      <c r="DY34" s="405" t="s">
        <v>337</v>
      </c>
      <c r="DZ34" s="405" t="s">
        <v>744</v>
      </c>
      <c r="EA34" s="406" t="s">
        <v>338</v>
      </c>
      <c r="EB34" s="407">
        <v>11408</v>
      </c>
      <c r="EC34" s="248"/>
      <c r="ED34" s="273">
        <v>11408</v>
      </c>
      <c r="EE34" s="273"/>
      <c r="EF34" s="248"/>
      <c r="EG34" s="273">
        <v>0.95528387204823317</v>
      </c>
      <c r="EH34" s="248"/>
      <c r="EI34" s="273">
        <v>5060417</v>
      </c>
      <c r="EJ34" s="273"/>
      <c r="EK34" s="273">
        <v>4834135</v>
      </c>
      <c r="EL34" s="273">
        <v>5060417</v>
      </c>
      <c r="EM34" s="248">
        <v>0</v>
      </c>
      <c r="EN34" s="248"/>
      <c r="EO34" s="408"/>
      <c r="ES34" s="434" t="s">
        <v>41</v>
      </c>
      <c r="ET34" s="435" t="s">
        <v>42</v>
      </c>
      <c r="EU34" s="411">
        <v>1656244</v>
      </c>
    </row>
    <row r="35" spans="1:151">
      <c r="A35" s="412" t="s">
        <v>373</v>
      </c>
      <c r="B35" s="413" t="s">
        <v>374</v>
      </c>
      <c r="C35" s="413">
        <v>6086</v>
      </c>
      <c r="D35" s="413">
        <v>6086</v>
      </c>
      <c r="E35" s="413"/>
      <c r="F35" s="413">
        <v>6086</v>
      </c>
      <c r="G35" s="413"/>
      <c r="H35" s="413">
        <v>6086</v>
      </c>
      <c r="K35" s="416" t="s">
        <v>373</v>
      </c>
      <c r="L35" s="417" t="s">
        <v>374</v>
      </c>
      <c r="M35" s="418">
        <v>4121153960</v>
      </c>
      <c r="N35" s="419">
        <v>229403790</v>
      </c>
      <c r="O35" s="418">
        <v>3891750170</v>
      </c>
      <c r="P35" s="416">
        <v>2021</v>
      </c>
      <c r="Q35" s="368">
        <v>0.97141747572815529</v>
      </c>
      <c r="R35" s="417">
        <v>4006259170</v>
      </c>
      <c r="S35" s="420">
        <v>229403790</v>
      </c>
      <c r="T35" s="417">
        <v>121988858</v>
      </c>
      <c r="U35" s="417">
        <v>1078524731</v>
      </c>
      <c r="V35" s="417">
        <v>5436176549</v>
      </c>
      <c r="X35" s="244" t="s">
        <v>373</v>
      </c>
      <c r="Y35" s="244" t="s">
        <v>374</v>
      </c>
      <c r="Z35" s="421">
        <v>5436176549</v>
      </c>
      <c r="AA35" s="422">
        <v>34247912.258699998</v>
      </c>
      <c r="AB35" s="372">
        <v>11361571</v>
      </c>
      <c r="AC35" s="372">
        <v>141157</v>
      </c>
      <c r="AD35" s="423">
        <v>45750640.258699998</v>
      </c>
      <c r="AE35" s="424">
        <v>6086</v>
      </c>
      <c r="AF35" s="421">
        <v>7517</v>
      </c>
      <c r="AG35" s="421">
        <v>0.98299999999999998</v>
      </c>
      <c r="AI35" s="244" t="s">
        <v>373</v>
      </c>
      <c r="AJ35" s="244" t="s">
        <v>374</v>
      </c>
      <c r="AK35" s="376">
        <v>45750640.258699998</v>
      </c>
      <c r="AL35" s="377">
        <v>6086</v>
      </c>
      <c r="AM35" s="425">
        <v>7517</v>
      </c>
      <c r="AN35" s="426">
        <v>0.98299999999999998</v>
      </c>
      <c r="AO35" s="427">
        <v>0.68930000000000002</v>
      </c>
      <c r="AP35" s="428">
        <v>1.0339</v>
      </c>
      <c r="AQ35" s="426">
        <v>0.97909999999999997</v>
      </c>
      <c r="AR35" s="429">
        <v>0.97909999999999997</v>
      </c>
      <c r="AS35" s="436">
        <v>2235.36</v>
      </c>
      <c r="AT35" s="437">
        <v>47.7199999999998</v>
      </c>
      <c r="AU35" s="428">
        <v>290424</v>
      </c>
      <c r="AV35" s="426">
        <v>1</v>
      </c>
      <c r="AW35" s="425">
        <v>290424</v>
      </c>
      <c r="BB35" s="244" t="s">
        <v>373</v>
      </c>
      <c r="BC35" s="244" t="s">
        <v>612</v>
      </c>
      <c r="BD35" s="384">
        <v>5436176549</v>
      </c>
      <c r="BE35" s="385">
        <v>263.7</v>
      </c>
      <c r="BF35" s="422">
        <v>20615004</v>
      </c>
      <c r="BG35" s="430">
        <v>0.68930000000000002</v>
      </c>
      <c r="BH35" s="289"/>
      <c r="BI35" s="386">
        <v>6086</v>
      </c>
      <c r="BJ35" s="422">
        <v>23.08</v>
      </c>
      <c r="BK35" s="386">
        <v>42802</v>
      </c>
      <c r="BL35" s="424">
        <v>162</v>
      </c>
      <c r="BN35" s="245" t="s">
        <v>373</v>
      </c>
      <c r="BO35" s="245" t="s">
        <v>374</v>
      </c>
      <c r="BP35" s="388">
        <v>0.93050106609808092</v>
      </c>
      <c r="BQ35" s="388">
        <v>0.89447876447876451</v>
      </c>
      <c r="BR35" s="389">
        <v>0.97141747572815529</v>
      </c>
      <c r="BS35" s="290"/>
      <c r="BT35" s="390">
        <v>2021</v>
      </c>
      <c r="BU35" s="391">
        <v>0.97141747572815529</v>
      </c>
      <c r="BV35" s="291"/>
      <c r="BW35" s="392">
        <v>0.73299999999999998</v>
      </c>
      <c r="BX35" s="392">
        <v>0.71199999999999997</v>
      </c>
      <c r="BY35" s="392">
        <v>1.1302000000000001</v>
      </c>
      <c r="BZ35" s="248"/>
      <c r="CA35" s="244" t="s">
        <v>373</v>
      </c>
      <c r="CB35" s="244" t="s">
        <v>612</v>
      </c>
      <c r="CC35" s="386">
        <v>50977</v>
      </c>
      <c r="CD35" s="386">
        <v>53558</v>
      </c>
      <c r="CE35" s="386">
        <v>57591</v>
      </c>
      <c r="CF35" s="431">
        <v>54042</v>
      </c>
      <c r="CG35" s="431">
        <v>1.0339</v>
      </c>
      <c r="CH35" s="264"/>
      <c r="CI35" s="431">
        <v>-3549</v>
      </c>
      <c r="CJ35" s="431">
        <v>-6.1600000000000002E-2</v>
      </c>
      <c r="CL35" s="244" t="s">
        <v>373</v>
      </c>
      <c r="CM35" s="244" t="s">
        <v>612</v>
      </c>
      <c r="CN35" s="395">
        <v>0.97909999999999997</v>
      </c>
      <c r="CO35" s="396"/>
      <c r="CP35" s="395">
        <v>6086</v>
      </c>
      <c r="CQ35" s="402">
        <v>11840402</v>
      </c>
      <c r="CR35" s="402">
        <v>0</v>
      </c>
      <c r="CS35" s="402">
        <v>11840402</v>
      </c>
      <c r="CT35" s="402">
        <v>1945.51</v>
      </c>
      <c r="CU35" s="396"/>
      <c r="CV35" s="433">
        <v>2235.36</v>
      </c>
      <c r="CW35" s="402">
        <v>47.7199999999998</v>
      </c>
      <c r="CX35" s="400">
        <v>0.87</v>
      </c>
      <c r="CY35" s="401"/>
      <c r="CZ35" s="402">
        <v>0.71199999999999997</v>
      </c>
      <c r="DA35" s="402">
        <v>1</v>
      </c>
      <c r="DB35" s="396"/>
      <c r="DC35" s="400">
        <v>1</v>
      </c>
      <c r="DX35" s="451" t="s">
        <v>337</v>
      </c>
      <c r="DY35" s="439" t="s">
        <v>27</v>
      </c>
      <c r="DZ35" s="439" t="s">
        <v>6</v>
      </c>
      <c r="EA35" s="440" t="s">
        <v>1064</v>
      </c>
      <c r="EB35" s="407">
        <v>534</v>
      </c>
      <c r="EC35" s="441"/>
      <c r="ED35" s="442">
        <v>534</v>
      </c>
      <c r="EE35" s="442">
        <v>11942</v>
      </c>
      <c r="EF35" s="441"/>
      <c r="EG35" s="442">
        <v>4.4716127951766875E-2</v>
      </c>
      <c r="EH35" s="441"/>
      <c r="EI35" s="273">
        <v>0</v>
      </c>
      <c r="EJ35" s="442"/>
      <c r="EK35" s="442">
        <v>226282</v>
      </c>
      <c r="EL35" s="442"/>
      <c r="EM35" s="441"/>
      <c r="EN35" s="441"/>
      <c r="EO35" s="443"/>
      <c r="ES35" s="434" t="s">
        <v>363</v>
      </c>
      <c r="ET35" s="435" t="s">
        <v>364</v>
      </c>
      <c r="EU35" s="411">
        <v>2051452</v>
      </c>
    </row>
    <row r="36" spans="1:151">
      <c r="A36" s="412" t="s">
        <v>375</v>
      </c>
      <c r="B36" s="413" t="s">
        <v>376</v>
      </c>
      <c r="C36" s="413">
        <v>9624</v>
      </c>
      <c r="D36" s="413">
        <v>9624</v>
      </c>
      <c r="E36" s="413"/>
      <c r="F36" s="413">
        <v>9624</v>
      </c>
      <c r="G36" s="413"/>
      <c r="H36" s="413">
        <v>9624</v>
      </c>
      <c r="K36" s="416" t="s">
        <v>375</v>
      </c>
      <c r="L36" s="417" t="s">
        <v>376</v>
      </c>
      <c r="M36" s="418">
        <v>3374092152</v>
      </c>
      <c r="N36" s="419">
        <v>195570360</v>
      </c>
      <c r="O36" s="418">
        <v>3178521792</v>
      </c>
      <c r="P36" s="416">
        <v>2017</v>
      </c>
      <c r="Q36" s="368">
        <v>0.91100000000000003</v>
      </c>
      <c r="R36" s="417">
        <v>3489046973</v>
      </c>
      <c r="S36" s="420">
        <v>195570360</v>
      </c>
      <c r="T36" s="417">
        <v>167770737</v>
      </c>
      <c r="U36" s="417">
        <v>1167738562</v>
      </c>
      <c r="V36" s="417">
        <v>5020126632</v>
      </c>
      <c r="X36" s="244" t="s">
        <v>375</v>
      </c>
      <c r="Y36" s="244" t="s">
        <v>376</v>
      </c>
      <c r="Z36" s="421">
        <v>5020126632</v>
      </c>
      <c r="AA36" s="422">
        <v>31626797.781599998</v>
      </c>
      <c r="AB36" s="372">
        <v>13207258</v>
      </c>
      <c r="AC36" s="372">
        <v>253703</v>
      </c>
      <c r="AD36" s="423">
        <v>45087758.781599998</v>
      </c>
      <c r="AE36" s="424">
        <v>9624</v>
      </c>
      <c r="AF36" s="421">
        <v>4685</v>
      </c>
      <c r="AG36" s="421">
        <v>0.61270000000000002</v>
      </c>
      <c r="AI36" s="244" t="s">
        <v>375</v>
      </c>
      <c r="AJ36" s="244" t="s">
        <v>376</v>
      </c>
      <c r="AK36" s="376">
        <v>45087758.781599998</v>
      </c>
      <c r="AL36" s="377">
        <v>9624</v>
      </c>
      <c r="AM36" s="425">
        <v>4685</v>
      </c>
      <c r="AN36" s="426">
        <v>0.61270000000000002</v>
      </c>
      <c r="AO36" s="427">
        <v>0.20599999999999999</v>
      </c>
      <c r="AP36" s="428">
        <v>0.88170000000000004</v>
      </c>
      <c r="AQ36" s="426">
        <v>0.70660000000000001</v>
      </c>
      <c r="AR36" s="429">
        <v>0.70660000000000001</v>
      </c>
      <c r="AS36" s="436">
        <v>1613.22</v>
      </c>
      <c r="AT36" s="437">
        <v>669.8599999999999</v>
      </c>
      <c r="AU36" s="428">
        <v>6446733</v>
      </c>
      <c r="AV36" s="426">
        <v>1</v>
      </c>
      <c r="AW36" s="425">
        <v>6446733</v>
      </c>
      <c r="BB36" s="244" t="s">
        <v>375</v>
      </c>
      <c r="BC36" s="244" t="s">
        <v>613</v>
      </c>
      <c r="BD36" s="384">
        <v>5020126632</v>
      </c>
      <c r="BE36" s="385">
        <v>814.72</v>
      </c>
      <c r="BF36" s="422">
        <v>6161782</v>
      </c>
      <c r="BG36" s="430">
        <v>0.20599999999999999</v>
      </c>
      <c r="BH36" s="289"/>
      <c r="BI36" s="386">
        <v>9624</v>
      </c>
      <c r="BJ36" s="422">
        <v>11.81</v>
      </c>
      <c r="BK36" s="386">
        <v>48729</v>
      </c>
      <c r="BL36" s="424">
        <v>60</v>
      </c>
      <c r="BN36" s="245" t="s">
        <v>375</v>
      </c>
      <c r="BO36" s="245" t="s">
        <v>376</v>
      </c>
      <c r="BP36" s="388">
        <v>0.93076923076923079</v>
      </c>
      <c r="BQ36" s="388">
        <v>0.86333333333333329</v>
      </c>
      <c r="BR36" s="389">
        <v>0.93617021276595747</v>
      </c>
      <c r="BS36" s="290"/>
      <c r="BT36" s="390">
        <v>2017</v>
      </c>
      <c r="BU36" s="391">
        <v>0.91100000000000003</v>
      </c>
      <c r="BV36" s="291"/>
      <c r="BW36" s="392">
        <v>0.73499999999999999</v>
      </c>
      <c r="BX36" s="392">
        <v>0.67</v>
      </c>
      <c r="BY36" s="392">
        <v>1.0634999999999999</v>
      </c>
      <c r="BZ36" s="248"/>
      <c r="CA36" s="244" t="s">
        <v>375</v>
      </c>
      <c r="CB36" s="244" t="s">
        <v>613</v>
      </c>
      <c r="CC36" s="386">
        <v>41559</v>
      </c>
      <c r="CD36" s="386">
        <v>44729</v>
      </c>
      <c r="CE36" s="386">
        <v>51968</v>
      </c>
      <c r="CF36" s="431">
        <v>46085.333333333336</v>
      </c>
      <c r="CG36" s="431">
        <v>0.88170000000000004</v>
      </c>
      <c r="CH36" s="264"/>
      <c r="CI36" s="431">
        <v>-5882.6666666666642</v>
      </c>
      <c r="CJ36" s="431">
        <v>-0.1132</v>
      </c>
      <c r="CL36" s="244" t="s">
        <v>375</v>
      </c>
      <c r="CM36" s="244" t="s">
        <v>613</v>
      </c>
      <c r="CN36" s="395">
        <v>0.70660000000000001</v>
      </c>
      <c r="CO36" s="396"/>
      <c r="CP36" s="395">
        <v>9624</v>
      </c>
      <c r="CQ36" s="402">
        <v>8968900</v>
      </c>
      <c r="CR36" s="402">
        <v>0</v>
      </c>
      <c r="CS36" s="402">
        <v>8968900</v>
      </c>
      <c r="CT36" s="402">
        <v>931.93</v>
      </c>
      <c r="CU36" s="396"/>
      <c r="CV36" s="433">
        <v>1613.22</v>
      </c>
      <c r="CW36" s="402">
        <v>669.8599999999999</v>
      </c>
      <c r="CX36" s="400">
        <v>0.57799999999999996</v>
      </c>
      <c r="CY36" s="401"/>
      <c r="CZ36" s="402">
        <v>0.67</v>
      </c>
      <c r="DA36" s="402">
        <v>1</v>
      </c>
      <c r="DB36" s="396"/>
      <c r="DC36" s="400">
        <v>1</v>
      </c>
      <c r="DX36" s="450" t="s">
        <v>339</v>
      </c>
      <c r="DY36" s="405" t="s">
        <v>339</v>
      </c>
      <c r="DZ36" s="405" t="s">
        <v>744</v>
      </c>
      <c r="EA36" s="406" t="s">
        <v>340</v>
      </c>
      <c r="EB36" s="407">
        <v>35784</v>
      </c>
      <c r="EC36" s="248"/>
      <c r="ED36" s="273">
        <v>35784</v>
      </c>
      <c r="EE36" s="273"/>
      <c r="EF36" s="248"/>
      <c r="EG36" s="273">
        <v>0.83826836581709141</v>
      </c>
      <c r="EH36" s="248"/>
      <c r="EI36" s="273">
        <v>0</v>
      </c>
      <c r="EJ36" s="273"/>
      <c r="EK36" s="273">
        <v>0</v>
      </c>
      <c r="EL36" s="273">
        <v>0</v>
      </c>
      <c r="EM36" s="248">
        <v>0</v>
      </c>
      <c r="EN36" s="248"/>
      <c r="EO36" s="408"/>
      <c r="ES36" s="434" t="s">
        <v>365</v>
      </c>
      <c r="ET36" s="435" t="s">
        <v>571</v>
      </c>
      <c r="EU36" s="411">
        <v>24854271</v>
      </c>
    </row>
    <row r="37" spans="1:151">
      <c r="A37" s="412" t="s">
        <v>377</v>
      </c>
      <c r="B37" s="413" t="s">
        <v>378</v>
      </c>
      <c r="C37" s="413">
        <v>31340</v>
      </c>
      <c r="D37" s="413">
        <v>45064</v>
      </c>
      <c r="E37" s="413"/>
      <c r="F37" s="413">
        <v>45064</v>
      </c>
      <c r="G37" s="413"/>
      <c r="H37" s="413">
        <v>45064</v>
      </c>
      <c r="K37" s="416" t="s">
        <v>377</v>
      </c>
      <c r="L37" s="417" t="s">
        <v>378</v>
      </c>
      <c r="M37" s="418">
        <v>39137416685</v>
      </c>
      <c r="N37" s="419">
        <v>93731780</v>
      </c>
      <c r="O37" s="418">
        <v>39043684905</v>
      </c>
      <c r="P37" s="416">
        <v>2019</v>
      </c>
      <c r="Q37" s="368">
        <v>0.88990000000000002</v>
      </c>
      <c r="R37" s="417">
        <v>43874238572</v>
      </c>
      <c r="S37" s="420">
        <v>93731780</v>
      </c>
      <c r="T37" s="417">
        <v>670716745</v>
      </c>
      <c r="U37" s="417">
        <v>7259012567</v>
      </c>
      <c r="V37" s="417">
        <v>51897699664</v>
      </c>
      <c r="X37" s="244" t="s">
        <v>377</v>
      </c>
      <c r="Y37" s="244" t="s">
        <v>378</v>
      </c>
      <c r="Z37" s="421">
        <v>51897699664</v>
      </c>
      <c r="AA37" s="422">
        <v>326955507.88319999</v>
      </c>
      <c r="AB37" s="372">
        <v>102075102</v>
      </c>
      <c r="AC37" s="372">
        <v>575098</v>
      </c>
      <c r="AD37" s="423">
        <v>429605707.88319999</v>
      </c>
      <c r="AE37" s="424">
        <v>45064</v>
      </c>
      <c r="AF37" s="421">
        <v>9533</v>
      </c>
      <c r="AG37" s="421">
        <v>1.2465999999999999</v>
      </c>
      <c r="AI37" s="244" t="s">
        <v>377</v>
      </c>
      <c r="AJ37" s="244" t="s">
        <v>378</v>
      </c>
      <c r="AK37" s="376">
        <v>429605707.88319999</v>
      </c>
      <c r="AL37" s="377">
        <v>45064</v>
      </c>
      <c r="AM37" s="425">
        <v>9533</v>
      </c>
      <c r="AN37" s="426">
        <v>1.2465999999999999</v>
      </c>
      <c r="AO37" s="427">
        <v>6.0564</v>
      </c>
      <c r="AP37" s="428">
        <v>1.0728</v>
      </c>
      <c r="AQ37" s="426">
        <v>1.6406000000000001</v>
      </c>
      <c r="AR37" s="429" t="s">
        <v>2</v>
      </c>
      <c r="AS37" s="436" t="s">
        <v>2</v>
      </c>
      <c r="AT37" s="437" t="s">
        <v>2</v>
      </c>
      <c r="AU37" s="428">
        <v>0</v>
      </c>
      <c r="AV37" s="426" t="s">
        <v>2</v>
      </c>
      <c r="AW37" s="425">
        <v>0</v>
      </c>
      <c r="BB37" s="244" t="s">
        <v>377</v>
      </c>
      <c r="BC37" s="244" t="s">
        <v>683</v>
      </c>
      <c r="BD37" s="384">
        <v>51897699664</v>
      </c>
      <c r="BE37" s="385">
        <v>286.52</v>
      </c>
      <c r="BF37" s="422">
        <v>181131159</v>
      </c>
      <c r="BG37" s="430">
        <v>6.0564</v>
      </c>
      <c r="BH37" s="289"/>
      <c r="BI37" s="386">
        <v>45064</v>
      </c>
      <c r="BJ37" s="422">
        <v>157.28</v>
      </c>
      <c r="BK37" s="386">
        <v>325573</v>
      </c>
      <c r="BL37" s="424">
        <v>1136</v>
      </c>
      <c r="BN37" s="245" t="s">
        <v>377</v>
      </c>
      <c r="BO37" s="245" t="s">
        <v>378</v>
      </c>
      <c r="BP37" s="388">
        <v>0.97006854838709666</v>
      </c>
      <c r="BQ37" s="388">
        <v>0.90168709677419356</v>
      </c>
      <c r="BR37" s="389">
        <v>0.85524285714285719</v>
      </c>
      <c r="BS37" s="290"/>
      <c r="BT37" s="390">
        <v>2019</v>
      </c>
      <c r="BU37" s="391">
        <v>0.88990000000000002</v>
      </c>
      <c r="BV37" s="291"/>
      <c r="BW37" s="392">
        <v>0.72219999999999995</v>
      </c>
      <c r="BX37" s="392">
        <v>0.64300000000000002</v>
      </c>
      <c r="BY37" s="392">
        <v>1.0206</v>
      </c>
      <c r="BZ37" s="248"/>
      <c r="CA37" s="244" t="s">
        <v>377</v>
      </c>
      <c r="CB37" s="244" t="s">
        <v>683</v>
      </c>
      <c r="CC37" s="386">
        <v>52438</v>
      </c>
      <c r="CD37" s="386">
        <v>55464</v>
      </c>
      <c r="CE37" s="386">
        <v>60330</v>
      </c>
      <c r="CF37" s="431">
        <v>56077.333333333336</v>
      </c>
      <c r="CG37" s="431">
        <v>1.0728</v>
      </c>
      <c r="CH37" s="264"/>
      <c r="CI37" s="431">
        <v>-4252.6666666666642</v>
      </c>
      <c r="CJ37" s="431">
        <v>-7.0499999999999993E-2</v>
      </c>
      <c r="CL37" s="244" t="s">
        <v>377</v>
      </c>
      <c r="CM37" s="244" t="s">
        <v>683</v>
      </c>
      <c r="CN37" s="395" t="s">
        <v>2</v>
      </c>
      <c r="CO37" s="396"/>
      <c r="CP37" s="395">
        <v>45064</v>
      </c>
      <c r="CQ37" s="402">
        <v>151707778</v>
      </c>
      <c r="CR37" s="402">
        <v>0</v>
      </c>
      <c r="CS37" s="402">
        <v>151707778</v>
      </c>
      <c r="CT37" s="402">
        <v>3366.5</v>
      </c>
      <c r="CU37" s="396"/>
      <c r="CV37" s="433" t="s">
        <v>2</v>
      </c>
      <c r="CW37" s="402" t="s">
        <v>2</v>
      </c>
      <c r="CX37" s="400" t="s">
        <v>2</v>
      </c>
      <c r="CY37" s="401"/>
      <c r="CZ37" s="402">
        <v>0.64300000000000002</v>
      </c>
      <c r="DA37" s="402">
        <v>1</v>
      </c>
      <c r="DB37" s="396"/>
      <c r="DC37" s="400" t="s">
        <v>2</v>
      </c>
      <c r="DX37" s="248" t="s">
        <v>339</v>
      </c>
      <c r="DY37" s="454" t="s">
        <v>695</v>
      </c>
      <c r="DZ37" s="405" t="s">
        <v>744</v>
      </c>
      <c r="EA37" s="455" t="s">
        <v>696</v>
      </c>
      <c r="EB37" s="407">
        <v>5426</v>
      </c>
      <c r="EC37" s="407">
        <v>-1391</v>
      </c>
      <c r="ED37" s="273">
        <v>4035</v>
      </c>
      <c r="EE37" s="273"/>
      <c r="EF37" s="248"/>
      <c r="EG37" s="273">
        <v>9.4523050974512746E-2</v>
      </c>
      <c r="EH37" s="248"/>
      <c r="EI37" s="273">
        <v>0</v>
      </c>
      <c r="EJ37" s="273"/>
      <c r="EK37" s="273">
        <v>0</v>
      </c>
      <c r="EL37" s="273"/>
      <c r="EM37" s="248"/>
      <c r="EN37" s="248"/>
      <c r="EO37" s="408"/>
      <c r="ES37" s="434" t="s">
        <v>367</v>
      </c>
      <c r="ET37" s="435" t="s">
        <v>368</v>
      </c>
      <c r="EU37" s="411">
        <v>0</v>
      </c>
    </row>
    <row r="38" spans="1:151">
      <c r="A38" s="412" t="s">
        <v>379</v>
      </c>
      <c r="B38" s="413" t="s">
        <v>380</v>
      </c>
      <c r="C38" s="413">
        <v>5267</v>
      </c>
      <c r="D38" s="413">
        <v>6217</v>
      </c>
      <c r="E38" s="413"/>
      <c r="F38" s="413">
        <v>6217</v>
      </c>
      <c r="G38" s="413"/>
      <c r="H38" s="413">
        <v>6217</v>
      </c>
      <c r="K38" s="416" t="s">
        <v>379</v>
      </c>
      <c r="L38" s="417" t="s">
        <v>380</v>
      </c>
      <c r="M38" s="418">
        <v>2328813705</v>
      </c>
      <c r="N38" s="419">
        <v>235074896</v>
      </c>
      <c r="O38" s="418">
        <v>2093738809</v>
      </c>
      <c r="P38" s="416">
        <v>2017</v>
      </c>
      <c r="Q38" s="368">
        <v>0.9647</v>
      </c>
      <c r="R38" s="417">
        <v>2170352243</v>
      </c>
      <c r="S38" s="420">
        <v>235074896</v>
      </c>
      <c r="T38" s="417">
        <v>236298999</v>
      </c>
      <c r="U38" s="417">
        <v>944050271</v>
      </c>
      <c r="V38" s="417">
        <v>3585776409</v>
      </c>
      <c r="X38" s="244" t="s">
        <v>379</v>
      </c>
      <c r="Y38" s="244" t="s">
        <v>380</v>
      </c>
      <c r="Z38" s="421">
        <v>3585776409</v>
      </c>
      <c r="AA38" s="422">
        <v>22590391.376699999</v>
      </c>
      <c r="AB38" s="372">
        <v>10394296</v>
      </c>
      <c r="AC38" s="372">
        <v>189269</v>
      </c>
      <c r="AD38" s="423">
        <v>33173956.376699999</v>
      </c>
      <c r="AE38" s="424">
        <v>6217</v>
      </c>
      <c r="AF38" s="421">
        <v>5336</v>
      </c>
      <c r="AG38" s="421">
        <v>0.69779999999999998</v>
      </c>
      <c r="AI38" s="244" t="s">
        <v>379</v>
      </c>
      <c r="AJ38" s="244" t="s">
        <v>380</v>
      </c>
      <c r="AK38" s="376">
        <v>33173956.376699999</v>
      </c>
      <c r="AL38" s="377">
        <v>6217</v>
      </c>
      <c r="AM38" s="425">
        <v>5336</v>
      </c>
      <c r="AN38" s="426">
        <v>0.69779999999999998</v>
      </c>
      <c r="AO38" s="427">
        <v>0.23719999999999999</v>
      </c>
      <c r="AP38" s="428">
        <v>0.78620000000000001</v>
      </c>
      <c r="AQ38" s="426">
        <v>0.69589999999999996</v>
      </c>
      <c r="AR38" s="429">
        <v>0.69589999999999996</v>
      </c>
      <c r="AS38" s="436">
        <v>1588.8</v>
      </c>
      <c r="AT38" s="437">
        <v>694.28</v>
      </c>
      <c r="AU38" s="428">
        <v>4316339</v>
      </c>
      <c r="AV38" s="426">
        <v>1</v>
      </c>
      <c r="AW38" s="425">
        <v>4316339</v>
      </c>
      <c r="BB38" s="244" t="s">
        <v>379</v>
      </c>
      <c r="BC38" s="244" t="s">
        <v>614</v>
      </c>
      <c r="BD38" s="384">
        <v>3585776409</v>
      </c>
      <c r="BE38" s="385">
        <v>505.44</v>
      </c>
      <c r="BF38" s="422">
        <v>7094366</v>
      </c>
      <c r="BG38" s="430">
        <v>0.23719999999999999</v>
      </c>
      <c r="BH38" s="289"/>
      <c r="BI38" s="386">
        <v>6217</v>
      </c>
      <c r="BJ38" s="422">
        <v>12.3</v>
      </c>
      <c r="BK38" s="386">
        <v>48820</v>
      </c>
      <c r="BL38" s="424">
        <v>97</v>
      </c>
      <c r="BN38" s="245" t="s">
        <v>379</v>
      </c>
      <c r="BO38" s="245" t="s">
        <v>380</v>
      </c>
      <c r="BP38" s="388">
        <v>1</v>
      </c>
      <c r="BQ38" s="388">
        <v>0.9909805907172996</v>
      </c>
      <c r="BR38" s="389">
        <v>0.93548387096774188</v>
      </c>
      <c r="BS38" s="290"/>
      <c r="BT38" s="390">
        <v>2017</v>
      </c>
      <c r="BU38" s="391">
        <v>0.9647</v>
      </c>
      <c r="BV38" s="291"/>
      <c r="BW38" s="392">
        <v>0.95</v>
      </c>
      <c r="BX38" s="392">
        <v>0.91600000000000004</v>
      </c>
      <c r="BY38" s="392">
        <v>1.454</v>
      </c>
      <c r="BZ38" s="248"/>
      <c r="CA38" s="244" t="s">
        <v>379</v>
      </c>
      <c r="CB38" s="244" t="s">
        <v>614</v>
      </c>
      <c r="CC38" s="386">
        <v>37462</v>
      </c>
      <c r="CD38" s="386">
        <v>40755</v>
      </c>
      <c r="CE38" s="386">
        <v>45069</v>
      </c>
      <c r="CF38" s="431">
        <v>41095.333333333336</v>
      </c>
      <c r="CG38" s="431">
        <v>0.78620000000000001</v>
      </c>
      <c r="CH38" s="264"/>
      <c r="CI38" s="431">
        <v>-3973.6666666666642</v>
      </c>
      <c r="CJ38" s="431">
        <v>-8.8200000000000001E-2</v>
      </c>
      <c r="CL38" s="244" t="s">
        <v>379</v>
      </c>
      <c r="CM38" s="244" t="s">
        <v>614</v>
      </c>
      <c r="CN38" s="395">
        <v>0.69589999999999996</v>
      </c>
      <c r="CO38" s="396"/>
      <c r="CP38" s="395">
        <v>6217</v>
      </c>
      <c r="CQ38" s="402">
        <v>7759905</v>
      </c>
      <c r="CR38" s="402">
        <v>0</v>
      </c>
      <c r="CS38" s="402">
        <v>7759905</v>
      </c>
      <c r="CT38" s="402">
        <v>1248.18</v>
      </c>
      <c r="CU38" s="396"/>
      <c r="CV38" s="433">
        <v>1588.8</v>
      </c>
      <c r="CW38" s="402">
        <v>694.28</v>
      </c>
      <c r="CX38" s="400">
        <v>0.78600000000000003</v>
      </c>
      <c r="CY38" s="401"/>
      <c r="CZ38" s="402">
        <v>0.91600000000000004</v>
      </c>
      <c r="DA38" s="402">
        <v>1</v>
      </c>
      <c r="DB38" s="396"/>
      <c r="DC38" s="400">
        <v>1</v>
      </c>
      <c r="DX38" s="282" t="s">
        <v>339</v>
      </c>
      <c r="DY38" s="454" t="s">
        <v>715</v>
      </c>
      <c r="DZ38" s="405" t="s">
        <v>6</v>
      </c>
      <c r="EA38" s="455" t="s">
        <v>1065</v>
      </c>
      <c r="EB38" s="407">
        <v>865</v>
      </c>
      <c r="EC38" s="248"/>
      <c r="ED38" s="273">
        <v>865</v>
      </c>
      <c r="EE38" s="273"/>
      <c r="EF38" s="248"/>
      <c r="EG38" s="273">
        <v>2.0263305847076463E-2</v>
      </c>
      <c r="EH38" s="248"/>
      <c r="EI38" s="273">
        <v>0</v>
      </c>
      <c r="EJ38" s="273"/>
      <c r="EK38" s="273">
        <v>0</v>
      </c>
      <c r="EL38" s="273"/>
      <c r="EM38" s="248"/>
      <c r="EN38" s="248"/>
      <c r="EO38" s="408"/>
      <c r="ES38" s="434" t="s">
        <v>369</v>
      </c>
      <c r="ET38" s="435" t="s">
        <v>370</v>
      </c>
      <c r="EU38" s="411">
        <v>0</v>
      </c>
    </row>
    <row r="39" spans="1:151">
      <c r="A39" s="412" t="s">
        <v>381</v>
      </c>
      <c r="B39" s="413" t="s">
        <v>382</v>
      </c>
      <c r="C39" s="413">
        <v>52270</v>
      </c>
      <c r="D39" s="413">
        <v>56718</v>
      </c>
      <c r="E39" s="413"/>
      <c r="F39" s="413">
        <v>56718</v>
      </c>
      <c r="G39" s="413"/>
      <c r="H39" s="413">
        <v>56718</v>
      </c>
      <c r="K39" s="416" t="s">
        <v>381</v>
      </c>
      <c r="L39" s="417" t="s">
        <v>382</v>
      </c>
      <c r="M39" s="418">
        <v>34476776862</v>
      </c>
      <c r="N39" s="419">
        <v>13391900</v>
      </c>
      <c r="O39" s="418">
        <v>34463384962</v>
      </c>
      <c r="P39" s="416">
        <v>2021</v>
      </c>
      <c r="Q39" s="368">
        <v>1.0004926108374383</v>
      </c>
      <c r="R39" s="417">
        <v>34446416284</v>
      </c>
      <c r="S39" s="420">
        <v>13391900</v>
      </c>
      <c r="T39" s="417">
        <v>838198571</v>
      </c>
      <c r="U39" s="417">
        <v>7776810833</v>
      </c>
      <c r="V39" s="417">
        <v>43074817588</v>
      </c>
      <c r="X39" s="244" t="s">
        <v>381</v>
      </c>
      <c r="Y39" s="244" t="s">
        <v>382</v>
      </c>
      <c r="Z39" s="421">
        <v>43074817588</v>
      </c>
      <c r="AA39" s="422">
        <v>271371350.80440003</v>
      </c>
      <c r="AB39" s="372">
        <v>85926871</v>
      </c>
      <c r="AC39" s="372">
        <v>767955</v>
      </c>
      <c r="AD39" s="423">
        <v>358066176.80440003</v>
      </c>
      <c r="AE39" s="424">
        <v>56718</v>
      </c>
      <c r="AF39" s="421">
        <v>6313</v>
      </c>
      <c r="AG39" s="421">
        <v>0.8256</v>
      </c>
      <c r="AI39" s="244" t="s">
        <v>381</v>
      </c>
      <c r="AJ39" s="244" t="s">
        <v>382</v>
      </c>
      <c r="AK39" s="376">
        <v>358066176.80440003</v>
      </c>
      <c r="AL39" s="377">
        <v>56718</v>
      </c>
      <c r="AM39" s="425">
        <v>6313</v>
      </c>
      <c r="AN39" s="426">
        <v>0.8256</v>
      </c>
      <c r="AO39" s="427">
        <v>3.5314000000000001</v>
      </c>
      <c r="AP39" s="428">
        <v>1.0068999999999999</v>
      </c>
      <c r="AQ39" s="426">
        <v>1.1867999999999999</v>
      </c>
      <c r="AR39" s="429" t="s">
        <v>2</v>
      </c>
      <c r="AS39" s="436" t="s">
        <v>2</v>
      </c>
      <c r="AT39" s="437" t="s">
        <v>2</v>
      </c>
      <c r="AU39" s="428">
        <v>0</v>
      </c>
      <c r="AV39" s="426" t="s">
        <v>2</v>
      </c>
      <c r="AW39" s="425">
        <v>0</v>
      </c>
      <c r="BB39" s="244" t="s">
        <v>381</v>
      </c>
      <c r="BC39" s="244" t="s">
        <v>615</v>
      </c>
      <c r="BD39" s="384">
        <v>43074817588</v>
      </c>
      <c r="BE39" s="385">
        <v>407.85</v>
      </c>
      <c r="BF39" s="422">
        <v>105614362</v>
      </c>
      <c r="BG39" s="430">
        <v>3.5314000000000001</v>
      </c>
      <c r="BH39" s="289"/>
      <c r="BI39" s="386">
        <v>56718</v>
      </c>
      <c r="BJ39" s="422">
        <v>139.07</v>
      </c>
      <c r="BK39" s="386">
        <v>382944</v>
      </c>
      <c r="BL39" s="424">
        <v>939</v>
      </c>
      <c r="BN39" s="245" t="s">
        <v>381</v>
      </c>
      <c r="BO39" s="245" t="s">
        <v>382</v>
      </c>
      <c r="BP39" s="388">
        <v>0.92281981981981986</v>
      </c>
      <c r="BQ39" s="388">
        <v>0.86840909090909091</v>
      </c>
      <c r="BR39" s="389">
        <v>1.0004926108374383</v>
      </c>
      <c r="BS39" s="290"/>
      <c r="BT39" s="390">
        <v>2021</v>
      </c>
      <c r="BU39" s="391">
        <v>1.0004926108374383</v>
      </c>
      <c r="BV39" s="291"/>
      <c r="BW39" s="392">
        <v>0.67779999999999996</v>
      </c>
      <c r="BX39" s="392">
        <v>0.67800000000000005</v>
      </c>
      <c r="BY39" s="392">
        <v>1.0762</v>
      </c>
      <c r="BZ39" s="248"/>
      <c r="CA39" s="244" t="s">
        <v>381</v>
      </c>
      <c r="CB39" s="244" t="s">
        <v>615</v>
      </c>
      <c r="CC39" s="386">
        <v>49345</v>
      </c>
      <c r="CD39" s="386">
        <v>52167</v>
      </c>
      <c r="CE39" s="386">
        <v>56378</v>
      </c>
      <c r="CF39" s="431">
        <v>52630</v>
      </c>
      <c r="CG39" s="431">
        <v>1.0068999999999999</v>
      </c>
      <c r="CH39" s="264"/>
      <c r="CI39" s="431">
        <v>-3748</v>
      </c>
      <c r="CJ39" s="431">
        <v>-6.6500000000000004E-2</v>
      </c>
      <c r="CL39" s="244" t="s">
        <v>381</v>
      </c>
      <c r="CM39" s="244" t="s">
        <v>615</v>
      </c>
      <c r="CN39" s="395" t="s">
        <v>2</v>
      </c>
      <c r="CO39" s="396"/>
      <c r="CP39" s="395">
        <v>56718</v>
      </c>
      <c r="CQ39" s="402">
        <v>135629425</v>
      </c>
      <c r="CR39" s="402">
        <v>0</v>
      </c>
      <c r="CS39" s="402">
        <v>135629425</v>
      </c>
      <c r="CT39" s="402">
        <v>2391.29</v>
      </c>
      <c r="CU39" s="396"/>
      <c r="CV39" s="433" t="s">
        <v>2</v>
      </c>
      <c r="CW39" s="402" t="s">
        <v>2</v>
      </c>
      <c r="CX39" s="400" t="s">
        <v>2</v>
      </c>
      <c r="CY39" s="401"/>
      <c r="CZ39" s="402">
        <v>0.67800000000000005</v>
      </c>
      <c r="DA39" s="402">
        <v>1</v>
      </c>
      <c r="DB39" s="396"/>
      <c r="DC39" s="400" t="s">
        <v>2</v>
      </c>
      <c r="DX39" s="282" t="s">
        <v>339</v>
      </c>
      <c r="DY39" s="454" t="s">
        <v>820</v>
      </c>
      <c r="DZ39" s="405" t="s">
        <v>6</v>
      </c>
      <c r="EA39" s="455" t="s">
        <v>1066</v>
      </c>
      <c r="EB39" s="407">
        <v>787</v>
      </c>
      <c r="EC39" s="248"/>
      <c r="ED39" s="273">
        <v>787</v>
      </c>
      <c r="EE39" s="273"/>
      <c r="EF39" s="248"/>
      <c r="EG39" s="273">
        <v>1.8436094452773614E-2</v>
      </c>
      <c r="EH39" s="248"/>
      <c r="EI39" s="273">
        <v>0</v>
      </c>
      <c r="EJ39" s="273"/>
      <c r="EK39" s="273">
        <v>0</v>
      </c>
      <c r="EL39" s="273"/>
      <c r="EM39" s="248"/>
      <c r="EN39" s="248"/>
      <c r="EO39" s="408"/>
      <c r="ES39" s="434" t="s">
        <v>371</v>
      </c>
      <c r="ET39" s="435" t="s">
        <v>372</v>
      </c>
      <c r="EU39" s="411">
        <v>4411062</v>
      </c>
    </row>
    <row r="40" spans="1:151">
      <c r="A40" s="412" t="s">
        <v>383</v>
      </c>
      <c r="B40" s="413" t="s">
        <v>384</v>
      </c>
      <c r="C40" s="413">
        <v>7923</v>
      </c>
      <c r="D40" s="413">
        <v>11315</v>
      </c>
      <c r="E40" s="413"/>
      <c r="F40" s="413">
        <v>11315</v>
      </c>
      <c r="G40" s="413"/>
      <c r="H40" s="413">
        <v>11315</v>
      </c>
      <c r="K40" s="416" t="s">
        <v>383</v>
      </c>
      <c r="L40" s="417" t="s">
        <v>384</v>
      </c>
      <c r="M40" s="418">
        <v>5169843646</v>
      </c>
      <c r="N40" s="419">
        <v>112368532</v>
      </c>
      <c r="O40" s="418">
        <v>5057475114</v>
      </c>
      <c r="P40" s="416">
        <v>2018</v>
      </c>
      <c r="Q40" s="368">
        <v>0.87660000000000005</v>
      </c>
      <c r="R40" s="417">
        <v>5769421759</v>
      </c>
      <c r="S40" s="420">
        <v>112368532</v>
      </c>
      <c r="T40" s="417">
        <v>156939763</v>
      </c>
      <c r="U40" s="417">
        <v>1356793872</v>
      </c>
      <c r="V40" s="417">
        <v>7395523926</v>
      </c>
      <c r="X40" s="244" t="s">
        <v>383</v>
      </c>
      <c r="Y40" s="244" t="s">
        <v>384</v>
      </c>
      <c r="Z40" s="421">
        <v>7395523926</v>
      </c>
      <c r="AA40" s="422">
        <v>46591800.733800001</v>
      </c>
      <c r="AB40" s="372">
        <v>17459264</v>
      </c>
      <c r="AC40" s="372">
        <v>219571</v>
      </c>
      <c r="AD40" s="423">
        <v>64270635.733800001</v>
      </c>
      <c r="AE40" s="424">
        <v>11315</v>
      </c>
      <c r="AF40" s="421">
        <v>5680</v>
      </c>
      <c r="AG40" s="421">
        <v>0.74280000000000002</v>
      </c>
      <c r="AI40" s="244" t="s">
        <v>383</v>
      </c>
      <c r="AJ40" s="244" t="s">
        <v>384</v>
      </c>
      <c r="AK40" s="376">
        <v>64270635.733800001</v>
      </c>
      <c r="AL40" s="377">
        <v>11315</v>
      </c>
      <c r="AM40" s="425">
        <v>5680</v>
      </c>
      <c r="AN40" s="426">
        <v>0.74280000000000002</v>
      </c>
      <c r="AO40" s="427">
        <v>0.50280000000000002</v>
      </c>
      <c r="AP40" s="428">
        <v>0.79779999999999995</v>
      </c>
      <c r="AQ40" s="426">
        <v>0.74629999999999996</v>
      </c>
      <c r="AR40" s="429">
        <v>0.74629999999999996</v>
      </c>
      <c r="AS40" s="436">
        <v>1703.86</v>
      </c>
      <c r="AT40" s="437">
        <v>579.22</v>
      </c>
      <c r="AU40" s="428">
        <v>6553874</v>
      </c>
      <c r="AV40" s="426">
        <v>1</v>
      </c>
      <c r="AW40" s="425">
        <v>6553874</v>
      </c>
      <c r="BB40" s="244" t="s">
        <v>383</v>
      </c>
      <c r="BC40" s="244" t="s">
        <v>616</v>
      </c>
      <c r="BD40" s="384">
        <v>7395523926</v>
      </c>
      <c r="BE40" s="385">
        <v>491.8</v>
      </c>
      <c r="BF40" s="422">
        <v>15037666</v>
      </c>
      <c r="BG40" s="430">
        <v>0.50280000000000002</v>
      </c>
      <c r="BH40" s="289"/>
      <c r="BI40" s="386">
        <v>11315</v>
      </c>
      <c r="BJ40" s="422">
        <v>23.01</v>
      </c>
      <c r="BK40" s="386">
        <v>68902</v>
      </c>
      <c r="BL40" s="424">
        <v>140</v>
      </c>
      <c r="BN40" s="245" t="s">
        <v>383</v>
      </c>
      <c r="BO40" s="245" t="s">
        <v>384</v>
      </c>
      <c r="BP40" s="388">
        <v>0.92398726003490395</v>
      </c>
      <c r="BQ40" s="388">
        <v>0.90312280701754388</v>
      </c>
      <c r="BR40" s="389">
        <v>0.84302941176470592</v>
      </c>
      <c r="BS40" s="290"/>
      <c r="BT40" s="390">
        <v>2018</v>
      </c>
      <c r="BU40" s="391">
        <v>0.87660000000000005</v>
      </c>
      <c r="BV40" s="291"/>
      <c r="BW40" s="392">
        <v>0.79500000000000004</v>
      </c>
      <c r="BX40" s="392">
        <v>0.69699999999999995</v>
      </c>
      <c r="BY40" s="392">
        <v>1.1063000000000001</v>
      </c>
      <c r="BZ40" s="248"/>
      <c r="CA40" s="244" t="s">
        <v>383</v>
      </c>
      <c r="CB40" s="244" t="s">
        <v>616</v>
      </c>
      <c r="CC40" s="386">
        <v>38629</v>
      </c>
      <c r="CD40" s="386">
        <v>41482</v>
      </c>
      <c r="CE40" s="386">
        <v>44996</v>
      </c>
      <c r="CF40" s="431">
        <v>41702.333333333336</v>
      </c>
      <c r="CG40" s="431">
        <v>0.79779999999999995</v>
      </c>
      <c r="CH40" s="264"/>
      <c r="CI40" s="431">
        <v>-3293.6666666666642</v>
      </c>
      <c r="CJ40" s="431">
        <v>-7.3200000000000001E-2</v>
      </c>
      <c r="CL40" s="244" t="s">
        <v>383</v>
      </c>
      <c r="CM40" s="244" t="s">
        <v>616</v>
      </c>
      <c r="CN40" s="395">
        <v>0.74629999999999996</v>
      </c>
      <c r="CO40" s="396"/>
      <c r="CP40" s="395">
        <v>11315</v>
      </c>
      <c r="CQ40" s="402">
        <v>21192936</v>
      </c>
      <c r="CR40" s="402">
        <v>0</v>
      </c>
      <c r="CS40" s="402">
        <v>21192936</v>
      </c>
      <c r="CT40" s="402">
        <v>1872.99</v>
      </c>
      <c r="CU40" s="396"/>
      <c r="CV40" s="433">
        <v>1703.86</v>
      </c>
      <c r="CW40" s="402">
        <v>579.22</v>
      </c>
      <c r="CX40" s="400">
        <v>1</v>
      </c>
      <c r="CY40" s="401"/>
      <c r="CZ40" s="402">
        <v>0.69699999999999995</v>
      </c>
      <c r="DA40" s="402">
        <v>1</v>
      </c>
      <c r="DB40" s="396"/>
      <c r="DC40" s="400">
        <v>1</v>
      </c>
      <c r="DX40" s="282" t="s">
        <v>339</v>
      </c>
      <c r="DY40" s="454" t="s">
        <v>880</v>
      </c>
      <c r="DZ40" s="405" t="s">
        <v>6</v>
      </c>
      <c r="EA40" s="455" t="s">
        <v>881</v>
      </c>
      <c r="EB40" s="407">
        <v>502</v>
      </c>
      <c r="EC40" s="248"/>
      <c r="ED40" s="273">
        <v>502</v>
      </c>
      <c r="EE40" s="273"/>
      <c r="EF40" s="248"/>
      <c r="EG40" s="273">
        <v>1.1759745127436282E-2</v>
      </c>
      <c r="EH40" s="248"/>
      <c r="EI40" s="273">
        <v>0</v>
      </c>
      <c r="EJ40" s="273"/>
      <c r="EK40" s="273">
        <v>0</v>
      </c>
      <c r="EL40" s="273"/>
      <c r="EM40" s="248"/>
      <c r="EN40" s="248"/>
      <c r="EO40" s="408"/>
      <c r="ES40" s="434" t="s">
        <v>53</v>
      </c>
      <c r="ET40" s="435" t="s">
        <v>54</v>
      </c>
      <c r="EU40" s="411">
        <v>719594</v>
      </c>
    </row>
    <row r="41" spans="1:151">
      <c r="A41" s="412" t="s">
        <v>385</v>
      </c>
      <c r="B41" s="413" t="s">
        <v>572</v>
      </c>
      <c r="C41" s="413">
        <v>30341</v>
      </c>
      <c r="D41" s="413">
        <v>35143</v>
      </c>
      <c r="E41" s="413"/>
      <c r="F41" s="413">
        <v>35143</v>
      </c>
      <c r="G41" s="413"/>
      <c r="H41" s="413">
        <v>35143</v>
      </c>
      <c r="K41" s="416" t="s">
        <v>385</v>
      </c>
      <c r="L41" s="417" t="s">
        <v>386</v>
      </c>
      <c r="M41" s="418">
        <v>16145446912</v>
      </c>
      <c r="N41" s="419">
        <v>116395213</v>
      </c>
      <c r="O41" s="418">
        <v>16029051699</v>
      </c>
      <c r="P41" s="416">
        <v>2019</v>
      </c>
      <c r="Q41" s="368">
        <v>0.87060000000000004</v>
      </c>
      <c r="R41" s="417">
        <v>18411499769</v>
      </c>
      <c r="S41" s="420">
        <v>116395213</v>
      </c>
      <c r="T41" s="417">
        <v>1001084358</v>
      </c>
      <c r="U41" s="417">
        <v>3972221851</v>
      </c>
      <c r="V41" s="417">
        <v>23501201191</v>
      </c>
      <c r="X41" s="244" t="s">
        <v>385</v>
      </c>
      <c r="Y41" s="244" t="s">
        <v>572</v>
      </c>
      <c r="Z41" s="421">
        <v>23501201191</v>
      </c>
      <c r="AA41" s="422">
        <v>148057567.50330001</v>
      </c>
      <c r="AB41" s="372">
        <v>52674688</v>
      </c>
      <c r="AC41" s="372">
        <v>395052</v>
      </c>
      <c r="AD41" s="423">
        <v>201127307.50330001</v>
      </c>
      <c r="AE41" s="424">
        <v>35143</v>
      </c>
      <c r="AF41" s="421">
        <v>5723</v>
      </c>
      <c r="AG41" s="421">
        <v>0.74839999999999995</v>
      </c>
      <c r="AI41" s="244" t="s">
        <v>385</v>
      </c>
      <c r="AJ41" s="244" t="s">
        <v>572</v>
      </c>
      <c r="AK41" s="376">
        <v>201127307.50330001</v>
      </c>
      <c r="AL41" s="377">
        <v>35143</v>
      </c>
      <c r="AM41" s="425">
        <v>5723</v>
      </c>
      <c r="AN41" s="426">
        <v>0.74839999999999995</v>
      </c>
      <c r="AO41" s="427">
        <v>2.2088000000000001</v>
      </c>
      <c r="AP41" s="428">
        <v>0.85950000000000004</v>
      </c>
      <c r="AQ41" s="426">
        <v>0.95010000000000006</v>
      </c>
      <c r="AR41" s="429">
        <v>0.95010000000000006</v>
      </c>
      <c r="AS41" s="436">
        <v>2169.15</v>
      </c>
      <c r="AT41" s="437">
        <v>113.92999999999984</v>
      </c>
      <c r="AU41" s="428">
        <v>4003842</v>
      </c>
      <c r="AV41" s="426">
        <v>1</v>
      </c>
      <c r="AW41" s="425">
        <v>4003842</v>
      </c>
      <c r="BB41" s="244" t="s">
        <v>385</v>
      </c>
      <c r="BC41" s="244" t="s">
        <v>617</v>
      </c>
      <c r="BD41" s="384">
        <v>23501201191</v>
      </c>
      <c r="BE41" s="385">
        <v>355.75</v>
      </c>
      <c r="BF41" s="422">
        <v>66061001</v>
      </c>
      <c r="BG41" s="430">
        <v>2.2088000000000001</v>
      </c>
      <c r="BH41" s="289"/>
      <c r="BI41" s="386">
        <v>35143</v>
      </c>
      <c r="BJ41" s="422">
        <v>98.79</v>
      </c>
      <c r="BK41" s="386">
        <v>228264</v>
      </c>
      <c r="BL41" s="424">
        <v>642</v>
      </c>
      <c r="BN41" s="245" t="s">
        <v>385</v>
      </c>
      <c r="BO41" s="245" t="s">
        <v>572</v>
      </c>
      <c r="BP41" s="388">
        <v>0.96986474637613573</v>
      </c>
      <c r="BQ41" s="388">
        <v>0.87177326839826841</v>
      </c>
      <c r="BR41" s="389">
        <v>0.83670932209747195</v>
      </c>
      <c r="BS41" s="290"/>
      <c r="BT41" s="390">
        <v>2019</v>
      </c>
      <c r="BU41" s="391">
        <v>0.87060000000000004</v>
      </c>
      <c r="BV41" s="291"/>
      <c r="BW41" s="392">
        <v>0.83</v>
      </c>
      <c r="BX41" s="392">
        <v>0.72299999999999998</v>
      </c>
      <c r="BY41" s="392">
        <v>1.1476</v>
      </c>
      <c r="BZ41" s="248"/>
      <c r="CA41" s="244" t="s">
        <v>385</v>
      </c>
      <c r="CB41" s="244" t="s">
        <v>617</v>
      </c>
      <c r="CC41" s="386">
        <v>41535</v>
      </c>
      <c r="CD41" s="386">
        <v>44739</v>
      </c>
      <c r="CE41" s="386">
        <v>48508</v>
      </c>
      <c r="CF41" s="431">
        <v>44927.333333333336</v>
      </c>
      <c r="CG41" s="431">
        <v>0.85950000000000004</v>
      </c>
      <c r="CH41" s="264"/>
      <c r="CI41" s="431">
        <v>-3580.6666666666642</v>
      </c>
      <c r="CJ41" s="431">
        <v>-7.3800000000000004E-2</v>
      </c>
      <c r="CL41" s="244" t="s">
        <v>385</v>
      </c>
      <c r="CM41" s="244" t="s">
        <v>617</v>
      </c>
      <c r="CN41" s="395">
        <v>0.95010000000000006</v>
      </c>
      <c r="CO41" s="396"/>
      <c r="CP41" s="395">
        <v>35143</v>
      </c>
      <c r="CQ41" s="402">
        <v>50451704</v>
      </c>
      <c r="CR41" s="402">
        <v>0</v>
      </c>
      <c r="CS41" s="402">
        <v>50451704</v>
      </c>
      <c r="CT41" s="402">
        <v>1435.61</v>
      </c>
      <c r="CU41" s="396"/>
      <c r="CV41" s="433">
        <v>2169.15</v>
      </c>
      <c r="CW41" s="402">
        <v>113.92999999999984</v>
      </c>
      <c r="CX41" s="400">
        <v>0.66200000000000003</v>
      </c>
      <c r="CY41" s="401"/>
      <c r="CZ41" s="402">
        <v>0.72299999999999998</v>
      </c>
      <c r="DA41" s="402">
        <v>1</v>
      </c>
      <c r="DB41" s="396"/>
      <c r="DC41" s="400">
        <v>1</v>
      </c>
      <c r="DX41" s="451" t="s">
        <v>339</v>
      </c>
      <c r="DY41" s="439" t="s">
        <v>967</v>
      </c>
      <c r="DZ41" s="439" t="s">
        <v>6</v>
      </c>
      <c r="EA41" s="440" t="s">
        <v>1067</v>
      </c>
      <c r="EB41" s="407">
        <v>715</v>
      </c>
      <c r="EC41" s="248"/>
      <c r="ED41" s="442">
        <v>715</v>
      </c>
      <c r="EE41" s="442">
        <v>42688</v>
      </c>
      <c r="EF41" s="441"/>
      <c r="EG41" s="442">
        <v>1.6749437781109447E-2</v>
      </c>
      <c r="EH41" s="441"/>
      <c r="EI41" s="273">
        <v>0</v>
      </c>
      <c r="EJ41" s="442"/>
      <c r="EK41" s="442">
        <v>0</v>
      </c>
      <c r="EL41" s="442"/>
      <c r="EM41" s="441"/>
      <c r="EN41" s="441"/>
      <c r="EO41" s="443"/>
      <c r="ES41" s="434" t="s">
        <v>55</v>
      </c>
      <c r="ET41" s="435" t="s">
        <v>56</v>
      </c>
      <c r="EU41" s="411">
        <v>537291</v>
      </c>
    </row>
    <row r="42" spans="1:151">
      <c r="A42" s="412" t="s">
        <v>387</v>
      </c>
      <c r="B42" s="413" t="s">
        <v>76</v>
      </c>
      <c r="C42" s="413">
        <v>1466</v>
      </c>
      <c r="D42" s="413">
        <v>1466</v>
      </c>
      <c r="E42" s="413"/>
      <c r="F42" s="413">
        <v>1466</v>
      </c>
      <c r="G42" s="413"/>
      <c r="H42" s="413">
        <v>1466</v>
      </c>
      <c r="K42" s="416" t="s">
        <v>387</v>
      </c>
      <c r="L42" s="417" t="s">
        <v>388</v>
      </c>
      <c r="M42" s="418">
        <v>748306452</v>
      </c>
      <c r="N42" s="419">
        <v>103438144</v>
      </c>
      <c r="O42" s="418">
        <v>644868308</v>
      </c>
      <c r="P42" s="416">
        <v>2017</v>
      </c>
      <c r="Q42" s="368">
        <v>0.99260000000000004</v>
      </c>
      <c r="R42" s="417">
        <v>649675910</v>
      </c>
      <c r="S42" s="420">
        <v>103438144</v>
      </c>
      <c r="T42" s="417">
        <v>37476585</v>
      </c>
      <c r="U42" s="417">
        <v>188573967</v>
      </c>
      <c r="V42" s="417">
        <v>979164606</v>
      </c>
      <c r="X42" s="244" t="s">
        <v>387</v>
      </c>
      <c r="Y42" s="244" t="s">
        <v>388</v>
      </c>
      <c r="Z42" s="421">
        <v>979164606</v>
      </c>
      <c r="AA42" s="422">
        <v>6168737.0178000005</v>
      </c>
      <c r="AB42" s="372">
        <v>2785214</v>
      </c>
      <c r="AC42" s="372">
        <v>26736</v>
      </c>
      <c r="AD42" s="423">
        <v>8980687.0177999996</v>
      </c>
      <c r="AE42" s="424">
        <v>1466</v>
      </c>
      <c r="AF42" s="421">
        <v>6126</v>
      </c>
      <c r="AG42" s="421">
        <v>0.80110000000000003</v>
      </c>
      <c r="AI42" s="244" t="s">
        <v>387</v>
      </c>
      <c r="AJ42" s="244" t="s">
        <v>76</v>
      </c>
      <c r="AK42" s="376">
        <v>8980687.0177999996</v>
      </c>
      <c r="AL42" s="377">
        <v>1466</v>
      </c>
      <c r="AM42" s="425">
        <v>6126</v>
      </c>
      <c r="AN42" s="426">
        <v>0.80110000000000003</v>
      </c>
      <c r="AO42" s="427">
        <v>9.6100000000000005E-2</v>
      </c>
      <c r="AP42" s="428">
        <v>0.87660000000000005</v>
      </c>
      <c r="AQ42" s="426">
        <v>0.76830000000000009</v>
      </c>
      <c r="AR42" s="429">
        <v>0.76830000000000009</v>
      </c>
      <c r="AS42" s="436">
        <v>1754.09</v>
      </c>
      <c r="AT42" s="437">
        <v>528.99</v>
      </c>
      <c r="AU42" s="428">
        <v>775499</v>
      </c>
      <c r="AV42" s="426">
        <v>1</v>
      </c>
      <c r="AW42" s="425">
        <v>775499</v>
      </c>
      <c r="BB42" s="244" t="s">
        <v>387</v>
      </c>
      <c r="BC42" s="244" t="s">
        <v>684</v>
      </c>
      <c r="BD42" s="384">
        <v>979164606</v>
      </c>
      <c r="BE42" s="385">
        <v>340.61</v>
      </c>
      <c r="BF42" s="422">
        <v>2874738</v>
      </c>
      <c r="BG42" s="430">
        <v>9.6100000000000005E-2</v>
      </c>
      <c r="BH42" s="289"/>
      <c r="BI42" s="386">
        <v>1466</v>
      </c>
      <c r="BJ42" s="422">
        <v>4.3</v>
      </c>
      <c r="BK42" s="386">
        <v>10476</v>
      </c>
      <c r="BL42" s="424">
        <v>31</v>
      </c>
      <c r="BN42" s="245" t="s">
        <v>387</v>
      </c>
      <c r="BO42" s="245" t="s">
        <v>76</v>
      </c>
      <c r="BP42" s="388">
        <v>0.96191999999999989</v>
      </c>
      <c r="BQ42" s="388">
        <v>1.0016709064327485</v>
      </c>
      <c r="BR42" s="389">
        <v>0.9968462747778537</v>
      </c>
      <c r="BS42" s="290"/>
      <c r="BT42" s="390">
        <v>2017</v>
      </c>
      <c r="BU42" s="391">
        <v>0.99260000000000004</v>
      </c>
      <c r="BV42" s="291"/>
      <c r="BW42" s="392">
        <v>0.79</v>
      </c>
      <c r="BX42" s="392">
        <v>0.78400000000000003</v>
      </c>
      <c r="BY42" s="392">
        <v>1.2444</v>
      </c>
      <c r="BZ42" s="248"/>
      <c r="CA42" s="244" t="s">
        <v>387</v>
      </c>
      <c r="CB42" s="244" t="s">
        <v>997</v>
      </c>
      <c r="CC42" s="386">
        <v>42248</v>
      </c>
      <c r="CD42" s="386">
        <v>45113</v>
      </c>
      <c r="CE42" s="386">
        <v>50100</v>
      </c>
      <c r="CF42" s="431">
        <v>45820.333333333336</v>
      </c>
      <c r="CG42" s="431">
        <v>0.87660000000000005</v>
      </c>
      <c r="CH42" s="264"/>
      <c r="CI42" s="431">
        <v>-4279.6666666666642</v>
      </c>
      <c r="CJ42" s="431">
        <v>-8.5400000000000004E-2</v>
      </c>
      <c r="CL42" s="244" t="s">
        <v>387</v>
      </c>
      <c r="CM42" s="244" t="s">
        <v>684</v>
      </c>
      <c r="CN42" s="395">
        <v>0.76830000000000009</v>
      </c>
      <c r="CO42" s="396"/>
      <c r="CP42" s="395">
        <v>1466</v>
      </c>
      <c r="CQ42" s="402">
        <v>2808000</v>
      </c>
      <c r="CR42" s="402">
        <v>0</v>
      </c>
      <c r="CS42" s="402">
        <v>2808000</v>
      </c>
      <c r="CT42" s="402">
        <v>1915.42</v>
      </c>
      <c r="CU42" s="396"/>
      <c r="CV42" s="433">
        <v>1754.09</v>
      </c>
      <c r="CW42" s="402">
        <v>528.99</v>
      </c>
      <c r="CX42" s="400">
        <v>1</v>
      </c>
      <c r="CY42" s="401"/>
      <c r="CZ42" s="402">
        <v>0.78400000000000003</v>
      </c>
      <c r="DA42" s="402">
        <v>1</v>
      </c>
      <c r="DB42" s="396"/>
      <c r="DC42" s="400">
        <v>1</v>
      </c>
      <c r="DX42" s="456" t="s">
        <v>341</v>
      </c>
      <c r="DY42" s="457" t="s">
        <v>341</v>
      </c>
      <c r="DZ42" s="457" t="s">
        <v>744</v>
      </c>
      <c r="EA42" s="458" t="s">
        <v>342</v>
      </c>
      <c r="EB42" s="407">
        <v>10521</v>
      </c>
      <c r="EC42" s="459"/>
      <c r="ED42" s="273">
        <v>10521</v>
      </c>
      <c r="EE42" s="460"/>
      <c r="EF42" s="459"/>
      <c r="EG42" s="461">
        <v>0.97887979158913285</v>
      </c>
      <c r="EH42" s="459"/>
      <c r="EI42" s="273">
        <v>4262476</v>
      </c>
      <c r="EJ42" s="461"/>
      <c r="EK42" s="461">
        <v>4172452</v>
      </c>
      <c r="EL42" s="461">
        <v>4262476</v>
      </c>
      <c r="EM42" s="459">
        <v>0</v>
      </c>
      <c r="EN42" s="459"/>
      <c r="EO42" s="460"/>
      <c r="ES42" s="434" t="s">
        <v>373</v>
      </c>
      <c r="ET42" s="435" t="s">
        <v>374</v>
      </c>
      <c r="EU42" s="411">
        <v>290424</v>
      </c>
    </row>
    <row r="43" spans="1:151">
      <c r="A43" s="412" t="s">
        <v>389</v>
      </c>
      <c r="B43" s="413" t="s">
        <v>390</v>
      </c>
      <c r="C43" s="413">
        <v>1100</v>
      </c>
      <c r="D43" s="413">
        <v>1100</v>
      </c>
      <c r="E43" s="413"/>
      <c r="F43" s="413">
        <v>1100</v>
      </c>
      <c r="G43" s="413"/>
      <c r="H43" s="413">
        <v>1100</v>
      </c>
      <c r="K43" s="416" t="s">
        <v>389</v>
      </c>
      <c r="L43" s="417" t="s">
        <v>390</v>
      </c>
      <c r="M43" s="418">
        <v>1017280320</v>
      </c>
      <c r="N43" s="419">
        <v>16185042</v>
      </c>
      <c r="O43" s="418">
        <v>1001095278</v>
      </c>
      <c r="P43" s="416">
        <v>2019</v>
      </c>
      <c r="Q43" s="368">
        <v>0.91039999999999999</v>
      </c>
      <c r="R43" s="417">
        <v>1099621351</v>
      </c>
      <c r="S43" s="420">
        <v>16185042</v>
      </c>
      <c r="T43" s="417">
        <v>43280102</v>
      </c>
      <c r="U43" s="417">
        <v>138797939</v>
      </c>
      <c r="V43" s="417">
        <v>1297884434</v>
      </c>
      <c r="X43" s="244" t="s">
        <v>389</v>
      </c>
      <c r="Y43" s="244" t="s">
        <v>390</v>
      </c>
      <c r="Z43" s="421">
        <v>1297884434</v>
      </c>
      <c r="AA43" s="422">
        <v>8176671.9342</v>
      </c>
      <c r="AB43" s="372">
        <v>2756177</v>
      </c>
      <c r="AC43" s="372">
        <v>21065</v>
      </c>
      <c r="AD43" s="423">
        <v>10953913.9342</v>
      </c>
      <c r="AE43" s="424">
        <v>1100</v>
      </c>
      <c r="AF43" s="421">
        <v>9958</v>
      </c>
      <c r="AG43" s="421">
        <v>1.3022</v>
      </c>
      <c r="AI43" s="244" t="s">
        <v>389</v>
      </c>
      <c r="AJ43" s="244" t="s">
        <v>390</v>
      </c>
      <c r="AK43" s="376">
        <v>10953913.9342</v>
      </c>
      <c r="AL43" s="377">
        <v>1100</v>
      </c>
      <c r="AM43" s="425">
        <v>9958</v>
      </c>
      <c r="AN43" s="426">
        <v>1.3022</v>
      </c>
      <c r="AO43" s="427">
        <v>0.14860000000000001</v>
      </c>
      <c r="AP43" s="428">
        <v>0.76549999999999996</v>
      </c>
      <c r="AQ43" s="426">
        <v>0.91859999999999997</v>
      </c>
      <c r="AR43" s="429">
        <v>0.91859999999999997</v>
      </c>
      <c r="AS43" s="436">
        <v>2097.2399999999998</v>
      </c>
      <c r="AT43" s="437">
        <v>185.84000000000015</v>
      </c>
      <c r="AU43" s="428">
        <v>204424</v>
      </c>
      <c r="AV43" s="426">
        <v>0.48899999999999999</v>
      </c>
      <c r="AW43" s="425">
        <v>99963</v>
      </c>
      <c r="BB43" s="244" t="s">
        <v>389</v>
      </c>
      <c r="BC43" s="244" t="s">
        <v>618</v>
      </c>
      <c r="BD43" s="384">
        <v>1297884434</v>
      </c>
      <c r="BE43" s="385">
        <v>291.97000000000003</v>
      </c>
      <c r="BF43" s="422">
        <v>4445266</v>
      </c>
      <c r="BG43" s="430">
        <v>0.14860000000000001</v>
      </c>
      <c r="BH43" s="289"/>
      <c r="BI43" s="386">
        <v>1100</v>
      </c>
      <c r="BJ43" s="422">
        <v>3.77</v>
      </c>
      <c r="BK43" s="386">
        <v>8024</v>
      </c>
      <c r="BL43" s="424">
        <v>27</v>
      </c>
      <c r="BN43" s="245" t="s">
        <v>389</v>
      </c>
      <c r="BO43" s="245" t="s">
        <v>390</v>
      </c>
      <c r="BP43" s="388">
        <v>0.98919431871390662</v>
      </c>
      <c r="BQ43" s="388">
        <v>0.94439393939393934</v>
      </c>
      <c r="BR43" s="389">
        <v>0.8615263157894737</v>
      </c>
      <c r="BS43" s="290"/>
      <c r="BT43" s="390">
        <v>2019</v>
      </c>
      <c r="BU43" s="391">
        <v>0.91039999999999999</v>
      </c>
      <c r="BV43" s="291"/>
      <c r="BW43" s="392">
        <v>0.65</v>
      </c>
      <c r="BX43" s="392">
        <v>0.59199999999999997</v>
      </c>
      <c r="BY43" s="392">
        <v>0.93969999999999998</v>
      </c>
      <c r="BZ43" s="248"/>
      <c r="CA43" s="244" t="s">
        <v>389</v>
      </c>
      <c r="CB43" s="244" t="s">
        <v>618</v>
      </c>
      <c r="CC43" s="386">
        <v>37164</v>
      </c>
      <c r="CD43" s="386">
        <v>39698</v>
      </c>
      <c r="CE43" s="386">
        <v>43178</v>
      </c>
      <c r="CF43" s="431">
        <v>40013.333333333336</v>
      </c>
      <c r="CG43" s="431">
        <v>0.76549999999999996</v>
      </c>
      <c r="CH43" s="264"/>
      <c r="CI43" s="431">
        <v>-3164.6666666666642</v>
      </c>
      <c r="CJ43" s="431">
        <v>-7.3300000000000004E-2</v>
      </c>
      <c r="CL43" s="244" t="s">
        <v>389</v>
      </c>
      <c r="CM43" s="244" t="s">
        <v>618</v>
      </c>
      <c r="CN43" s="395">
        <v>0.91859999999999997</v>
      </c>
      <c r="CO43" s="396"/>
      <c r="CP43" s="395">
        <v>1100</v>
      </c>
      <c r="CQ43" s="402">
        <v>1127426</v>
      </c>
      <c r="CR43" s="402">
        <v>0</v>
      </c>
      <c r="CS43" s="402">
        <v>1127426</v>
      </c>
      <c r="CT43" s="402">
        <v>1024.93</v>
      </c>
      <c r="CU43" s="396"/>
      <c r="CV43" s="433">
        <v>2097.2399999999998</v>
      </c>
      <c r="CW43" s="402">
        <v>185.84000000000015</v>
      </c>
      <c r="CX43" s="400">
        <v>0.48899999999999999</v>
      </c>
      <c r="CY43" s="401"/>
      <c r="CZ43" s="402">
        <v>0.59199999999999997</v>
      </c>
      <c r="DA43" s="402" t="s">
        <v>2</v>
      </c>
      <c r="DB43" s="396"/>
      <c r="DC43" s="400">
        <v>0.48899999999999999</v>
      </c>
      <c r="DX43" s="453" t="s">
        <v>341</v>
      </c>
      <c r="DY43" s="462" t="s">
        <v>1368</v>
      </c>
      <c r="DZ43" s="439" t="s">
        <v>6</v>
      </c>
      <c r="EA43" s="440" t="s">
        <v>1369</v>
      </c>
      <c r="EB43" s="407">
        <v>227</v>
      </c>
      <c r="EC43" s="441"/>
      <c r="ED43" s="442">
        <v>227</v>
      </c>
      <c r="EE43" s="273">
        <v>10748</v>
      </c>
      <c r="EF43" s="441"/>
      <c r="EG43" s="273">
        <v>2.1120208410867137E-2</v>
      </c>
      <c r="EH43" s="441"/>
      <c r="EI43" s="273">
        <v>0</v>
      </c>
      <c r="EJ43" s="442"/>
      <c r="EK43" s="442">
        <v>90024</v>
      </c>
      <c r="EL43" s="442"/>
      <c r="EM43" s="441"/>
      <c r="EN43" s="441"/>
      <c r="EO43" s="443"/>
      <c r="ES43" s="434" t="s">
        <v>375</v>
      </c>
      <c r="ET43" s="435" t="s">
        <v>376</v>
      </c>
      <c r="EU43" s="411">
        <v>6446733</v>
      </c>
    </row>
    <row r="44" spans="1:151">
      <c r="A44" s="412" t="s">
        <v>391</v>
      </c>
      <c r="B44" s="413" t="s">
        <v>392</v>
      </c>
      <c r="C44" s="413">
        <v>6647</v>
      </c>
      <c r="D44" s="413">
        <v>8707</v>
      </c>
      <c r="E44" s="413"/>
      <c r="F44" s="413">
        <v>8707</v>
      </c>
      <c r="G44" s="413"/>
      <c r="H44" s="413">
        <v>8707</v>
      </c>
      <c r="K44" s="416" t="s">
        <v>391</v>
      </c>
      <c r="L44" s="417" t="s">
        <v>392</v>
      </c>
      <c r="M44" s="418">
        <v>3946921052</v>
      </c>
      <c r="N44" s="419">
        <v>67362000</v>
      </c>
      <c r="O44" s="418">
        <v>3879559052</v>
      </c>
      <c r="P44" s="416">
        <v>2018</v>
      </c>
      <c r="Q44" s="368">
        <v>0.84650000000000003</v>
      </c>
      <c r="R44" s="417">
        <v>4583058538</v>
      </c>
      <c r="S44" s="420">
        <v>67362000</v>
      </c>
      <c r="T44" s="417">
        <v>154693416</v>
      </c>
      <c r="U44" s="417">
        <v>1155942534</v>
      </c>
      <c r="V44" s="417">
        <v>5961056488</v>
      </c>
      <c r="X44" s="244" t="s">
        <v>391</v>
      </c>
      <c r="Y44" s="244" t="s">
        <v>392</v>
      </c>
      <c r="Z44" s="421">
        <v>5961056488</v>
      </c>
      <c r="AA44" s="422">
        <v>37554655.874399997</v>
      </c>
      <c r="AB44" s="372">
        <v>10269090</v>
      </c>
      <c r="AC44" s="372">
        <v>175761</v>
      </c>
      <c r="AD44" s="423">
        <v>47999506.874399997</v>
      </c>
      <c r="AE44" s="424">
        <v>8707</v>
      </c>
      <c r="AF44" s="421">
        <v>5513</v>
      </c>
      <c r="AG44" s="421">
        <v>0.72089999999999999</v>
      </c>
      <c r="AI44" s="244" t="s">
        <v>391</v>
      </c>
      <c r="AJ44" s="244" t="s">
        <v>392</v>
      </c>
      <c r="AK44" s="376">
        <v>47999506.874399997</v>
      </c>
      <c r="AL44" s="377">
        <v>8707</v>
      </c>
      <c r="AM44" s="425">
        <v>5513</v>
      </c>
      <c r="AN44" s="426">
        <v>0.72089999999999999</v>
      </c>
      <c r="AO44" s="427">
        <v>0.37469999999999998</v>
      </c>
      <c r="AP44" s="428">
        <v>0.82679999999999998</v>
      </c>
      <c r="AQ44" s="426">
        <v>0.73929999999999996</v>
      </c>
      <c r="AR44" s="429">
        <v>0.73929999999999996</v>
      </c>
      <c r="AS44" s="436">
        <v>1687.88</v>
      </c>
      <c r="AT44" s="437">
        <v>595.19999999999982</v>
      </c>
      <c r="AU44" s="428">
        <v>5182406</v>
      </c>
      <c r="AV44" s="426">
        <v>1</v>
      </c>
      <c r="AW44" s="425">
        <v>5182406</v>
      </c>
      <c r="BB44" s="244" t="s">
        <v>391</v>
      </c>
      <c r="BC44" s="244" t="s">
        <v>619</v>
      </c>
      <c r="BD44" s="384">
        <v>5961056488</v>
      </c>
      <c r="BE44" s="385">
        <v>531.99</v>
      </c>
      <c r="BF44" s="422">
        <v>11205204</v>
      </c>
      <c r="BG44" s="430">
        <v>0.37469999999999998</v>
      </c>
      <c r="BH44" s="289"/>
      <c r="BI44" s="386">
        <v>8707</v>
      </c>
      <c r="BJ44" s="422">
        <v>16.37</v>
      </c>
      <c r="BK44" s="386">
        <v>61059</v>
      </c>
      <c r="BL44" s="424">
        <v>115</v>
      </c>
      <c r="BN44" s="245" t="s">
        <v>391</v>
      </c>
      <c r="BO44" s="245" t="s">
        <v>392</v>
      </c>
      <c r="BP44" s="388">
        <v>0.94104013536866349</v>
      </c>
      <c r="BQ44" s="388">
        <v>0.87361818181818185</v>
      </c>
      <c r="BR44" s="389">
        <v>0.79685585585585583</v>
      </c>
      <c r="BS44" s="290"/>
      <c r="BT44" s="390">
        <v>2018</v>
      </c>
      <c r="BU44" s="391">
        <v>0.84650000000000003</v>
      </c>
      <c r="BV44" s="291"/>
      <c r="BW44" s="392">
        <v>0.84</v>
      </c>
      <c r="BX44" s="392">
        <v>0.71099999999999997</v>
      </c>
      <c r="BY44" s="392">
        <v>1.1286</v>
      </c>
      <c r="BZ44" s="248"/>
      <c r="CA44" s="244" t="s">
        <v>391</v>
      </c>
      <c r="CB44" s="244" t="s">
        <v>619</v>
      </c>
      <c r="CC44" s="386">
        <v>40074</v>
      </c>
      <c r="CD44" s="386">
        <v>43069</v>
      </c>
      <c r="CE44" s="386">
        <v>46504</v>
      </c>
      <c r="CF44" s="431">
        <v>43215.666666666664</v>
      </c>
      <c r="CG44" s="431">
        <v>0.82679999999999998</v>
      </c>
      <c r="CH44" s="264"/>
      <c r="CI44" s="431">
        <v>-3288.3333333333358</v>
      </c>
      <c r="CJ44" s="431">
        <v>-7.0699999999999999E-2</v>
      </c>
      <c r="CL44" s="244" t="s">
        <v>391</v>
      </c>
      <c r="CM44" s="244" t="s">
        <v>619</v>
      </c>
      <c r="CN44" s="395">
        <v>0.73929999999999996</v>
      </c>
      <c r="CO44" s="396"/>
      <c r="CP44" s="395">
        <v>8707</v>
      </c>
      <c r="CQ44" s="402">
        <v>16633489</v>
      </c>
      <c r="CR44" s="402">
        <v>0</v>
      </c>
      <c r="CS44" s="402">
        <v>16633489</v>
      </c>
      <c r="CT44" s="402">
        <v>1910.36</v>
      </c>
      <c r="CU44" s="396"/>
      <c r="CV44" s="433">
        <v>1687.88</v>
      </c>
      <c r="CW44" s="402">
        <v>595.19999999999982</v>
      </c>
      <c r="CX44" s="400">
        <v>1</v>
      </c>
      <c r="CY44" s="401"/>
      <c r="CZ44" s="402">
        <v>0.71099999999999997</v>
      </c>
      <c r="DA44" s="402">
        <v>1</v>
      </c>
      <c r="DB44" s="396"/>
      <c r="DC44" s="400">
        <v>1</v>
      </c>
      <c r="DX44" s="449" t="s">
        <v>343</v>
      </c>
      <c r="DY44" s="444" t="s">
        <v>343</v>
      </c>
      <c r="DZ44" s="444" t="s">
        <v>744</v>
      </c>
      <c r="EA44" s="445" t="s">
        <v>344</v>
      </c>
      <c r="EB44" s="407">
        <v>1991</v>
      </c>
      <c r="EC44" s="446"/>
      <c r="ED44" s="447">
        <v>1991</v>
      </c>
      <c r="EE44" s="447">
        <v>1991</v>
      </c>
      <c r="EF44" s="446"/>
      <c r="EG44" s="447">
        <v>1</v>
      </c>
      <c r="EH44" s="446"/>
      <c r="EI44" s="273">
        <v>809122</v>
      </c>
      <c r="EJ44" s="447"/>
      <c r="EK44" s="447">
        <v>809122</v>
      </c>
      <c r="EL44" s="447">
        <v>809122</v>
      </c>
      <c r="EM44" s="446">
        <v>0</v>
      </c>
      <c r="EN44" s="446"/>
      <c r="EO44" s="448"/>
      <c r="ES44" s="434" t="s">
        <v>377</v>
      </c>
      <c r="ET44" s="435" t="s">
        <v>178</v>
      </c>
      <c r="EU44" s="411">
        <v>0</v>
      </c>
    </row>
    <row r="45" spans="1:151">
      <c r="A45" s="412" t="s">
        <v>393</v>
      </c>
      <c r="B45" s="413" t="s">
        <v>404</v>
      </c>
      <c r="C45" s="413">
        <v>2678</v>
      </c>
      <c r="D45" s="413">
        <v>2678</v>
      </c>
      <c r="E45" s="413"/>
      <c r="F45" s="413">
        <v>2678</v>
      </c>
      <c r="G45" s="413"/>
      <c r="H45" s="413">
        <v>2678</v>
      </c>
      <c r="K45" s="416" t="s">
        <v>393</v>
      </c>
      <c r="L45" s="417" t="s">
        <v>404</v>
      </c>
      <c r="M45" s="418">
        <v>906228152</v>
      </c>
      <c r="N45" s="419">
        <v>89610052</v>
      </c>
      <c r="O45" s="418">
        <v>816618100</v>
      </c>
      <c r="P45" s="416">
        <v>2021</v>
      </c>
      <c r="Q45" s="368">
        <v>0.94113970588235296</v>
      </c>
      <c r="R45" s="417">
        <v>867690625</v>
      </c>
      <c r="S45" s="420">
        <v>89610052</v>
      </c>
      <c r="T45" s="417">
        <v>47896530</v>
      </c>
      <c r="U45" s="417">
        <v>318976009</v>
      </c>
      <c r="V45" s="417">
        <v>1324173216</v>
      </c>
      <c r="X45" s="244" t="s">
        <v>393</v>
      </c>
      <c r="Y45" s="244" t="s">
        <v>404</v>
      </c>
      <c r="Z45" s="421">
        <v>1324173216</v>
      </c>
      <c r="AA45" s="422">
        <v>8342291.2608000003</v>
      </c>
      <c r="AB45" s="372">
        <v>4641743</v>
      </c>
      <c r="AC45" s="372">
        <v>62231</v>
      </c>
      <c r="AD45" s="423">
        <v>13046265.2608</v>
      </c>
      <c r="AE45" s="424">
        <v>2678</v>
      </c>
      <c r="AF45" s="421">
        <v>4872</v>
      </c>
      <c r="AG45" s="421">
        <v>0.6371</v>
      </c>
      <c r="AI45" s="244" t="s">
        <v>393</v>
      </c>
      <c r="AJ45" s="244" t="s">
        <v>404</v>
      </c>
      <c r="AK45" s="376">
        <v>13046265.2608</v>
      </c>
      <c r="AL45" s="377">
        <v>2678</v>
      </c>
      <c r="AM45" s="425">
        <v>4872</v>
      </c>
      <c r="AN45" s="426">
        <v>0.6371</v>
      </c>
      <c r="AO45" s="427">
        <v>0.16600000000000001</v>
      </c>
      <c r="AP45" s="428">
        <v>0.68840000000000001</v>
      </c>
      <c r="AQ45" s="426">
        <v>0.61559999999999993</v>
      </c>
      <c r="AR45" s="429">
        <v>0.61559999999999993</v>
      </c>
      <c r="AS45" s="436">
        <v>1405.46</v>
      </c>
      <c r="AT45" s="437">
        <v>877.61999999999989</v>
      </c>
      <c r="AU45" s="428">
        <v>2350266</v>
      </c>
      <c r="AV45" s="426">
        <v>1</v>
      </c>
      <c r="AW45" s="425">
        <v>2350266</v>
      </c>
      <c r="BB45" s="244" t="s">
        <v>393</v>
      </c>
      <c r="BC45" s="244" t="s">
        <v>620</v>
      </c>
      <c r="BD45" s="384">
        <v>1324173216</v>
      </c>
      <c r="BE45" s="385">
        <v>266.73</v>
      </c>
      <c r="BF45" s="422">
        <v>4964470</v>
      </c>
      <c r="BG45" s="430">
        <v>0.16600000000000001</v>
      </c>
      <c r="BH45" s="289"/>
      <c r="BI45" s="386">
        <v>2678</v>
      </c>
      <c r="BJ45" s="422">
        <v>10.039999999999999</v>
      </c>
      <c r="BK45" s="386">
        <v>20461</v>
      </c>
      <c r="BL45" s="424">
        <v>77</v>
      </c>
      <c r="BN45" s="245" t="s">
        <v>393</v>
      </c>
      <c r="BO45" s="245" t="s">
        <v>404</v>
      </c>
      <c r="BP45" s="388">
        <v>0.99632085855806285</v>
      </c>
      <c r="BQ45" s="388">
        <v>0.94171031746031741</v>
      </c>
      <c r="BR45" s="389">
        <v>0.94113970588235296</v>
      </c>
      <c r="BS45" s="290"/>
      <c r="BT45" s="390">
        <v>2021</v>
      </c>
      <c r="BU45" s="391">
        <v>0.94113970588235296</v>
      </c>
      <c r="BV45" s="291"/>
      <c r="BW45" s="392">
        <v>0.78600000000000003</v>
      </c>
      <c r="BX45" s="392">
        <v>0.74</v>
      </c>
      <c r="BY45" s="392">
        <v>1.1746000000000001</v>
      </c>
      <c r="BZ45" s="248"/>
      <c r="CA45" s="244" t="s">
        <v>393</v>
      </c>
      <c r="CB45" s="244" t="s">
        <v>620</v>
      </c>
      <c r="CC45" s="386">
        <v>32922</v>
      </c>
      <c r="CD45" s="386">
        <v>35457</v>
      </c>
      <c r="CE45" s="386">
        <v>39564</v>
      </c>
      <c r="CF45" s="431">
        <v>35981</v>
      </c>
      <c r="CG45" s="431">
        <v>0.68840000000000001</v>
      </c>
      <c r="CH45" s="264"/>
      <c r="CI45" s="431">
        <v>-3583</v>
      </c>
      <c r="CJ45" s="431">
        <v>-9.06E-2</v>
      </c>
      <c r="CL45" s="244" t="s">
        <v>393</v>
      </c>
      <c r="CM45" s="244" t="s">
        <v>620</v>
      </c>
      <c r="CN45" s="395">
        <v>0.61559999999999993</v>
      </c>
      <c r="CO45" s="396"/>
      <c r="CP45" s="395">
        <v>2678</v>
      </c>
      <c r="CQ45" s="402">
        <v>3666256</v>
      </c>
      <c r="CR45" s="402">
        <v>0</v>
      </c>
      <c r="CS45" s="402">
        <v>3666256</v>
      </c>
      <c r="CT45" s="402">
        <v>1369.03</v>
      </c>
      <c r="CU45" s="396"/>
      <c r="CV45" s="433">
        <v>1405.46</v>
      </c>
      <c r="CW45" s="402">
        <v>877.61999999999989</v>
      </c>
      <c r="CX45" s="400">
        <v>0.97399999999999998</v>
      </c>
      <c r="CY45" s="401"/>
      <c r="CZ45" s="402">
        <v>0.74</v>
      </c>
      <c r="DA45" s="402">
        <v>1</v>
      </c>
      <c r="DB45" s="396"/>
      <c r="DC45" s="400">
        <v>1</v>
      </c>
      <c r="DX45" s="450" t="s">
        <v>345</v>
      </c>
      <c r="DY45" s="405" t="s">
        <v>345</v>
      </c>
      <c r="DZ45" s="405" t="s">
        <v>744</v>
      </c>
      <c r="EA45" s="406" t="s">
        <v>569</v>
      </c>
      <c r="EB45" s="407">
        <v>7977</v>
      </c>
      <c r="EC45" s="248"/>
      <c r="ED45" s="273">
        <v>7977</v>
      </c>
      <c r="EE45" s="273"/>
      <c r="EF45" s="248"/>
      <c r="EG45" s="273">
        <v>0.97363603075796412</v>
      </c>
      <c r="EH45" s="248"/>
      <c r="EI45" s="273">
        <v>0</v>
      </c>
      <c r="EJ45" s="273"/>
      <c r="EK45" s="273">
        <v>0</v>
      </c>
      <c r="EL45" s="273">
        <v>0</v>
      </c>
      <c r="EM45" s="248">
        <v>0</v>
      </c>
      <c r="EN45" s="248"/>
      <c r="EO45" s="408"/>
      <c r="ES45" s="434" t="s">
        <v>379</v>
      </c>
      <c r="ET45" s="435" t="s">
        <v>380</v>
      </c>
      <c r="EU45" s="411">
        <v>3656773</v>
      </c>
    </row>
    <row r="46" spans="1:151">
      <c r="A46" s="412" t="s">
        <v>405</v>
      </c>
      <c r="B46" s="413" t="s">
        <v>406</v>
      </c>
      <c r="C46" s="413">
        <v>67768</v>
      </c>
      <c r="D46" s="413">
        <v>79189</v>
      </c>
      <c r="E46" s="413"/>
      <c r="F46" s="413">
        <v>79189</v>
      </c>
      <c r="G46" s="413"/>
      <c r="H46" s="413">
        <v>79189</v>
      </c>
      <c r="K46" s="416" t="s">
        <v>405</v>
      </c>
      <c r="L46" s="417" t="s">
        <v>406</v>
      </c>
      <c r="M46" s="418">
        <v>43377806577</v>
      </c>
      <c r="N46" s="419">
        <v>75243120</v>
      </c>
      <c r="O46" s="418">
        <v>43302563457</v>
      </c>
      <c r="P46" s="416">
        <v>2022</v>
      </c>
      <c r="Q46" s="368">
        <v>0.8548</v>
      </c>
      <c r="R46" s="417">
        <v>50658122902</v>
      </c>
      <c r="S46" s="420">
        <v>75243120</v>
      </c>
      <c r="T46" s="417">
        <v>1372088107</v>
      </c>
      <c r="U46" s="417">
        <v>10425377841</v>
      </c>
      <c r="V46" s="417">
        <v>62530831970</v>
      </c>
      <c r="X46" s="244" t="s">
        <v>405</v>
      </c>
      <c r="Y46" s="244" t="s">
        <v>406</v>
      </c>
      <c r="Z46" s="421">
        <v>62530831970</v>
      </c>
      <c r="AA46" s="422">
        <v>393944241.41100001</v>
      </c>
      <c r="AB46" s="372">
        <v>98470881</v>
      </c>
      <c r="AC46" s="372">
        <v>932709</v>
      </c>
      <c r="AD46" s="423">
        <v>493347831.41100001</v>
      </c>
      <c r="AE46" s="424">
        <v>79189</v>
      </c>
      <c r="AF46" s="421">
        <v>6230</v>
      </c>
      <c r="AG46" s="421">
        <v>0.81469999999999998</v>
      </c>
      <c r="AI46" s="244" t="s">
        <v>405</v>
      </c>
      <c r="AJ46" s="244" t="s">
        <v>406</v>
      </c>
      <c r="AK46" s="376">
        <v>493347831.41100001</v>
      </c>
      <c r="AL46" s="377">
        <v>79189</v>
      </c>
      <c r="AM46" s="425">
        <v>6230</v>
      </c>
      <c r="AN46" s="426">
        <v>0.81469999999999998</v>
      </c>
      <c r="AO46" s="427">
        <v>3.2368999999999999</v>
      </c>
      <c r="AP46" s="428">
        <v>0.97189999999999999</v>
      </c>
      <c r="AQ46" s="426">
        <v>1.1356000000000002</v>
      </c>
      <c r="AR46" s="429" t="s">
        <v>2</v>
      </c>
      <c r="AS46" s="436" t="s">
        <v>2</v>
      </c>
      <c r="AT46" s="437" t="s">
        <v>2</v>
      </c>
      <c r="AU46" s="428">
        <v>0</v>
      </c>
      <c r="AV46" s="426" t="s">
        <v>2</v>
      </c>
      <c r="AW46" s="425">
        <v>0</v>
      </c>
      <c r="BB46" s="244" t="s">
        <v>405</v>
      </c>
      <c r="BC46" s="244" t="s">
        <v>621</v>
      </c>
      <c r="BD46" s="384">
        <v>62530831970</v>
      </c>
      <c r="BE46" s="385">
        <v>645.91999999999996</v>
      </c>
      <c r="BF46" s="422">
        <v>96808942</v>
      </c>
      <c r="BG46" s="430">
        <v>3.2368999999999999</v>
      </c>
      <c r="BH46" s="289"/>
      <c r="BI46" s="386">
        <v>79189</v>
      </c>
      <c r="BJ46" s="422">
        <v>122.6</v>
      </c>
      <c r="BK46" s="386">
        <v>541685</v>
      </c>
      <c r="BL46" s="424">
        <v>839</v>
      </c>
      <c r="BN46" s="245" t="s">
        <v>405</v>
      </c>
      <c r="BO46" s="245" t="s">
        <v>406</v>
      </c>
      <c r="BP46" s="388">
        <v>0.91411057692307696</v>
      </c>
      <c r="BQ46" s="388">
        <v>0.87065004985044858</v>
      </c>
      <c r="BR46" s="389">
        <v>0.82443299900605393</v>
      </c>
      <c r="BS46" s="290"/>
      <c r="BT46" s="390">
        <v>2022</v>
      </c>
      <c r="BU46" s="391">
        <v>0.8548</v>
      </c>
      <c r="BV46" s="291"/>
      <c r="BW46" s="392">
        <v>0.73050000000000004</v>
      </c>
      <c r="BX46" s="392">
        <v>0.624</v>
      </c>
      <c r="BY46" s="392">
        <v>0.99050000000000005</v>
      </c>
      <c r="BZ46" s="248"/>
      <c r="CA46" s="244" t="s">
        <v>405</v>
      </c>
      <c r="CB46" s="244" t="s">
        <v>621</v>
      </c>
      <c r="CC46" s="386">
        <v>47340</v>
      </c>
      <c r="CD46" s="386">
        <v>50418</v>
      </c>
      <c r="CE46" s="386">
        <v>54651</v>
      </c>
      <c r="CF46" s="431">
        <v>50803</v>
      </c>
      <c r="CG46" s="431">
        <v>0.97189999999999999</v>
      </c>
      <c r="CH46" s="264"/>
      <c r="CI46" s="431">
        <v>-3848</v>
      </c>
      <c r="CJ46" s="431">
        <v>-7.0400000000000004E-2</v>
      </c>
      <c r="CL46" s="244" t="s">
        <v>405</v>
      </c>
      <c r="CM46" s="244" t="s">
        <v>621</v>
      </c>
      <c r="CN46" s="395" t="s">
        <v>2</v>
      </c>
      <c r="CO46" s="396"/>
      <c r="CP46" s="395">
        <v>79189</v>
      </c>
      <c r="CQ46" s="402">
        <v>210917833</v>
      </c>
      <c r="CR46" s="402">
        <v>0</v>
      </c>
      <c r="CS46" s="402">
        <v>210917833</v>
      </c>
      <c r="CT46" s="402">
        <v>2663.47</v>
      </c>
      <c r="CU46" s="396"/>
      <c r="CV46" s="433" t="s">
        <v>2</v>
      </c>
      <c r="CW46" s="402" t="s">
        <v>2</v>
      </c>
      <c r="CX46" s="400" t="s">
        <v>2</v>
      </c>
      <c r="CY46" s="401"/>
      <c r="CZ46" s="402">
        <v>0.624</v>
      </c>
      <c r="DA46" s="402" t="s">
        <v>2</v>
      </c>
      <c r="DB46" s="396"/>
      <c r="DC46" s="400" t="s">
        <v>2</v>
      </c>
      <c r="DX46" s="451" t="s">
        <v>345</v>
      </c>
      <c r="DY46" s="439" t="s">
        <v>29</v>
      </c>
      <c r="DZ46" s="439" t="s">
        <v>6</v>
      </c>
      <c r="EA46" s="440" t="s">
        <v>30</v>
      </c>
      <c r="EB46" s="407">
        <v>216</v>
      </c>
      <c r="EC46" s="441"/>
      <c r="ED46" s="442">
        <v>216</v>
      </c>
      <c r="EE46" s="442">
        <v>8193</v>
      </c>
      <c r="EF46" s="441"/>
      <c r="EG46" s="442">
        <v>2.6363969242035885E-2</v>
      </c>
      <c r="EH46" s="441"/>
      <c r="EI46" s="273">
        <v>0</v>
      </c>
      <c r="EJ46" s="442"/>
      <c r="EK46" s="442">
        <v>0</v>
      </c>
      <c r="EL46" s="442"/>
      <c r="EM46" s="441"/>
      <c r="EN46" s="441"/>
      <c r="EO46" s="443"/>
      <c r="ES46" s="434" t="s">
        <v>381</v>
      </c>
      <c r="ET46" s="435" t="s">
        <v>382</v>
      </c>
      <c r="EU46" s="411">
        <v>0</v>
      </c>
    </row>
    <row r="47" spans="1:151">
      <c r="A47" s="412" t="s">
        <v>407</v>
      </c>
      <c r="B47" s="413" t="s">
        <v>408</v>
      </c>
      <c r="C47" s="413">
        <v>2072</v>
      </c>
      <c r="D47" s="413">
        <v>6516</v>
      </c>
      <c r="E47" s="413"/>
      <c r="F47" s="413">
        <v>6516</v>
      </c>
      <c r="G47" s="413"/>
      <c r="H47" s="413">
        <v>6516</v>
      </c>
      <c r="K47" s="416" t="s">
        <v>407</v>
      </c>
      <c r="L47" s="417" t="s">
        <v>408</v>
      </c>
      <c r="M47" s="418">
        <v>2717689606</v>
      </c>
      <c r="N47" s="419">
        <v>195599600</v>
      </c>
      <c r="O47" s="418">
        <v>2522090006</v>
      </c>
      <c r="P47" s="416">
        <v>2020</v>
      </c>
      <c r="Q47" s="368">
        <v>0.96220000000000006</v>
      </c>
      <c r="R47" s="417">
        <v>2621170241</v>
      </c>
      <c r="S47" s="420">
        <v>195599600</v>
      </c>
      <c r="T47" s="417">
        <v>354038957</v>
      </c>
      <c r="U47" s="417">
        <v>1040055197</v>
      </c>
      <c r="V47" s="417">
        <v>4210863995</v>
      </c>
      <c r="X47" s="244" t="s">
        <v>407</v>
      </c>
      <c r="Y47" s="244" t="s">
        <v>408</v>
      </c>
      <c r="Z47" s="421">
        <v>4210863995</v>
      </c>
      <c r="AA47" s="422">
        <v>26528443.168499999</v>
      </c>
      <c r="AB47" s="372">
        <v>11669419</v>
      </c>
      <c r="AC47" s="372">
        <v>148944</v>
      </c>
      <c r="AD47" s="423">
        <v>38346806.168499999</v>
      </c>
      <c r="AE47" s="424">
        <v>6516</v>
      </c>
      <c r="AF47" s="421">
        <v>5885</v>
      </c>
      <c r="AG47" s="421">
        <v>0.76959999999999995</v>
      </c>
      <c r="AI47" s="244" t="s">
        <v>407</v>
      </c>
      <c r="AJ47" s="244" t="s">
        <v>408</v>
      </c>
      <c r="AK47" s="376">
        <v>38346806.168499999</v>
      </c>
      <c r="AL47" s="377">
        <v>6516</v>
      </c>
      <c r="AM47" s="425">
        <v>5885</v>
      </c>
      <c r="AN47" s="426">
        <v>0.76959999999999995</v>
      </c>
      <c r="AO47" s="427">
        <v>0.19450000000000001</v>
      </c>
      <c r="AP47" s="428">
        <v>0.78820000000000001</v>
      </c>
      <c r="AQ47" s="426">
        <v>0.72139999999999993</v>
      </c>
      <c r="AR47" s="429">
        <v>0.72139999999999993</v>
      </c>
      <c r="AS47" s="436">
        <v>1647.01</v>
      </c>
      <c r="AT47" s="437">
        <v>636.06999999999994</v>
      </c>
      <c r="AU47" s="428">
        <v>4144632</v>
      </c>
      <c r="AV47" s="426">
        <v>1</v>
      </c>
      <c r="AW47" s="425">
        <v>4144632</v>
      </c>
      <c r="BB47" s="244" t="s">
        <v>407</v>
      </c>
      <c r="BC47" s="244" t="s">
        <v>622</v>
      </c>
      <c r="BD47" s="384">
        <v>4210863995</v>
      </c>
      <c r="BE47" s="385">
        <v>723.74</v>
      </c>
      <c r="BF47" s="422">
        <v>5818200</v>
      </c>
      <c r="BG47" s="430">
        <v>0.19450000000000001</v>
      </c>
      <c r="BH47" s="289"/>
      <c r="BI47" s="386">
        <v>6516</v>
      </c>
      <c r="BJ47" s="422">
        <v>9</v>
      </c>
      <c r="BK47" s="386">
        <v>48581</v>
      </c>
      <c r="BL47" s="424">
        <v>67</v>
      </c>
      <c r="BN47" s="245" t="s">
        <v>407</v>
      </c>
      <c r="BO47" s="245" t="s">
        <v>408</v>
      </c>
      <c r="BP47" s="388">
        <v>0.94545454545454544</v>
      </c>
      <c r="BQ47" s="388">
        <v>1.014390243902439</v>
      </c>
      <c r="BR47" s="389">
        <v>0.93612903225806443</v>
      </c>
      <c r="BS47" s="290"/>
      <c r="BT47" s="390">
        <v>2020</v>
      </c>
      <c r="BU47" s="391">
        <v>0.96220000000000006</v>
      </c>
      <c r="BV47" s="291"/>
      <c r="BW47" s="392">
        <v>0.76</v>
      </c>
      <c r="BX47" s="392">
        <v>0.73099999999999998</v>
      </c>
      <c r="BY47" s="392">
        <v>1.1603000000000001</v>
      </c>
      <c r="BZ47" s="248"/>
      <c r="CA47" s="244" t="s">
        <v>407</v>
      </c>
      <c r="CB47" s="244" t="s">
        <v>622</v>
      </c>
      <c r="CC47" s="386">
        <v>37975</v>
      </c>
      <c r="CD47" s="386">
        <v>40677</v>
      </c>
      <c r="CE47" s="386">
        <v>44948</v>
      </c>
      <c r="CF47" s="431">
        <v>41200</v>
      </c>
      <c r="CG47" s="431">
        <v>0.78820000000000001</v>
      </c>
      <c r="CH47" s="264"/>
      <c r="CI47" s="431">
        <v>-3748</v>
      </c>
      <c r="CJ47" s="431">
        <v>-8.3400000000000002E-2</v>
      </c>
      <c r="CL47" s="244" t="s">
        <v>407</v>
      </c>
      <c r="CM47" s="244" t="s">
        <v>622</v>
      </c>
      <c r="CN47" s="395">
        <v>0.72139999999999993</v>
      </c>
      <c r="CO47" s="396"/>
      <c r="CP47" s="395">
        <v>6516</v>
      </c>
      <c r="CQ47" s="402">
        <v>5327076</v>
      </c>
      <c r="CR47" s="402">
        <v>5990625</v>
      </c>
      <c r="CS47" s="402">
        <v>11317701</v>
      </c>
      <c r="CT47" s="402">
        <v>1736.91</v>
      </c>
      <c r="CU47" s="396"/>
      <c r="CV47" s="433">
        <v>1647.01</v>
      </c>
      <c r="CW47" s="402">
        <v>636.06999999999994</v>
      </c>
      <c r="CX47" s="400">
        <v>1</v>
      </c>
      <c r="CY47" s="401"/>
      <c r="CZ47" s="402">
        <v>0.73099999999999998</v>
      </c>
      <c r="DA47" s="402">
        <v>1</v>
      </c>
      <c r="DB47" s="396"/>
      <c r="DC47" s="400">
        <v>1</v>
      </c>
      <c r="DX47" s="449" t="s">
        <v>347</v>
      </c>
      <c r="DY47" s="444" t="s">
        <v>347</v>
      </c>
      <c r="DZ47" s="444" t="s">
        <v>744</v>
      </c>
      <c r="EA47" s="445" t="s">
        <v>348</v>
      </c>
      <c r="EB47" s="407">
        <v>2185</v>
      </c>
      <c r="EC47" s="446"/>
      <c r="ED47" s="447">
        <v>2185</v>
      </c>
      <c r="EE47" s="447">
        <v>2185</v>
      </c>
      <c r="EF47" s="446"/>
      <c r="EG47" s="447">
        <v>1</v>
      </c>
      <c r="EH47" s="446"/>
      <c r="EI47" s="273">
        <v>1112952</v>
      </c>
      <c r="EJ47" s="447"/>
      <c r="EK47" s="447">
        <v>1112952</v>
      </c>
      <c r="EL47" s="447">
        <v>1112952</v>
      </c>
      <c r="EM47" s="446">
        <v>0</v>
      </c>
      <c r="EN47" s="446"/>
      <c r="EO47" s="448"/>
      <c r="ES47" s="434" t="s">
        <v>383</v>
      </c>
      <c r="ET47" s="435" t="s">
        <v>384</v>
      </c>
      <c r="EU47" s="411">
        <v>4589160</v>
      </c>
    </row>
    <row r="48" spans="1:151">
      <c r="A48" s="412" t="s">
        <v>409</v>
      </c>
      <c r="B48" s="413" t="s">
        <v>410</v>
      </c>
      <c r="C48" s="413">
        <v>20226</v>
      </c>
      <c r="D48" s="413">
        <v>20758</v>
      </c>
      <c r="E48" s="413"/>
      <c r="F48" s="413">
        <v>20758</v>
      </c>
      <c r="G48" s="413"/>
      <c r="H48" s="413">
        <v>20758</v>
      </c>
      <c r="K48" s="416" t="s">
        <v>409</v>
      </c>
      <c r="L48" s="417" t="s">
        <v>410</v>
      </c>
      <c r="M48" s="418">
        <v>7559046364</v>
      </c>
      <c r="N48" s="419">
        <v>151080250</v>
      </c>
      <c r="O48" s="418">
        <v>7407966114</v>
      </c>
      <c r="P48" s="416">
        <v>2022</v>
      </c>
      <c r="Q48" s="368">
        <v>0.88</v>
      </c>
      <c r="R48" s="417">
        <v>8418143311</v>
      </c>
      <c r="S48" s="420">
        <v>151080250</v>
      </c>
      <c r="T48" s="417">
        <v>219183204</v>
      </c>
      <c r="U48" s="417">
        <v>1925073735</v>
      </c>
      <c r="V48" s="417">
        <v>10713480500</v>
      </c>
      <c r="X48" s="244" t="s">
        <v>409</v>
      </c>
      <c r="Y48" s="244" t="s">
        <v>410</v>
      </c>
      <c r="Z48" s="421">
        <v>10713480500</v>
      </c>
      <c r="AA48" s="422">
        <v>67494927.150000006</v>
      </c>
      <c r="AB48" s="372">
        <v>34927263</v>
      </c>
      <c r="AC48" s="372">
        <v>96867</v>
      </c>
      <c r="AD48" s="423">
        <v>102519057.15000001</v>
      </c>
      <c r="AE48" s="424">
        <v>20758</v>
      </c>
      <c r="AF48" s="421">
        <v>4939</v>
      </c>
      <c r="AG48" s="421">
        <v>0.64590000000000003</v>
      </c>
      <c r="AI48" s="244" t="s">
        <v>409</v>
      </c>
      <c r="AJ48" s="244" t="s">
        <v>410</v>
      </c>
      <c r="AK48" s="376">
        <v>102519057.15000001</v>
      </c>
      <c r="AL48" s="377">
        <v>20758</v>
      </c>
      <c r="AM48" s="425">
        <v>4939</v>
      </c>
      <c r="AN48" s="426">
        <v>0.64590000000000003</v>
      </c>
      <c r="AO48" s="427">
        <v>0.60209999999999997</v>
      </c>
      <c r="AP48" s="428">
        <v>0.7631</v>
      </c>
      <c r="AQ48" s="426">
        <v>0.70020000000000004</v>
      </c>
      <c r="AR48" s="429">
        <v>0.70020000000000004</v>
      </c>
      <c r="AS48" s="436">
        <v>1598.61</v>
      </c>
      <c r="AT48" s="437">
        <v>684.47</v>
      </c>
      <c r="AU48" s="428">
        <v>14208228</v>
      </c>
      <c r="AV48" s="426">
        <v>1</v>
      </c>
      <c r="AW48" s="425">
        <v>14208228</v>
      </c>
      <c r="BB48" s="244" t="s">
        <v>409</v>
      </c>
      <c r="BC48" s="244" t="s">
        <v>685</v>
      </c>
      <c r="BD48" s="384">
        <v>10713480500</v>
      </c>
      <c r="BE48" s="385">
        <v>594.92999999999995</v>
      </c>
      <c r="BF48" s="422">
        <v>18007968</v>
      </c>
      <c r="BG48" s="430">
        <v>0.60209999999999997</v>
      </c>
      <c r="BH48" s="289"/>
      <c r="BI48" s="386">
        <v>20758</v>
      </c>
      <c r="BJ48" s="422">
        <v>34.89</v>
      </c>
      <c r="BK48" s="386">
        <v>133784</v>
      </c>
      <c r="BL48" s="424">
        <v>225</v>
      </c>
      <c r="BN48" s="245" t="s">
        <v>409</v>
      </c>
      <c r="BO48" s="245" t="s">
        <v>410</v>
      </c>
      <c r="BP48" s="388">
        <v>0.9334213836477987</v>
      </c>
      <c r="BQ48" s="388">
        <v>0.91140624999999997</v>
      </c>
      <c r="BR48" s="389">
        <v>0.84134502351097185</v>
      </c>
      <c r="BS48" s="290"/>
      <c r="BT48" s="390">
        <v>2022</v>
      </c>
      <c r="BU48" s="391">
        <v>0.88</v>
      </c>
      <c r="BV48" s="291"/>
      <c r="BW48" s="392">
        <v>0.75</v>
      </c>
      <c r="BX48" s="392">
        <v>0.66</v>
      </c>
      <c r="BY48" s="392">
        <v>1.0476000000000001</v>
      </c>
      <c r="BZ48" s="248"/>
      <c r="CA48" s="244" t="s">
        <v>409</v>
      </c>
      <c r="CB48" s="244" t="s">
        <v>685</v>
      </c>
      <c r="CC48" s="386">
        <v>36681</v>
      </c>
      <c r="CD48" s="386">
        <v>39500</v>
      </c>
      <c r="CE48" s="386">
        <v>43484</v>
      </c>
      <c r="CF48" s="431">
        <v>39888.333333333336</v>
      </c>
      <c r="CG48" s="431">
        <v>0.7631</v>
      </c>
      <c r="CH48" s="264"/>
      <c r="CI48" s="431">
        <v>-3595.6666666666642</v>
      </c>
      <c r="CJ48" s="431">
        <v>-8.2699999999999996E-2</v>
      </c>
      <c r="CL48" s="244" t="s">
        <v>409</v>
      </c>
      <c r="CM48" s="244" t="s">
        <v>685</v>
      </c>
      <c r="CN48" s="395">
        <v>0.70020000000000004</v>
      </c>
      <c r="CO48" s="396"/>
      <c r="CP48" s="395">
        <v>20758</v>
      </c>
      <c r="CQ48" s="402">
        <v>24680603</v>
      </c>
      <c r="CR48" s="402">
        <v>321400</v>
      </c>
      <c r="CS48" s="402">
        <v>25002003</v>
      </c>
      <c r="CT48" s="402">
        <v>1204.45</v>
      </c>
      <c r="CU48" s="396"/>
      <c r="CV48" s="433">
        <v>1598.61</v>
      </c>
      <c r="CW48" s="402">
        <v>684.47</v>
      </c>
      <c r="CX48" s="400">
        <v>0.753</v>
      </c>
      <c r="CY48" s="401"/>
      <c r="CZ48" s="402">
        <v>0.66</v>
      </c>
      <c r="DA48" s="402">
        <v>1</v>
      </c>
      <c r="DB48" s="396"/>
      <c r="DC48" s="400">
        <v>1</v>
      </c>
      <c r="DX48" s="450" t="s">
        <v>349</v>
      </c>
      <c r="DY48" s="405" t="s">
        <v>349</v>
      </c>
      <c r="DZ48" s="405" t="s">
        <v>744</v>
      </c>
      <c r="EA48" s="406" t="s">
        <v>350</v>
      </c>
      <c r="EB48" s="407">
        <v>15435</v>
      </c>
      <c r="EC48" s="248"/>
      <c r="ED48" s="273">
        <v>15435</v>
      </c>
      <c r="EE48" s="273"/>
      <c r="EF48" s="248"/>
      <c r="EG48" s="273">
        <v>0.70159090909090904</v>
      </c>
      <c r="EH48" s="248"/>
      <c r="EI48" s="273">
        <v>0</v>
      </c>
      <c r="EJ48" s="273"/>
      <c r="EK48" s="273">
        <v>0</v>
      </c>
      <c r="EL48" s="273">
        <v>0</v>
      </c>
      <c r="EM48" s="248">
        <v>0</v>
      </c>
      <c r="EN48" s="248"/>
      <c r="EO48" s="408"/>
      <c r="ES48" s="434" t="s">
        <v>385</v>
      </c>
      <c r="ET48" s="435" t="s">
        <v>572</v>
      </c>
      <c r="EU48" s="411">
        <v>3456750</v>
      </c>
    </row>
    <row r="49" spans="1:151">
      <c r="A49" s="412" t="s">
        <v>411</v>
      </c>
      <c r="B49" s="413" t="s">
        <v>412</v>
      </c>
      <c r="C49" s="413">
        <v>6487</v>
      </c>
      <c r="D49" s="413">
        <v>7202</v>
      </c>
      <c r="E49" s="413"/>
      <c r="F49" s="413">
        <v>7202</v>
      </c>
      <c r="G49" s="413"/>
      <c r="H49" s="413">
        <v>7202</v>
      </c>
      <c r="K49" s="416" t="s">
        <v>411</v>
      </c>
      <c r="L49" s="417" t="s">
        <v>412</v>
      </c>
      <c r="M49" s="418">
        <v>8126875449</v>
      </c>
      <c r="N49" s="419">
        <v>74746942</v>
      </c>
      <c r="O49" s="418">
        <v>8052128507</v>
      </c>
      <c r="P49" s="416">
        <v>2021</v>
      </c>
      <c r="Q49" s="368">
        <v>0.96232476635514019</v>
      </c>
      <c r="R49" s="417">
        <v>8367371171</v>
      </c>
      <c r="S49" s="420">
        <v>74746942</v>
      </c>
      <c r="T49" s="417">
        <v>194937373</v>
      </c>
      <c r="U49" s="417">
        <v>1320057447</v>
      </c>
      <c r="V49" s="417">
        <v>9957112933</v>
      </c>
      <c r="X49" s="244" t="s">
        <v>411</v>
      </c>
      <c r="Y49" s="244" t="s">
        <v>412</v>
      </c>
      <c r="Z49" s="421">
        <v>9957112933</v>
      </c>
      <c r="AA49" s="422">
        <v>62729811.477899998</v>
      </c>
      <c r="AB49" s="372">
        <v>18534562</v>
      </c>
      <c r="AC49" s="372">
        <v>269453</v>
      </c>
      <c r="AD49" s="423">
        <v>81533826.477899998</v>
      </c>
      <c r="AE49" s="424">
        <v>7202</v>
      </c>
      <c r="AF49" s="421">
        <v>11321</v>
      </c>
      <c r="AG49" s="421">
        <v>1.4803999999999999</v>
      </c>
      <c r="AI49" s="244" t="s">
        <v>411</v>
      </c>
      <c r="AJ49" s="244" t="s">
        <v>412</v>
      </c>
      <c r="AK49" s="376">
        <v>81533826.477899998</v>
      </c>
      <c r="AL49" s="377">
        <v>7202</v>
      </c>
      <c r="AM49" s="425">
        <v>11321</v>
      </c>
      <c r="AN49" s="426">
        <v>1.4803999999999999</v>
      </c>
      <c r="AO49" s="427">
        <v>0.60140000000000005</v>
      </c>
      <c r="AP49" s="428">
        <v>0.88070000000000004</v>
      </c>
      <c r="AQ49" s="426">
        <v>1.0927</v>
      </c>
      <c r="AR49" s="429" t="s">
        <v>2</v>
      </c>
      <c r="AS49" s="436" t="s">
        <v>2</v>
      </c>
      <c r="AT49" s="437" t="s">
        <v>2</v>
      </c>
      <c r="AU49" s="428">
        <v>0</v>
      </c>
      <c r="AV49" s="426" t="s">
        <v>2</v>
      </c>
      <c r="AW49" s="425">
        <v>0</v>
      </c>
      <c r="BB49" s="244" t="s">
        <v>411</v>
      </c>
      <c r="BC49" s="244" t="s">
        <v>623</v>
      </c>
      <c r="BD49" s="384">
        <v>9957112933</v>
      </c>
      <c r="BE49" s="385">
        <v>553.55999999999995</v>
      </c>
      <c r="BF49" s="422">
        <v>17987414</v>
      </c>
      <c r="BG49" s="430">
        <v>0.60140000000000005</v>
      </c>
      <c r="BH49" s="289"/>
      <c r="BI49" s="386">
        <v>7202</v>
      </c>
      <c r="BJ49" s="422">
        <v>13.01</v>
      </c>
      <c r="BK49" s="386">
        <v>62146</v>
      </c>
      <c r="BL49" s="424">
        <v>112</v>
      </c>
      <c r="BN49" s="245" t="s">
        <v>411</v>
      </c>
      <c r="BO49" s="245" t="s">
        <v>412</v>
      </c>
      <c r="BP49" s="388">
        <v>0.8444116310767833</v>
      </c>
      <c r="BQ49" s="388">
        <v>0.76442733565647691</v>
      </c>
      <c r="BR49" s="389">
        <v>0.96232476635514019</v>
      </c>
      <c r="BS49" s="290"/>
      <c r="BT49" s="390">
        <v>2021</v>
      </c>
      <c r="BU49" s="391">
        <v>0.96232476635514019</v>
      </c>
      <c r="BV49" s="291"/>
      <c r="BW49" s="392">
        <v>0.53500000000000003</v>
      </c>
      <c r="BX49" s="392">
        <v>0.51500000000000001</v>
      </c>
      <c r="BY49" s="392">
        <v>0.8175</v>
      </c>
      <c r="BZ49" s="248"/>
      <c r="CA49" s="244" t="s">
        <v>411</v>
      </c>
      <c r="CB49" s="244" t="s">
        <v>623</v>
      </c>
      <c r="CC49" s="386">
        <v>42758</v>
      </c>
      <c r="CD49" s="386">
        <v>45709</v>
      </c>
      <c r="CE49" s="386">
        <v>49639</v>
      </c>
      <c r="CF49" s="431">
        <v>46035.333333333336</v>
      </c>
      <c r="CG49" s="431">
        <v>0.88070000000000004</v>
      </c>
      <c r="CH49" s="264"/>
      <c r="CI49" s="431">
        <v>-3603.6666666666642</v>
      </c>
      <c r="CJ49" s="431">
        <v>-7.2599999999999998E-2</v>
      </c>
      <c r="CL49" s="244" t="s">
        <v>411</v>
      </c>
      <c r="CM49" s="244" t="s">
        <v>623</v>
      </c>
      <c r="CN49" s="395" t="s">
        <v>2</v>
      </c>
      <c r="CO49" s="396"/>
      <c r="CP49" s="395">
        <v>7202</v>
      </c>
      <c r="CQ49" s="402">
        <v>16718314</v>
      </c>
      <c r="CR49" s="402">
        <v>0</v>
      </c>
      <c r="CS49" s="402">
        <v>16718314</v>
      </c>
      <c r="CT49" s="402">
        <v>2321.34</v>
      </c>
      <c r="CU49" s="396"/>
      <c r="CV49" s="433" t="s">
        <v>2</v>
      </c>
      <c r="CW49" s="402" t="s">
        <v>2</v>
      </c>
      <c r="CX49" s="400" t="s">
        <v>2</v>
      </c>
      <c r="CY49" s="401"/>
      <c r="CZ49" s="402">
        <v>0.51500000000000001</v>
      </c>
      <c r="DA49" s="402" t="s">
        <v>2</v>
      </c>
      <c r="DB49" s="396"/>
      <c r="DC49" s="400" t="s">
        <v>2</v>
      </c>
      <c r="DX49" s="450" t="s">
        <v>349</v>
      </c>
      <c r="DY49" s="405" t="s">
        <v>31</v>
      </c>
      <c r="DZ49" s="405" t="s">
        <v>744</v>
      </c>
      <c r="EA49" s="406" t="s">
        <v>32</v>
      </c>
      <c r="EB49" s="407">
        <v>3773</v>
      </c>
      <c r="EC49" s="248"/>
      <c r="ED49" s="273">
        <v>3773</v>
      </c>
      <c r="EE49" s="273"/>
      <c r="EF49" s="248"/>
      <c r="EG49" s="273">
        <v>0.17150000000000001</v>
      </c>
      <c r="EH49" s="248"/>
      <c r="EI49" s="273">
        <v>0</v>
      </c>
      <c r="EJ49" s="273"/>
      <c r="EK49" s="273">
        <v>0</v>
      </c>
      <c r="EL49" s="273"/>
      <c r="EM49" s="248"/>
      <c r="EN49" s="248"/>
      <c r="EO49" s="408"/>
      <c r="ES49" s="434" t="s">
        <v>387</v>
      </c>
      <c r="ET49" s="435" t="s">
        <v>76</v>
      </c>
      <c r="EU49" s="411">
        <v>775499</v>
      </c>
    </row>
    <row r="50" spans="1:151">
      <c r="A50" s="412" t="s">
        <v>413</v>
      </c>
      <c r="B50" s="413" t="s">
        <v>414</v>
      </c>
      <c r="C50" s="413">
        <v>12826</v>
      </c>
      <c r="D50" s="413">
        <v>13689</v>
      </c>
      <c r="E50" s="413"/>
      <c r="F50" s="413">
        <v>13689</v>
      </c>
      <c r="G50" s="413"/>
      <c r="H50" s="413">
        <v>13689</v>
      </c>
      <c r="K50" s="416" t="s">
        <v>413</v>
      </c>
      <c r="L50" s="417" t="s">
        <v>414</v>
      </c>
      <c r="M50" s="418">
        <v>14044166897</v>
      </c>
      <c r="N50" s="419">
        <v>209356585</v>
      </c>
      <c r="O50" s="418">
        <v>13834810312</v>
      </c>
      <c r="P50" s="416">
        <v>2019</v>
      </c>
      <c r="Q50" s="368">
        <v>0.91810000000000003</v>
      </c>
      <c r="R50" s="417">
        <v>15068957970</v>
      </c>
      <c r="S50" s="420">
        <v>209356585</v>
      </c>
      <c r="T50" s="417">
        <v>342986258</v>
      </c>
      <c r="U50" s="417">
        <v>2681780336</v>
      </c>
      <c r="V50" s="417">
        <v>18303081149</v>
      </c>
      <c r="X50" s="244" t="s">
        <v>413</v>
      </c>
      <c r="Y50" s="244" t="s">
        <v>414</v>
      </c>
      <c r="Z50" s="421">
        <v>18303081149</v>
      </c>
      <c r="AA50" s="422">
        <v>115309411.2387</v>
      </c>
      <c r="AB50" s="372">
        <v>30073316</v>
      </c>
      <c r="AC50" s="372">
        <v>231882</v>
      </c>
      <c r="AD50" s="423">
        <v>145614609.2387</v>
      </c>
      <c r="AE50" s="424">
        <v>13689</v>
      </c>
      <c r="AF50" s="421">
        <v>10637</v>
      </c>
      <c r="AG50" s="421">
        <v>1.391</v>
      </c>
      <c r="AI50" s="244" t="s">
        <v>413</v>
      </c>
      <c r="AJ50" s="244" t="s">
        <v>414</v>
      </c>
      <c r="AK50" s="376">
        <v>145614609.2387</v>
      </c>
      <c r="AL50" s="377">
        <v>13689</v>
      </c>
      <c r="AM50" s="425">
        <v>10637</v>
      </c>
      <c r="AN50" s="426">
        <v>1.391</v>
      </c>
      <c r="AO50" s="427">
        <v>1.6409</v>
      </c>
      <c r="AP50" s="428">
        <v>0.94289999999999996</v>
      </c>
      <c r="AQ50" s="426">
        <v>1.1919999999999999</v>
      </c>
      <c r="AR50" s="429" t="s">
        <v>2</v>
      </c>
      <c r="AS50" s="436" t="s">
        <v>2</v>
      </c>
      <c r="AT50" s="437" t="s">
        <v>2</v>
      </c>
      <c r="AU50" s="428">
        <v>0</v>
      </c>
      <c r="AV50" s="426" t="s">
        <v>2</v>
      </c>
      <c r="AW50" s="425">
        <v>0</v>
      </c>
      <c r="BB50" s="244" t="s">
        <v>413</v>
      </c>
      <c r="BC50" s="244" t="s">
        <v>624</v>
      </c>
      <c r="BD50" s="384">
        <v>18303081149</v>
      </c>
      <c r="BE50" s="385">
        <v>372.95</v>
      </c>
      <c r="BF50" s="422">
        <v>49076501</v>
      </c>
      <c r="BG50" s="430">
        <v>1.6409</v>
      </c>
      <c r="BH50" s="289"/>
      <c r="BI50" s="386">
        <v>13689</v>
      </c>
      <c r="BJ50" s="422">
        <v>36.700000000000003</v>
      </c>
      <c r="BK50" s="386">
        <v>116519</v>
      </c>
      <c r="BL50" s="424">
        <v>312</v>
      </c>
      <c r="BN50" s="245" t="s">
        <v>413</v>
      </c>
      <c r="BO50" s="245" t="s">
        <v>414</v>
      </c>
      <c r="BP50" s="388">
        <v>0.9932693043046541</v>
      </c>
      <c r="BQ50" s="388">
        <v>0.93919444444444444</v>
      </c>
      <c r="BR50" s="389">
        <v>0.87892205882352936</v>
      </c>
      <c r="BS50" s="290"/>
      <c r="BT50" s="390">
        <v>2019</v>
      </c>
      <c r="BU50" s="391">
        <v>0.91810000000000003</v>
      </c>
      <c r="BV50" s="291"/>
      <c r="BW50" s="392">
        <v>0.56100000000000005</v>
      </c>
      <c r="BX50" s="392">
        <v>0.51500000000000001</v>
      </c>
      <c r="BY50" s="392">
        <v>0.8175</v>
      </c>
      <c r="BZ50" s="248"/>
      <c r="CA50" s="244" t="s">
        <v>413</v>
      </c>
      <c r="CB50" s="244" t="s">
        <v>624</v>
      </c>
      <c r="CC50" s="386">
        <v>46609</v>
      </c>
      <c r="CD50" s="386">
        <v>48613</v>
      </c>
      <c r="CE50" s="386">
        <v>52634</v>
      </c>
      <c r="CF50" s="431">
        <v>49285.333333333336</v>
      </c>
      <c r="CG50" s="431">
        <v>0.94289999999999996</v>
      </c>
      <c r="CH50" s="264"/>
      <c r="CI50" s="431">
        <v>-3348.6666666666642</v>
      </c>
      <c r="CJ50" s="431">
        <v>-6.3600000000000004E-2</v>
      </c>
      <c r="CL50" s="244" t="s">
        <v>413</v>
      </c>
      <c r="CM50" s="244" t="s">
        <v>624</v>
      </c>
      <c r="CN50" s="395" t="s">
        <v>2</v>
      </c>
      <c r="CO50" s="396"/>
      <c r="CP50" s="395">
        <v>13689</v>
      </c>
      <c r="CQ50" s="402">
        <v>28928000</v>
      </c>
      <c r="CR50" s="402">
        <v>0</v>
      </c>
      <c r="CS50" s="402">
        <v>28928000</v>
      </c>
      <c r="CT50" s="402">
        <v>2113.23</v>
      </c>
      <c r="CU50" s="396"/>
      <c r="CV50" s="433" t="s">
        <v>2</v>
      </c>
      <c r="CW50" s="402" t="s">
        <v>2</v>
      </c>
      <c r="CX50" s="400" t="s">
        <v>2</v>
      </c>
      <c r="CY50" s="401"/>
      <c r="CZ50" s="402">
        <v>0.51500000000000001</v>
      </c>
      <c r="DA50" s="402" t="s">
        <v>2</v>
      </c>
      <c r="DB50" s="396"/>
      <c r="DC50" s="400" t="s">
        <v>2</v>
      </c>
      <c r="DX50" s="451" t="s">
        <v>349</v>
      </c>
      <c r="DY50" s="439" t="s">
        <v>33</v>
      </c>
      <c r="DZ50" s="439" t="s">
        <v>744</v>
      </c>
      <c r="EA50" s="440" t="s">
        <v>34</v>
      </c>
      <c r="EB50" s="407">
        <v>2792</v>
      </c>
      <c r="EC50" s="441"/>
      <c r="ED50" s="442">
        <v>2792</v>
      </c>
      <c r="EE50" s="442">
        <v>22000</v>
      </c>
      <c r="EF50" s="441"/>
      <c r="EG50" s="442">
        <v>0.12690909090909092</v>
      </c>
      <c r="EH50" s="441"/>
      <c r="EI50" s="273">
        <v>0</v>
      </c>
      <c r="EJ50" s="442"/>
      <c r="EK50" s="442">
        <v>0</v>
      </c>
      <c r="EL50" s="442"/>
      <c r="EM50" s="441"/>
      <c r="EN50" s="441"/>
      <c r="EO50" s="443"/>
      <c r="ES50" s="434" t="s">
        <v>389</v>
      </c>
      <c r="ET50" s="435" t="s">
        <v>390</v>
      </c>
      <c r="EU50" s="411">
        <v>99963</v>
      </c>
    </row>
    <row r="51" spans="1:151">
      <c r="A51" s="412" t="s">
        <v>415</v>
      </c>
      <c r="B51" s="413" t="s">
        <v>416</v>
      </c>
      <c r="C51" s="413">
        <v>2355</v>
      </c>
      <c r="D51" s="413">
        <v>2355</v>
      </c>
      <c r="E51" s="413"/>
      <c r="F51" s="413">
        <v>2355</v>
      </c>
      <c r="G51" s="413"/>
      <c r="H51" s="413">
        <v>2355</v>
      </c>
      <c r="K51" s="416" t="s">
        <v>415</v>
      </c>
      <c r="L51" s="417" t="s">
        <v>416</v>
      </c>
      <c r="M51" s="418">
        <v>1116300960</v>
      </c>
      <c r="N51" s="419">
        <v>71509291</v>
      </c>
      <c r="O51" s="418">
        <v>1044791669</v>
      </c>
      <c r="P51" s="416">
        <v>2019</v>
      </c>
      <c r="Q51" s="368">
        <v>1.0256000000000001</v>
      </c>
      <c r="R51" s="417">
        <v>1018712626</v>
      </c>
      <c r="S51" s="420">
        <v>71509291</v>
      </c>
      <c r="T51" s="417">
        <v>127300734</v>
      </c>
      <c r="U51" s="417">
        <v>480620800</v>
      </c>
      <c r="V51" s="417">
        <v>1698143451</v>
      </c>
      <c r="X51" s="244" t="s">
        <v>415</v>
      </c>
      <c r="Y51" s="244" t="s">
        <v>416</v>
      </c>
      <c r="Z51" s="421">
        <v>1698143451</v>
      </c>
      <c r="AA51" s="422">
        <v>10698303.7413</v>
      </c>
      <c r="AB51" s="372">
        <v>5698414</v>
      </c>
      <c r="AC51" s="372">
        <v>49688</v>
      </c>
      <c r="AD51" s="423">
        <v>16446405.7413</v>
      </c>
      <c r="AE51" s="424">
        <v>2355</v>
      </c>
      <c r="AF51" s="421">
        <v>6984</v>
      </c>
      <c r="AG51" s="421">
        <v>0.9133</v>
      </c>
      <c r="AI51" s="244" t="s">
        <v>415</v>
      </c>
      <c r="AJ51" s="244" t="s">
        <v>416</v>
      </c>
      <c r="AK51" s="376">
        <v>16446405.7413</v>
      </c>
      <c r="AL51" s="377">
        <v>2355</v>
      </c>
      <c r="AM51" s="425">
        <v>6984</v>
      </c>
      <c r="AN51" s="426">
        <v>0.9133</v>
      </c>
      <c r="AO51" s="427">
        <v>0.1608</v>
      </c>
      <c r="AP51" s="428">
        <v>0.73919999999999997</v>
      </c>
      <c r="AQ51" s="426">
        <v>0.751</v>
      </c>
      <c r="AR51" s="429">
        <v>0.751</v>
      </c>
      <c r="AS51" s="436">
        <v>1714.59</v>
      </c>
      <c r="AT51" s="437">
        <v>568.49</v>
      </c>
      <c r="AU51" s="428">
        <v>1338794</v>
      </c>
      <c r="AV51" s="426">
        <v>1</v>
      </c>
      <c r="AW51" s="425">
        <v>1338794</v>
      </c>
      <c r="BB51" s="244" t="s">
        <v>415</v>
      </c>
      <c r="BC51" s="244" t="s">
        <v>625</v>
      </c>
      <c r="BD51" s="384">
        <v>1698143451</v>
      </c>
      <c r="BE51" s="385">
        <v>353.16</v>
      </c>
      <c r="BF51" s="422">
        <v>4808425</v>
      </c>
      <c r="BG51" s="430">
        <v>0.1608</v>
      </c>
      <c r="BH51" s="289"/>
      <c r="BI51" s="386">
        <v>2355</v>
      </c>
      <c r="BJ51" s="422">
        <v>6.67</v>
      </c>
      <c r="BK51" s="386">
        <v>21516</v>
      </c>
      <c r="BL51" s="424">
        <v>61</v>
      </c>
      <c r="BN51" s="245" t="s">
        <v>415</v>
      </c>
      <c r="BO51" s="245" t="s">
        <v>416</v>
      </c>
      <c r="BP51" s="388">
        <v>1.0020428571428572</v>
      </c>
      <c r="BQ51" s="388">
        <v>1.0706251435132033</v>
      </c>
      <c r="BR51" s="389">
        <v>1.0034117647058824</v>
      </c>
      <c r="BS51" s="290"/>
      <c r="BT51" s="390">
        <v>2019</v>
      </c>
      <c r="BU51" s="391">
        <v>1.0256000000000001</v>
      </c>
      <c r="BV51" s="291"/>
      <c r="BW51" s="392">
        <v>0.84</v>
      </c>
      <c r="BX51" s="392">
        <v>0.86199999999999999</v>
      </c>
      <c r="BY51" s="392">
        <v>1.3683000000000001</v>
      </c>
      <c r="BZ51" s="248"/>
      <c r="CA51" s="244" t="s">
        <v>415</v>
      </c>
      <c r="CB51" s="244" t="s">
        <v>625</v>
      </c>
      <c r="CC51" s="386">
        <v>35068</v>
      </c>
      <c r="CD51" s="386">
        <v>38879</v>
      </c>
      <c r="CE51" s="386">
        <v>41973</v>
      </c>
      <c r="CF51" s="431">
        <v>38640</v>
      </c>
      <c r="CG51" s="431">
        <v>0.73919999999999997</v>
      </c>
      <c r="CH51" s="264"/>
      <c r="CI51" s="431">
        <v>-3333</v>
      </c>
      <c r="CJ51" s="431">
        <v>-7.9399999999999998E-2</v>
      </c>
      <c r="CL51" s="244" t="s">
        <v>415</v>
      </c>
      <c r="CM51" s="244" t="s">
        <v>625</v>
      </c>
      <c r="CN51" s="395">
        <v>0.751</v>
      </c>
      <c r="CO51" s="396"/>
      <c r="CP51" s="395">
        <v>2355</v>
      </c>
      <c r="CQ51" s="402">
        <v>4290818</v>
      </c>
      <c r="CR51" s="402">
        <v>0</v>
      </c>
      <c r="CS51" s="402">
        <v>4290818</v>
      </c>
      <c r="CT51" s="402">
        <v>1822</v>
      </c>
      <c r="CU51" s="396"/>
      <c r="CV51" s="433">
        <v>1714.59</v>
      </c>
      <c r="CW51" s="402">
        <v>568.49</v>
      </c>
      <c r="CX51" s="400">
        <v>1</v>
      </c>
      <c r="CY51" s="401"/>
      <c r="CZ51" s="402">
        <v>0.86199999999999999</v>
      </c>
      <c r="DA51" s="402">
        <v>1</v>
      </c>
      <c r="DB51" s="396"/>
      <c r="DC51" s="400">
        <v>1</v>
      </c>
      <c r="DX51" s="450" t="s">
        <v>351</v>
      </c>
      <c r="DY51" s="405" t="s">
        <v>351</v>
      </c>
      <c r="DZ51" s="405" t="s">
        <v>744</v>
      </c>
      <c r="EA51" s="406" t="s">
        <v>352</v>
      </c>
      <c r="EB51" s="407">
        <v>9110</v>
      </c>
      <c r="EC51" s="248"/>
      <c r="ED51" s="273">
        <v>9110</v>
      </c>
      <c r="EE51" s="273"/>
      <c r="EF51" s="248"/>
      <c r="EG51" s="273">
        <v>0.86440838789258945</v>
      </c>
      <c r="EH51" s="248"/>
      <c r="EI51" s="273">
        <v>0</v>
      </c>
      <c r="EJ51" s="273"/>
      <c r="EK51" s="273">
        <v>0</v>
      </c>
      <c r="EL51" s="273">
        <v>0</v>
      </c>
      <c r="EM51" s="248">
        <v>0</v>
      </c>
      <c r="EN51" s="248"/>
      <c r="EO51" s="408"/>
      <c r="ES51" s="434" t="s">
        <v>391</v>
      </c>
      <c r="ET51" s="435" t="s">
        <v>392</v>
      </c>
      <c r="EU51" s="411">
        <v>3956294</v>
      </c>
    </row>
    <row r="52" spans="1:151">
      <c r="A52" s="412" t="s">
        <v>417</v>
      </c>
      <c r="B52" s="413" t="s">
        <v>418</v>
      </c>
      <c r="C52" s="413">
        <v>8840</v>
      </c>
      <c r="D52" s="413">
        <v>8840</v>
      </c>
      <c r="E52" s="413"/>
      <c r="F52" s="413">
        <v>8840</v>
      </c>
      <c r="G52" s="413"/>
      <c r="H52" s="413">
        <v>8840</v>
      </c>
      <c r="K52" s="416" t="s">
        <v>417</v>
      </c>
      <c r="L52" s="417" t="s">
        <v>418</v>
      </c>
      <c r="M52" s="418">
        <v>3107342858</v>
      </c>
      <c r="N52" s="419">
        <v>126117770</v>
      </c>
      <c r="O52" s="418">
        <v>2981225088</v>
      </c>
      <c r="P52" s="416">
        <v>2022</v>
      </c>
      <c r="Q52" s="368">
        <v>0.94450000000000001</v>
      </c>
      <c r="R52" s="417">
        <v>3156405599</v>
      </c>
      <c r="S52" s="420">
        <v>126117770</v>
      </c>
      <c r="T52" s="417">
        <v>117137557</v>
      </c>
      <c r="U52" s="417">
        <v>776395477</v>
      </c>
      <c r="V52" s="417">
        <v>4176056403</v>
      </c>
      <c r="X52" s="244" t="s">
        <v>417</v>
      </c>
      <c r="Y52" s="244" t="s">
        <v>418</v>
      </c>
      <c r="Z52" s="421">
        <v>4176056403</v>
      </c>
      <c r="AA52" s="422">
        <v>26309155.3389</v>
      </c>
      <c r="AB52" s="372">
        <v>11513191</v>
      </c>
      <c r="AC52" s="372">
        <v>106157</v>
      </c>
      <c r="AD52" s="423">
        <v>37928503.3389</v>
      </c>
      <c r="AE52" s="424">
        <v>8840</v>
      </c>
      <c r="AF52" s="421">
        <v>4291</v>
      </c>
      <c r="AG52" s="421">
        <v>0.56110000000000004</v>
      </c>
      <c r="AI52" s="244" t="s">
        <v>417</v>
      </c>
      <c r="AJ52" s="244" t="s">
        <v>418</v>
      </c>
      <c r="AK52" s="376">
        <v>37928503.3389</v>
      </c>
      <c r="AL52" s="377">
        <v>8840</v>
      </c>
      <c r="AM52" s="425">
        <v>4291</v>
      </c>
      <c r="AN52" s="426">
        <v>0.56110000000000004</v>
      </c>
      <c r="AO52" s="427">
        <v>0.3579</v>
      </c>
      <c r="AP52" s="428">
        <v>0.72460000000000002</v>
      </c>
      <c r="AQ52" s="426">
        <v>0.62250000000000005</v>
      </c>
      <c r="AR52" s="429">
        <v>0.62250000000000005</v>
      </c>
      <c r="AS52" s="436">
        <v>1421.22</v>
      </c>
      <c r="AT52" s="437">
        <v>861.8599999999999</v>
      </c>
      <c r="AU52" s="428">
        <v>7618842</v>
      </c>
      <c r="AV52" s="426">
        <v>1</v>
      </c>
      <c r="AW52" s="425">
        <v>7618842</v>
      </c>
      <c r="BB52" s="244" t="s">
        <v>417</v>
      </c>
      <c r="BC52" s="244" t="s">
        <v>626</v>
      </c>
      <c r="BD52" s="384">
        <v>4176056403</v>
      </c>
      <c r="BE52" s="385">
        <v>390.15</v>
      </c>
      <c r="BF52" s="422">
        <v>10703720</v>
      </c>
      <c r="BG52" s="430">
        <v>0.3579</v>
      </c>
      <c r="BH52" s="289"/>
      <c r="BI52" s="386">
        <v>8840</v>
      </c>
      <c r="BJ52" s="422">
        <v>22.66</v>
      </c>
      <c r="BK52" s="386">
        <v>52206</v>
      </c>
      <c r="BL52" s="424">
        <v>134</v>
      </c>
      <c r="BN52" s="245" t="s">
        <v>417</v>
      </c>
      <c r="BO52" s="245" t="s">
        <v>418</v>
      </c>
      <c r="BP52" s="388">
        <v>0.98292682926829267</v>
      </c>
      <c r="BQ52" s="388">
        <v>0.9594137214137215</v>
      </c>
      <c r="BR52" s="389">
        <v>0.92174679487179478</v>
      </c>
      <c r="BS52" s="290"/>
      <c r="BT52" s="390">
        <v>2022</v>
      </c>
      <c r="BU52" s="391">
        <v>0.94450000000000001</v>
      </c>
      <c r="BV52" s="291"/>
      <c r="BW52" s="392">
        <v>0.75</v>
      </c>
      <c r="BX52" s="392">
        <v>0.70799999999999996</v>
      </c>
      <c r="BY52" s="392">
        <v>1.1237999999999999</v>
      </c>
      <c r="BZ52" s="248"/>
      <c r="CA52" s="244" t="s">
        <v>417</v>
      </c>
      <c r="CB52" s="244" t="s">
        <v>626</v>
      </c>
      <c r="CC52" s="386">
        <v>34507</v>
      </c>
      <c r="CD52" s="386">
        <v>37467</v>
      </c>
      <c r="CE52" s="386">
        <v>41652</v>
      </c>
      <c r="CF52" s="431">
        <v>37875.333333333336</v>
      </c>
      <c r="CG52" s="431">
        <v>0.72460000000000002</v>
      </c>
      <c r="CH52" s="264"/>
      <c r="CI52" s="431">
        <v>-3776.6666666666642</v>
      </c>
      <c r="CJ52" s="431">
        <v>-9.0700000000000003E-2</v>
      </c>
      <c r="CL52" s="244" t="s">
        <v>417</v>
      </c>
      <c r="CM52" s="244" t="s">
        <v>626</v>
      </c>
      <c r="CN52" s="395">
        <v>0.62250000000000005</v>
      </c>
      <c r="CO52" s="396"/>
      <c r="CP52" s="395">
        <v>8840</v>
      </c>
      <c r="CQ52" s="402">
        <v>5700000</v>
      </c>
      <c r="CR52" s="402">
        <v>0</v>
      </c>
      <c r="CS52" s="402">
        <v>5700000</v>
      </c>
      <c r="CT52" s="402">
        <v>644.79999999999995</v>
      </c>
      <c r="CU52" s="396"/>
      <c r="CV52" s="433">
        <v>1421.22</v>
      </c>
      <c r="CW52" s="402">
        <v>861.8599999999999</v>
      </c>
      <c r="CX52" s="400">
        <v>0.45400000000000001</v>
      </c>
      <c r="CY52" s="401"/>
      <c r="CZ52" s="402">
        <v>0.70799999999999996</v>
      </c>
      <c r="DA52" s="402">
        <v>1</v>
      </c>
      <c r="DB52" s="396"/>
      <c r="DC52" s="400">
        <v>1</v>
      </c>
      <c r="DX52" s="450" t="s">
        <v>351</v>
      </c>
      <c r="DY52" s="405" t="s">
        <v>35</v>
      </c>
      <c r="DZ52" s="405" t="s">
        <v>6</v>
      </c>
      <c r="EA52" s="406" t="s">
        <v>36</v>
      </c>
      <c r="EB52" s="407">
        <v>600</v>
      </c>
      <c r="EC52" s="248"/>
      <c r="ED52" s="273">
        <v>600</v>
      </c>
      <c r="EE52" s="273"/>
      <c r="EF52" s="248"/>
      <c r="EG52" s="273">
        <v>5.6931397665812698E-2</v>
      </c>
      <c r="EH52" s="248"/>
      <c r="EI52" s="273">
        <v>0</v>
      </c>
      <c r="EJ52" s="273"/>
      <c r="EK52" s="273">
        <v>0</v>
      </c>
      <c r="EL52" s="273"/>
      <c r="EM52" s="248"/>
      <c r="EN52" s="248"/>
      <c r="EO52" s="408"/>
      <c r="ES52" s="434" t="s">
        <v>393</v>
      </c>
      <c r="ET52" s="435" t="s">
        <v>404</v>
      </c>
      <c r="EU52" s="411">
        <v>2350266</v>
      </c>
    </row>
    <row r="53" spans="1:151">
      <c r="A53" s="412" t="s">
        <v>419</v>
      </c>
      <c r="B53" s="413" t="s">
        <v>420</v>
      </c>
      <c r="C53" s="413">
        <v>449</v>
      </c>
      <c r="D53" s="413">
        <v>449</v>
      </c>
      <c r="E53" s="413"/>
      <c r="F53" s="413">
        <v>449</v>
      </c>
      <c r="G53" s="413"/>
      <c r="H53" s="413">
        <v>449</v>
      </c>
      <c r="K53" s="416" t="s">
        <v>419</v>
      </c>
      <c r="L53" s="417" t="s">
        <v>420</v>
      </c>
      <c r="M53" s="418">
        <v>811973064</v>
      </c>
      <c r="N53" s="419">
        <v>107392101</v>
      </c>
      <c r="O53" s="418">
        <v>704580963</v>
      </c>
      <c r="P53" s="416">
        <v>2017</v>
      </c>
      <c r="Q53" s="368">
        <v>0.87980000000000003</v>
      </c>
      <c r="R53" s="417">
        <v>800842195</v>
      </c>
      <c r="S53" s="420">
        <v>107392101</v>
      </c>
      <c r="T53" s="417">
        <v>28612548</v>
      </c>
      <c r="U53" s="417">
        <v>97918157</v>
      </c>
      <c r="V53" s="417">
        <v>1034765001</v>
      </c>
      <c r="X53" s="244" t="s">
        <v>419</v>
      </c>
      <c r="Y53" s="244" t="s">
        <v>420</v>
      </c>
      <c r="Z53" s="421">
        <v>1034765001</v>
      </c>
      <c r="AA53" s="422">
        <v>6519019.5063000005</v>
      </c>
      <c r="AB53" s="372">
        <v>1716766</v>
      </c>
      <c r="AC53" s="372">
        <v>17149</v>
      </c>
      <c r="AD53" s="423">
        <v>8252934.5063000005</v>
      </c>
      <c r="AE53" s="424">
        <v>449</v>
      </c>
      <c r="AF53" s="421">
        <v>18381</v>
      </c>
      <c r="AG53" s="421">
        <v>2.4037000000000002</v>
      </c>
      <c r="AI53" s="244" t="s">
        <v>419</v>
      </c>
      <c r="AJ53" s="244" t="s">
        <v>420</v>
      </c>
      <c r="AK53" s="376">
        <v>8252934.5063000005</v>
      </c>
      <c r="AL53" s="377">
        <v>449</v>
      </c>
      <c r="AM53" s="425">
        <v>18381</v>
      </c>
      <c r="AN53" s="426">
        <v>2.4037000000000002</v>
      </c>
      <c r="AO53" s="427">
        <v>5.6500000000000002E-2</v>
      </c>
      <c r="AP53" s="428">
        <v>0.87790000000000001</v>
      </c>
      <c r="AQ53" s="426">
        <v>1.4062000000000001</v>
      </c>
      <c r="AR53" s="429" t="s">
        <v>2</v>
      </c>
      <c r="AS53" s="436" t="s">
        <v>2</v>
      </c>
      <c r="AT53" s="437" t="s">
        <v>2</v>
      </c>
      <c r="AU53" s="428">
        <v>0</v>
      </c>
      <c r="AV53" s="426" t="s">
        <v>2</v>
      </c>
      <c r="AW53" s="425">
        <v>0</v>
      </c>
      <c r="BB53" s="244" t="s">
        <v>419</v>
      </c>
      <c r="BC53" s="244" t="s">
        <v>627</v>
      </c>
      <c r="BD53" s="384">
        <v>1034765001</v>
      </c>
      <c r="BE53" s="385">
        <v>612.35</v>
      </c>
      <c r="BF53" s="422">
        <v>1689826</v>
      </c>
      <c r="BG53" s="430">
        <v>5.6500000000000002E-2</v>
      </c>
      <c r="BH53" s="289"/>
      <c r="BI53" s="386">
        <v>449</v>
      </c>
      <c r="BJ53" s="422">
        <v>0.73</v>
      </c>
      <c r="BK53" s="386">
        <v>4572</v>
      </c>
      <c r="BL53" s="424">
        <v>7</v>
      </c>
      <c r="BN53" s="245" t="s">
        <v>419</v>
      </c>
      <c r="BO53" s="245" t="s">
        <v>420</v>
      </c>
      <c r="BP53" s="388">
        <v>0.87272727272727268</v>
      </c>
      <c r="BQ53" s="388">
        <v>0.87719999999999998</v>
      </c>
      <c r="BR53" s="389">
        <v>0.88381279279279279</v>
      </c>
      <c r="BS53" s="290"/>
      <c r="BT53" s="390">
        <v>2017</v>
      </c>
      <c r="BU53" s="391">
        <v>0.87980000000000003</v>
      </c>
      <c r="BV53" s="291"/>
      <c r="BW53" s="392">
        <v>0.79500000000000004</v>
      </c>
      <c r="BX53" s="392">
        <v>0.69899999999999995</v>
      </c>
      <c r="BY53" s="392">
        <v>1.1094999999999999</v>
      </c>
      <c r="BZ53" s="248"/>
      <c r="CA53" s="244" t="s">
        <v>419</v>
      </c>
      <c r="CB53" s="244" t="s">
        <v>627</v>
      </c>
      <c r="CC53" s="386">
        <v>42537</v>
      </c>
      <c r="CD53" s="386">
        <v>45957</v>
      </c>
      <c r="CE53" s="386">
        <v>49175</v>
      </c>
      <c r="CF53" s="431">
        <v>45889.666666666664</v>
      </c>
      <c r="CG53" s="431">
        <v>0.87790000000000001</v>
      </c>
      <c r="CH53" s="264"/>
      <c r="CI53" s="431">
        <v>-3285.3333333333358</v>
      </c>
      <c r="CJ53" s="431">
        <v>-6.6799999999999998E-2</v>
      </c>
      <c r="CL53" s="244" t="s">
        <v>419</v>
      </c>
      <c r="CM53" s="244" t="s">
        <v>627</v>
      </c>
      <c r="CN53" s="395" t="s">
        <v>2</v>
      </c>
      <c r="CO53" s="396"/>
      <c r="CP53" s="395">
        <v>449</v>
      </c>
      <c r="CQ53" s="402">
        <v>1700000</v>
      </c>
      <c r="CR53" s="402">
        <v>0</v>
      </c>
      <c r="CS53" s="402">
        <v>1700000</v>
      </c>
      <c r="CT53" s="402">
        <v>3786.19</v>
      </c>
      <c r="CU53" s="396"/>
      <c r="CV53" s="433" t="s">
        <v>2</v>
      </c>
      <c r="CW53" s="402" t="s">
        <v>2</v>
      </c>
      <c r="CX53" s="400" t="s">
        <v>2</v>
      </c>
      <c r="CY53" s="401"/>
      <c r="CZ53" s="402">
        <v>0.69899999999999995</v>
      </c>
      <c r="DA53" s="402">
        <v>1</v>
      </c>
      <c r="DB53" s="396"/>
      <c r="DC53" s="400" t="s">
        <v>2</v>
      </c>
      <c r="DX53" s="450" t="s">
        <v>351</v>
      </c>
      <c r="DY53" s="405" t="s">
        <v>37</v>
      </c>
      <c r="DZ53" s="405" t="s">
        <v>6</v>
      </c>
      <c r="EA53" s="406" t="s">
        <v>1068</v>
      </c>
      <c r="EB53" s="407">
        <v>514</v>
      </c>
      <c r="EC53" s="248"/>
      <c r="ED53" s="273">
        <v>514</v>
      </c>
      <c r="EE53" s="273"/>
      <c r="EF53" s="248"/>
      <c r="EG53" s="273">
        <v>4.8771230667046209E-2</v>
      </c>
      <c r="EH53" s="248"/>
      <c r="EI53" s="273">
        <v>0</v>
      </c>
      <c r="EJ53" s="273"/>
      <c r="EK53" s="273">
        <v>0</v>
      </c>
      <c r="EL53" s="273"/>
      <c r="EM53" s="248"/>
      <c r="EN53" s="248"/>
      <c r="EO53" s="408"/>
      <c r="ES53" s="434" t="s">
        <v>405</v>
      </c>
      <c r="ET53" s="435" t="s">
        <v>406</v>
      </c>
      <c r="EU53" s="411">
        <v>0</v>
      </c>
    </row>
    <row r="54" spans="1:151">
      <c r="A54" s="412" t="s">
        <v>421</v>
      </c>
      <c r="B54" s="413" t="s">
        <v>422</v>
      </c>
      <c r="C54" s="413">
        <v>20681</v>
      </c>
      <c r="D54" s="413">
        <v>31918</v>
      </c>
      <c r="E54" s="413"/>
      <c r="F54" s="413">
        <v>31918</v>
      </c>
      <c r="G54" s="413"/>
      <c r="H54" s="413">
        <v>31918</v>
      </c>
      <c r="K54" s="416" t="s">
        <v>421</v>
      </c>
      <c r="L54" s="417" t="s">
        <v>422</v>
      </c>
      <c r="M54" s="418">
        <v>22490003939</v>
      </c>
      <c r="N54" s="419">
        <v>375331150</v>
      </c>
      <c r="O54" s="418">
        <v>22114672789</v>
      </c>
      <c r="P54" s="416">
        <v>2019</v>
      </c>
      <c r="Q54" s="368">
        <v>0.92090000000000005</v>
      </c>
      <c r="R54" s="417">
        <v>24014195666</v>
      </c>
      <c r="S54" s="420">
        <v>375331150</v>
      </c>
      <c r="T54" s="417">
        <v>521114230</v>
      </c>
      <c r="U54" s="417">
        <v>4891157896</v>
      </c>
      <c r="V54" s="417">
        <v>29801798942</v>
      </c>
      <c r="X54" s="244" t="s">
        <v>421</v>
      </c>
      <c r="Y54" s="244" t="s">
        <v>422</v>
      </c>
      <c r="Z54" s="421">
        <v>29801798942</v>
      </c>
      <c r="AA54" s="422">
        <v>187751333.3346</v>
      </c>
      <c r="AB54" s="372">
        <v>45801249</v>
      </c>
      <c r="AC54" s="372">
        <v>985034</v>
      </c>
      <c r="AD54" s="423">
        <v>234537616.3346</v>
      </c>
      <c r="AE54" s="424">
        <v>31918</v>
      </c>
      <c r="AF54" s="421">
        <v>7348</v>
      </c>
      <c r="AG54" s="421">
        <v>0.96089999999999998</v>
      </c>
      <c r="AI54" s="244" t="s">
        <v>421</v>
      </c>
      <c r="AJ54" s="244" t="s">
        <v>422</v>
      </c>
      <c r="AK54" s="376">
        <v>234537616.3346</v>
      </c>
      <c r="AL54" s="377">
        <v>31918</v>
      </c>
      <c r="AM54" s="425">
        <v>7348</v>
      </c>
      <c r="AN54" s="426">
        <v>0.96089999999999998</v>
      </c>
      <c r="AO54" s="427">
        <v>1.7347999999999999</v>
      </c>
      <c r="AP54" s="428">
        <v>1.0908</v>
      </c>
      <c r="AQ54" s="426">
        <v>1.1032999999999999</v>
      </c>
      <c r="AR54" s="429" t="s">
        <v>2</v>
      </c>
      <c r="AS54" s="436" t="s">
        <v>2</v>
      </c>
      <c r="AT54" s="437" t="s">
        <v>2</v>
      </c>
      <c r="AU54" s="428">
        <v>0</v>
      </c>
      <c r="AV54" s="426" t="s">
        <v>2</v>
      </c>
      <c r="AW54" s="425">
        <v>0</v>
      </c>
      <c r="BB54" s="244" t="s">
        <v>421</v>
      </c>
      <c r="BC54" s="244" t="s">
        <v>628</v>
      </c>
      <c r="BD54" s="384">
        <v>29801798942</v>
      </c>
      <c r="BE54" s="385">
        <v>574.41</v>
      </c>
      <c r="BF54" s="422">
        <v>51882451</v>
      </c>
      <c r="BG54" s="430">
        <v>1.7347999999999999</v>
      </c>
      <c r="BH54" s="289"/>
      <c r="BI54" s="386">
        <v>31918</v>
      </c>
      <c r="BJ54" s="422">
        <v>55.57</v>
      </c>
      <c r="BK54" s="386">
        <v>187329</v>
      </c>
      <c r="BL54" s="424">
        <v>326</v>
      </c>
      <c r="BN54" s="245" t="s">
        <v>421</v>
      </c>
      <c r="BO54" s="245" t="s">
        <v>422</v>
      </c>
      <c r="BP54" s="388">
        <v>0.98582269723501204</v>
      </c>
      <c r="BQ54" s="388">
        <v>0.95398666666666665</v>
      </c>
      <c r="BR54" s="389">
        <v>0.87715789473684214</v>
      </c>
      <c r="BS54" s="290"/>
      <c r="BT54" s="390">
        <v>2019</v>
      </c>
      <c r="BU54" s="391">
        <v>0.92090000000000005</v>
      </c>
      <c r="BV54" s="291"/>
      <c r="BW54" s="392">
        <v>0.53749999999999998</v>
      </c>
      <c r="BX54" s="392">
        <v>0.495</v>
      </c>
      <c r="BY54" s="392">
        <v>0.78569999999999995</v>
      </c>
      <c r="BZ54" s="248"/>
      <c r="CA54" s="244" t="s">
        <v>421</v>
      </c>
      <c r="CB54" s="244" t="s">
        <v>628</v>
      </c>
      <c r="CC54" s="386">
        <v>53430</v>
      </c>
      <c r="CD54" s="386">
        <v>56830</v>
      </c>
      <c r="CE54" s="386">
        <v>60791</v>
      </c>
      <c r="CF54" s="431">
        <v>57017</v>
      </c>
      <c r="CG54" s="431">
        <v>1.0908</v>
      </c>
      <c r="CH54" s="264"/>
      <c r="CI54" s="431">
        <v>-3774</v>
      </c>
      <c r="CJ54" s="431">
        <v>-6.2100000000000002E-2</v>
      </c>
      <c r="CL54" s="244" t="s">
        <v>421</v>
      </c>
      <c r="CM54" s="244" t="s">
        <v>628</v>
      </c>
      <c r="CN54" s="395" t="s">
        <v>2</v>
      </c>
      <c r="CO54" s="396"/>
      <c r="CP54" s="395">
        <v>31918</v>
      </c>
      <c r="CQ54" s="402">
        <v>58489060</v>
      </c>
      <c r="CR54" s="402">
        <v>8645642</v>
      </c>
      <c r="CS54" s="402">
        <v>67134702</v>
      </c>
      <c r="CT54" s="402">
        <v>2103.35</v>
      </c>
      <c r="CU54" s="396"/>
      <c r="CV54" s="433" t="s">
        <v>2</v>
      </c>
      <c r="CW54" s="402" t="s">
        <v>2</v>
      </c>
      <c r="CX54" s="400" t="s">
        <v>2</v>
      </c>
      <c r="CY54" s="401"/>
      <c r="CZ54" s="402">
        <v>0.495</v>
      </c>
      <c r="DA54" s="402" t="s">
        <v>2</v>
      </c>
      <c r="DB54" s="396"/>
      <c r="DC54" s="400" t="s">
        <v>2</v>
      </c>
      <c r="DX54" s="453" t="s">
        <v>351</v>
      </c>
      <c r="DY54" s="439" t="s">
        <v>822</v>
      </c>
      <c r="DZ54" s="439" t="s">
        <v>6</v>
      </c>
      <c r="EA54" s="440" t="s">
        <v>1069</v>
      </c>
      <c r="EB54" s="407">
        <v>315</v>
      </c>
      <c r="EC54" s="441"/>
      <c r="ED54" s="442">
        <v>315</v>
      </c>
      <c r="EE54" s="442">
        <v>10539</v>
      </c>
      <c r="EF54" s="441"/>
      <c r="EG54" s="442">
        <v>2.9888983774551667E-2</v>
      </c>
      <c r="EH54" s="441"/>
      <c r="EI54" s="273">
        <v>0</v>
      </c>
      <c r="EJ54" s="442"/>
      <c r="EK54" s="442">
        <v>0</v>
      </c>
      <c r="EL54" s="442"/>
      <c r="EM54" s="441"/>
      <c r="EN54" s="441"/>
      <c r="EO54" s="443"/>
      <c r="ES54" s="434" t="s">
        <v>407</v>
      </c>
      <c r="ET54" s="435" t="s">
        <v>408</v>
      </c>
      <c r="EU54" s="411">
        <v>1317936</v>
      </c>
    </row>
    <row r="55" spans="1:151">
      <c r="A55" s="412" t="s">
        <v>423</v>
      </c>
      <c r="B55" s="413" t="s">
        <v>424</v>
      </c>
      <c r="C55" s="413">
        <v>3473</v>
      </c>
      <c r="D55" s="413">
        <v>3889</v>
      </c>
      <c r="E55" s="413"/>
      <c r="F55" s="413">
        <v>3889</v>
      </c>
      <c r="G55" s="413"/>
      <c r="H55" s="413">
        <v>3889</v>
      </c>
      <c r="K55" s="416" t="s">
        <v>423</v>
      </c>
      <c r="L55" s="417" t="s">
        <v>424</v>
      </c>
      <c r="M55" s="418">
        <v>10559583792</v>
      </c>
      <c r="N55" s="419">
        <v>174675310</v>
      </c>
      <c r="O55" s="418">
        <v>10384908482</v>
      </c>
      <c r="P55" s="416">
        <v>2021</v>
      </c>
      <c r="Q55" s="368">
        <v>1</v>
      </c>
      <c r="R55" s="417">
        <v>10384908482</v>
      </c>
      <c r="S55" s="420">
        <v>174675310</v>
      </c>
      <c r="T55" s="417">
        <v>255237417</v>
      </c>
      <c r="U55" s="417">
        <v>652886692</v>
      </c>
      <c r="V55" s="417">
        <v>11467707901</v>
      </c>
      <c r="X55" s="244" t="s">
        <v>423</v>
      </c>
      <c r="Y55" s="244" t="s">
        <v>424</v>
      </c>
      <c r="Z55" s="421">
        <v>11467707901</v>
      </c>
      <c r="AA55" s="422">
        <v>72246559.776299998</v>
      </c>
      <c r="AB55" s="372">
        <v>16723876</v>
      </c>
      <c r="AC55" s="372">
        <v>105704</v>
      </c>
      <c r="AD55" s="423">
        <v>89076139.776299998</v>
      </c>
      <c r="AE55" s="424">
        <v>3889</v>
      </c>
      <c r="AF55" s="421">
        <v>22905</v>
      </c>
      <c r="AG55" s="421">
        <v>2.9952999999999999</v>
      </c>
      <c r="AI55" s="244" t="s">
        <v>423</v>
      </c>
      <c r="AJ55" s="244" t="s">
        <v>424</v>
      </c>
      <c r="AK55" s="376">
        <v>89076139.776299998</v>
      </c>
      <c r="AL55" s="377">
        <v>3889</v>
      </c>
      <c r="AM55" s="425">
        <v>22905</v>
      </c>
      <c r="AN55" s="426">
        <v>2.9952999999999999</v>
      </c>
      <c r="AO55" s="427">
        <v>0.78080000000000005</v>
      </c>
      <c r="AP55" s="428">
        <v>0.76549999999999996</v>
      </c>
      <c r="AQ55" s="426">
        <v>1.659</v>
      </c>
      <c r="AR55" s="429" t="s">
        <v>2</v>
      </c>
      <c r="AS55" s="436" t="s">
        <v>2</v>
      </c>
      <c r="AT55" s="437" t="s">
        <v>2</v>
      </c>
      <c r="AU55" s="428">
        <v>0</v>
      </c>
      <c r="AV55" s="426" t="s">
        <v>2</v>
      </c>
      <c r="AW55" s="425">
        <v>0</v>
      </c>
      <c r="BB55" s="244" t="s">
        <v>423</v>
      </c>
      <c r="BC55" s="244" t="s">
        <v>629</v>
      </c>
      <c r="BD55" s="384">
        <v>11467707901</v>
      </c>
      <c r="BE55" s="385">
        <v>491.11</v>
      </c>
      <c r="BF55" s="422">
        <v>23350589</v>
      </c>
      <c r="BG55" s="430">
        <v>0.78080000000000005</v>
      </c>
      <c r="BH55" s="289"/>
      <c r="BI55" s="386">
        <v>3889</v>
      </c>
      <c r="BJ55" s="422">
        <v>7.92</v>
      </c>
      <c r="BK55" s="386">
        <v>43163</v>
      </c>
      <c r="BL55" s="424">
        <v>88</v>
      </c>
      <c r="BN55" s="245" t="s">
        <v>423</v>
      </c>
      <c r="BO55" s="245" t="s">
        <v>424</v>
      </c>
      <c r="BP55" s="388">
        <v>0.98123699421965316</v>
      </c>
      <c r="BQ55" s="388">
        <v>0.9653311447330859</v>
      </c>
      <c r="BR55" s="389">
        <v>1</v>
      </c>
      <c r="BS55" s="290"/>
      <c r="BT55" s="390">
        <v>2021</v>
      </c>
      <c r="BU55" s="391">
        <v>1</v>
      </c>
      <c r="BV55" s="291"/>
      <c r="BW55" s="392">
        <v>0.36</v>
      </c>
      <c r="BX55" s="392">
        <v>0.36</v>
      </c>
      <c r="BY55" s="392">
        <v>0.57140000000000002</v>
      </c>
      <c r="BZ55" s="248"/>
      <c r="CA55" s="244" t="s">
        <v>423</v>
      </c>
      <c r="CB55" s="244" t="s">
        <v>629</v>
      </c>
      <c r="CC55" s="386">
        <v>36736</v>
      </c>
      <c r="CD55" s="386">
        <v>39950</v>
      </c>
      <c r="CE55" s="386">
        <v>43362</v>
      </c>
      <c r="CF55" s="431">
        <v>40016</v>
      </c>
      <c r="CG55" s="431">
        <v>0.76549999999999996</v>
      </c>
      <c r="CH55" s="264"/>
      <c r="CI55" s="431">
        <v>-3346</v>
      </c>
      <c r="CJ55" s="431">
        <v>-7.7200000000000005E-2</v>
      </c>
      <c r="CL55" s="244" t="s">
        <v>423</v>
      </c>
      <c r="CM55" s="244" t="s">
        <v>629</v>
      </c>
      <c r="CN55" s="395" t="s">
        <v>2</v>
      </c>
      <c r="CO55" s="396"/>
      <c r="CP55" s="395">
        <v>3889</v>
      </c>
      <c r="CQ55" s="402">
        <v>7833824</v>
      </c>
      <c r="CR55" s="402">
        <v>0</v>
      </c>
      <c r="CS55" s="402">
        <v>7833824</v>
      </c>
      <c r="CT55" s="402">
        <v>2014.35</v>
      </c>
      <c r="CU55" s="396"/>
      <c r="CV55" s="433" t="s">
        <v>2</v>
      </c>
      <c r="CW55" s="402" t="s">
        <v>2</v>
      </c>
      <c r="CX55" s="400" t="s">
        <v>2</v>
      </c>
      <c r="CY55" s="401"/>
      <c r="CZ55" s="402">
        <v>0.36</v>
      </c>
      <c r="DA55" s="402" t="s">
        <v>2</v>
      </c>
      <c r="DB55" s="396"/>
      <c r="DC55" s="400" t="s">
        <v>2</v>
      </c>
      <c r="DX55" s="451" t="s">
        <v>353</v>
      </c>
      <c r="DY55" s="439" t="s">
        <v>353</v>
      </c>
      <c r="DZ55" s="439" t="s">
        <v>744</v>
      </c>
      <c r="EA55" s="440" t="s">
        <v>354</v>
      </c>
      <c r="EB55" s="463">
        <v>3163</v>
      </c>
      <c r="EC55" s="441"/>
      <c r="ED55" s="447">
        <v>3163</v>
      </c>
      <c r="EE55" s="442">
        <v>3163</v>
      </c>
      <c r="EF55" s="441"/>
      <c r="EG55" s="442">
        <v>1</v>
      </c>
      <c r="EH55" s="441"/>
      <c r="EI55" s="273">
        <v>348057</v>
      </c>
      <c r="EJ55" s="442"/>
      <c r="EK55" s="442">
        <v>348057</v>
      </c>
      <c r="EL55" s="442">
        <v>348057</v>
      </c>
      <c r="EM55" s="441">
        <v>0</v>
      </c>
      <c r="EN55" s="441"/>
      <c r="EO55" s="443"/>
      <c r="ES55" s="434" t="s">
        <v>82</v>
      </c>
      <c r="ET55" s="435" t="s">
        <v>83</v>
      </c>
      <c r="EU55" s="411">
        <v>1684313</v>
      </c>
    </row>
    <row r="56" spans="1:151">
      <c r="A56" s="412" t="s">
        <v>425</v>
      </c>
      <c r="B56" s="413" t="s">
        <v>426</v>
      </c>
      <c r="C56" s="413">
        <v>37811</v>
      </c>
      <c r="D56" s="413">
        <v>41808</v>
      </c>
      <c r="E56" s="413"/>
      <c r="F56" s="413">
        <v>41808</v>
      </c>
      <c r="G56" s="413"/>
      <c r="H56" s="413">
        <v>41808</v>
      </c>
      <c r="K56" s="416" t="s">
        <v>425</v>
      </c>
      <c r="L56" s="417" t="s">
        <v>426</v>
      </c>
      <c r="M56" s="418">
        <v>18732976862</v>
      </c>
      <c r="N56" s="419">
        <v>239880110</v>
      </c>
      <c r="O56" s="418">
        <v>18493096752</v>
      </c>
      <c r="P56" s="416">
        <v>2019</v>
      </c>
      <c r="Q56" s="368">
        <v>0.9456</v>
      </c>
      <c r="R56" s="417">
        <v>19556997411</v>
      </c>
      <c r="S56" s="420">
        <v>239880110</v>
      </c>
      <c r="T56" s="417">
        <v>451431435</v>
      </c>
      <c r="U56" s="417">
        <v>4790670322</v>
      </c>
      <c r="V56" s="417">
        <v>25038979278</v>
      </c>
      <c r="X56" s="244" t="s">
        <v>425</v>
      </c>
      <c r="Y56" s="244" t="s">
        <v>426</v>
      </c>
      <c r="Z56" s="421">
        <v>25038979278</v>
      </c>
      <c r="AA56" s="422">
        <v>157745569.45140001</v>
      </c>
      <c r="AB56" s="372">
        <v>50240935</v>
      </c>
      <c r="AC56" s="372">
        <v>386465</v>
      </c>
      <c r="AD56" s="423">
        <v>208372969.45140001</v>
      </c>
      <c r="AE56" s="424">
        <v>41808</v>
      </c>
      <c r="AF56" s="421">
        <v>4984</v>
      </c>
      <c r="AG56" s="421">
        <v>0.65180000000000005</v>
      </c>
      <c r="AI56" s="244" t="s">
        <v>425</v>
      </c>
      <c r="AJ56" s="244" t="s">
        <v>426</v>
      </c>
      <c r="AK56" s="376">
        <v>208372969.45140001</v>
      </c>
      <c r="AL56" s="377">
        <v>41808</v>
      </c>
      <c r="AM56" s="425">
        <v>4984</v>
      </c>
      <c r="AN56" s="426">
        <v>0.65180000000000005</v>
      </c>
      <c r="AO56" s="427">
        <v>1.0570999999999999</v>
      </c>
      <c r="AP56" s="428">
        <v>0.86839999999999995</v>
      </c>
      <c r="AQ56" s="426">
        <v>0.80059999999999998</v>
      </c>
      <c r="AR56" s="429">
        <v>0.80059999999999998</v>
      </c>
      <c r="AS56" s="436">
        <v>1827.83</v>
      </c>
      <c r="AT56" s="437">
        <v>455.25</v>
      </c>
      <c r="AU56" s="428">
        <v>19033092</v>
      </c>
      <c r="AV56" s="426">
        <v>1</v>
      </c>
      <c r="AW56" s="425">
        <v>19033092</v>
      </c>
      <c r="BB56" s="244" t="s">
        <v>425</v>
      </c>
      <c r="BC56" s="244" t="s">
        <v>630</v>
      </c>
      <c r="BD56" s="384">
        <v>25038979278</v>
      </c>
      <c r="BE56" s="385">
        <v>792.02</v>
      </c>
      <c r="BF56" s="422">
        <v>31614074</v>
      </c>
      <c r="BG56" s="430">
        <v>1.0570999999999999</v>
      </c>
      <c r="BH56" s="289"/>
      <c r="BI56" s="386">
        <v>41808</v>
      </c>
      <c r="BJ56" s="422">
        <v>52.79</v>
      </c>
      <c r="BK56" s="386">
        <v>217033</v>
      </c>
      <c r="BL56" s="424">
        <v>274</v>
      </c>
      <c r="BN56" s="245" t="s">
        <v>425</v>
      </c>
      <c r="BO56" s="245" t="s">
        <v>426</v>
      </c>
      <c r="BP56" s="388">
        <v>0.98429641280705094</v>
      </c>
      <c r="BQ56" s="388">
        <v>0.96867999999999999</v>
      </c>
      <c r="BR56" s="389">
        <v>0.91730688203955535</v>
      </c>
      <c r="BS56" s="290"/>
      <c r="BT56" s="390">
        <v>2019</v>
      </c>
      <c r="BU56" s="391">
        <v>0.9456</v>
      </c>
      <c r="BV56" s="291"/>
      <c r="BW56" s="392">
        <v>0.73</v>
      </c>
      <c r="BX56" s="392">
        <v>0.69</v>
      </c>
      <c r="BY56" s="392">
        <v>1.0952</v>
      </c>
      <c r="BZ56" s="248"/>
      <c r="CA56" s="244" t="s">
        <v>425</v>
      </c>
      <c r="CB56" s="244" t="s">
        <v>630</v>
      </c>
      <c r="CC56" s="386">
        <v>42117</v>
      </c>
      <c r="CD56" s="386">
        <v>45109</v>
      </c>
      <c r="CE56" s="386">
        <v>48950</v>
      </c>
      <c r="CF56" s="431">
        <v>45392</v>
      </c>
      <c r="CG56" s="431">
        <v>0.86839999999999995</v>
      </c>
      <c r="CH56" s="264"/>
      <c r="CI56" s="431">
        <v>-3558</v>
      </c>
      <c r="CJ56" s="431">
        <v>-7.2700000000000001E-2</v>
      </c>
      <c r="CL56" s="244" t="s">
        <v>425</v>
      </c>
      <c r="CM56" s="244" t="s">
        <v>630</v>
      </c>
      <c r="CN56" s="395">
        <v>0.80059999999999998</v>
      </c>
      <c r="CO56" s="396"/>
      <c r="CP56" s="395">
        <v>41808</v>
      </c>
      <c r="CQ56" s="402">
        <v>72000000</v>
      </c>
      <c r="CR56" s="402">
        <v>0</v>
      </c>
      <c r="CS56" s="402">
        <v>72000000</v>
      </c>
      <c r="CT56" s="402">
        <v>1722.16</v>
      </c>
      <c r="CU56" s="396"/>
      <c r="CV56" s="433">
        <v>1827.83</v>
      </c>
      <c r="CW56" s="402">
        <v>455.25</v>
      </c>
      <c r="CX56" s="400">
        <v>0.94199999999999995</v>
      </c>
      <c r="CY56" s="401"/>
      <c r="CZ56" s="402">
        <v>0.69</v>
      </c>
      <c r="DA56" s="402">
        <v>1</v>
      </c>
      <c r="DB56" s="396"/>
      <c r="DC56" s="400">
        <v>1</v>
      </c>
      <c r="DX56" s="451" t="s">
        <v>355</v>
      </c>
      <c r="DY56" s="439" t="s">
        <v>355</v>
      </c>
      <c r="DZ56" s="439" t="s">
        <v>744</v>
      </c>
      <c r="EA56" s="440" t="s">
        <v>356</v>
      </c>
      <c r="EB56" s="407">
        <v>1823</v>
      </c>
      <c r="EC56" s="441"/>
      <c r="ED56" s="447">
        <v>1823</v>
      </c>
      <c r="EE56" s="442">
        <v>1823</v>
      </c>
      <c r="EF56" s="441"/>
      <c r="EG56" s="442">
        <v>1</v>
      </c>
      <c r="EH56" s="441"/>
      <c r="EI56" s="273">
        <v>506521</v>
      </c>
      <c r="EJ56" s="442"/>
      <c r="EK56" s="442">
        <v>506521</v>
      </c>
      <c r="EL56" s="442">
        <v>506521</v>
      </c>
      <c r="EM56" s="441">
        <v>0</v>
      </c>
      <c r="EN56" s="441"/>
      <c r="EO56" s="443"/>
      <c r="ES56" s="434" t="s">
        <v>84</v>
      </c>
      <c r="ET56" s="435" t="s">
        <v>85</v>
      </c>
      <c r="EU56" s="411">
        <v>404541</v>
      </c>
    </row>
    <row r="57" spans="1:151">
      <c r="A57" s="412" t="s">
        <v>427</v>
      </c>
      <c r="B57" s="413" t="s">
        <v>428</v>
      </c>
      <c r="C57" s="413">
        <v>1028</v>
      </c>
      <c r="D57" s="413">
        <v>1028</v>
      </c>
      <c r="E57" s="413"/>
      <c r="F57" s="413">
        <v>1028</v>
      </c>
      <c r="G57" s="413"/>
      <c r="H57" s="413">
        <v>1028</v>
      </c>
      <c r="K57" s="416" t="s">
        <v>427</v>
      </c>
      <c r="L57" s="417" t="s">
        <v>428</v>
      </c>
      <c r="M57" s="418">
        <v>696644757</v>
      </c>
      <c r="N57" s="419">
        <v>58894451</v>
      </c>
      <c r="O57" s="418">
        <v>637750306</v>
      </c>
      <c r="P57" s="416">
        <v>2022</v>
      </c>
      <c r="Q57" s="368">
        <v>0.95679999999999998</v>
      </c>
      <c r="R57" s="417">
        <v>666545052</v>
      </c>
      <c r="S57" s="420">
        <v>58894451</v>
      </c>
      <c r="T57" s="417">
        <v>54592356</v>
      </c>
      <c r="U57" s="417">
        <v>194850038</v>
      </c>
      <c r="V57" s="417">
        <v>974881897</v>
      </c>
      <c r="X57" s="244" t="s">
        <v>427</v>
      </c>
      <c r="Y57" s="244" t="s">
        <v>428</v>
      </c>
      <c r="Z57" s="421">
        <v>974881897</v>
      </c>
      <c r="AA57" s="422">
        <v>6141755.9511000002</v>
      </c>
      <c r="AB57" s="372">
        <v>2360649</v>
      </c>
      <c r="AC57" s="372">
        <v>76682</v>
      </c>
      <c r="AD57" s="423">
        <v>8579086.9510999992</v>
      </c>
      <c r="AE57" s="424">
        <v>1028</v>
      </c>
      <c r="AF57" s="421">
        <v>8345</v>
      </c>
      <c r="AG57" s="421">
        <v>1.0912999999999999</v>
      </c>
      <c r="AI57" s="244" t="s">
        <v>427</v>
      </c>
      <c r="AJ57" s="244" t="s">
        <v>428</v>
      </c>
      <c r="AK57" s="376">
        <v>8579086.9510999992</v>
      </c>
      <c r="AL57" s="377">
        <v>1028</v>
      </c>
      <c r="AM57" s="425">
        <v>8345</v>
      </c>
      <c r="AN57" s="426">
        <v>1.0912999999999999</v>
      </c>
      <c r="AO57" s="427">
        <v>6.9199999999999998E-2</v>
      </c>
      <c r="AP57" s="428">
        <v>0.86670000000000003</v>
      </c>
      <c r="AQ57" s="426">
        <v>0.87680000000000002</v>
      </c>
      <c r="AR57" s="429">
        <v>0.87680000000000002</v>
      </c>
      <c r="AS57" s="436">
        <v>2001.8</v>
      </c>
      <c r="AT57" s="437">
        <v>281.27999999999997</v>
      </c>
      <c r="AU57" s="428">
        <v>289156</v>
      </c>
      <c r="AV57" s="426">
        <v>1</v>
      </c>
      <c r="AW57" s="425">
        <v>289156</v>
      </c>
      <c r="BB57" s="244" t="s">
        <v>427</v>
      </c>
      <c r="BC57" s="244" t="s">
        <v>631</v>
      </c>
      <c r="BD57" s="384">
        <v>974881897</v>
      </c>
      <c r="BE57" s="385">
        <v>471.37</v>
      </c>
      <c r="BF57" s="422">
        <v>2068188</v>
      </c>
      <c r="BG57" s="430">
        <v>6.9199999999999998E-2</v>
      </c>
      <c r="BH57" s="289"/>
      <c r="BI57" s="386">
        <v>1028</v>
      </c>
      <c r="BJ57" s="422">
        <v>2.1800000000000002</v>
      </c>
      <c r="BK57" s="386">
        <v>9178</v>
      </c>
      <c r="BL57" s="424">
        <v>19</v>
      </c>
      <c r="BN57" s="245" t="s">
        <v>427</v>
      </c>
      <c r="BO57" s="245" t="s">
        <v>428</v>
      </c>
      <c r="BP57" s="388">
        <v>1.007286774495173</v>
      </c>
      <c r="BQ57" s="388">
        <v>0.96235000000000004</v>
      </c>
      <c r="BR57" s="389">
        <v>0.93625454545454545</v>
      </c>
      <c r="BS57" s="290"/>
      <c r="BT57" s="390">
        <v>2022</v>
      </c>
      <c r="BU57" s="391">
        <v>0.95679999999999998</v>
      </c>
      <c r="BV57" s="291"/>
      <c r="BW57" s="392">
        <v>0.75</v>
      </c>
      <c r="BX57" s="392">
        <v>0.71799999999999997</v>
      </c>
      <c r="BY57" s="392">
        <v>1.1396999999999999</v>
      </c>
      <c r="BZ57" s="248"/>
      <c r="CA57" s="244" t="s">
        <v>427</v>
      </c>
      <c r="CB57" s="244" t="s">
        <v>631</v>
      </c>
      <c r="CC57" s="386">
        <v>42088</v>
      </c>
      <c r="CD57" s="386">
        <v>43579</v>
      </c>
      <c r="CE57" s="386">
        <v>50245</v>
      </c>
      <c r="CF57" s="431">
        <v>45304</v>
      </c>
      <c r="CG57" s="431">
        <v>0.86670000000000003</v>
      </c>
      <c r="CH57" s="264"/>
      <c r="CI57" s="431">
        <v>-4941</v>
      </c>
      <c r="CJ57" s="431">
        <v>-9.8299999999999998E-2</v>
      </c>
      <c r="CL57" s="244" t="s">
        <v>427</v>
      </c>
      <c r="CM57" s="244" t="s">
        <v>631</v>
      </c>
      <c r="CN57" s="395">
        <v>0.87680000000000002</v>
      </c>
      <c r="CO57" s="396"/>
      <c r="CP57" s="395">
        <v>1028</v>
      </c>
      <c r="CQ57" s="402">
        <v>1627789</v>
      </c>
      <c r="CR57" s="402">
        <v>0</v>
      </c>
      <c r="CS57" s="402">
        <v>1627789</v>
      </c>
      <c r="CT57" s="402">
        <v>1583.45</v>
      </c>
      <c r="CU57" s="396"/>
      <c r="CV57" s="433">
        <v>2001.8</v>
      </c>
      <c r="CW57" s="402">
        <v>281.27999999999997</v>
      </c>
      <c r="CX57" s="400">
        <v>0.79100000000000004</v>
      </c>
      <c r="CY57" s="401"/>
      <c r="CZ57" s="402">
        <v>0.71799999999999997</v>
      </c>
      <c r="DA57" s="402">
        <v>1</v>
      </c>
      <c r="DB57" s="396"/>
      <c r="DC57" s="400">
        <v>1</v>
      </c>
      <c r="DX57" s="451" t="s">
        <v>357</v>
      </c>
      <c r="DY57" s="439" t="s">
        <v>357</v>
      </c>
      <c r="DZ57" s="439" t="s">
        <v>744</v>
      </c>
      <c r="EA57" s="440" t="s">
        <v>358</v>
      </c>
      <c r="EB57" s="407">
        <v>1263</v>
      </c>
      <c r="EC57" s="441"/>
      <c r="ED57" s="447">
        <v>1263</v>
      </c>
      <c r="EE57" s="442">
        <v>1263</v>
      </c>
      <c r="EF57" s="441"/>
      <c r="EG57" s="442">
        <v>1</v>
      </c>
      <c r="EH57" s="441"/>
      <c r="EI57" s="273">
        <v>0</v>
      </c>
      <c r="EJ57" s="442"/>
      <c r="EK57" s="442">
        <v>0</v>
      </c>
      <c r="EL57" s="442">
        <v>0</v>
      </c>
      <c r="EM57" s="441">
        <v>0</v>
      </c>
      <c r="EN57" s="441"/>
      <c r="EO57" s="443"/>
      <c r="ES57" s="434" t="s">
        <v>409</v>
      </c>
      <c r="ET57" s="435" t="s">
        <v>410</v>
      </c>
      <c r="EU57" s="411">
        <v>13844090</v>
      </c>
    </row>
    <row r="58" spans="1:151">
      <c r="A58" s="412" t="s">
        <v>429</v>
      </c>
      <c r="B58" s="413" t="s">
        <v>430</v>
      </c>
      <c r="C58" s="413">
        <v>9073</v>
      </c>
      <c r="D58" s="413">
        <v>10555</v>
      </c>
      <c r="E58" s="413"/>
      <c r="F58" s="413">
        <v>10555</v>
      </c>
      <c r="G58" s="413"/>
      <c r="H58" s="413">
        <v>10555</v>
      </c>
      <c r="K58" s="416" t="s">
        <v>429</v>
      </c>
      <c r="L58" s="417" t="s">
        <v>430</v>
      </c>
      <c r="M58" s="418">
        <v>4402638099</v>
      </c>
      <c r="N58" s="419">
        <v>44014200</v>
      </c>
      <c r="O58" s="418">
        <v>4358623899</v>
      </c>
      <c r="P58" s="416">
        <v>2019</v>
      </c>
      <c r="Q58" s="368">
        <v>0.92379999999999995</v>
      </c>
      <c r="R58" s="417">
        <v>4718146676</v>
      </c>
      <c r="S58" s="420">
        <v>44014200</v>
      </c>
      <c r="T58" s="417">
        <v>145784046</v>
      </c>
      <c r="U58" s="417">
        <v>2068301223</v>
      </c>
      <c r="V58" s="417">
        <v>6976246145</v>
      </c>
      <c r="X58" s="244" t="s">
        <v>429</v>
      </c>
      <c r="Y58" s="244" t="s">
        <v>430</v>
      </c>
      <c r="Z58" s="421">
        <v>6976246145</v>
      </c>
      <c r="AA58" s="422">
        <v>43950350.713500001</v>
      </c>
      <c r="AB58" s="372">
        <v>17279289</v>
      </c>
      <c r="AC58" s="372">
        <v>99428</v>
      </c>
      <c r="AD58" s="423">
        <v>61329067.713500001</v>
      </c>
      <c r="AE58" s="424">
        <v>10555</v>
      </c>
      <c r="AF58" s="421">
        <v>5810</v>
      </c>
      <c r="AG58" s="421">
        <v>0.75980000000000003</v>
      </c>
      <c r="AI58" s="244" t="s">
        <v>429</v>
      </c>
      <c r="AJ58" s="244" t="s">
        <v>430</v>
      </c>
      <c r="AK58" s="376">
        <v>61329067.713500001</v>
      </c>
      <c r="AL58" s="377">
        <v>10555</v>
      </c>
      <c r="AM58" s="425">
        <v>5810</v>
      </c>
      <c r="AN58" s="426">
        <v>0.75980000000000003</v>
      </c>
      <c r="AO58" s="427">
        <v>0.91449999999999998</v>
      </c>
      <c r="AP58" s="428">
        <v>0.87050000000000005</v>
      </c>
      <c r="AQ58" s="426">
        <v>0.8307000000000001</v>
      </c>
      <c r="AR58" s="429">
        <v>0.8307000000000001</v>
      </c>
      <c r="AS58" s="436">
        <v>1896.55</v>
      </c>
      <c r="AT58" s="437">
        <v>386.53</v>
      </c>
      <c r="AU58" s="428">
        <v>4079824</v>
      </c>
      <c r="AV58" s="426">
        <v>1</v>
      </c>
      <c r="AW58" s="425">
        <v>4079824</v>
      </c>
      <c r="BB58" s="244" t="s">
        <v>429</v>
      </c>
      <c r="BC58" s="244" t="s">
        <v>632</v>
      </c>
      <c r="BD58" s="384">
        <v>6976246145</v>
      </c>
      <c r="BE58" s="385">
        <v>255.06</v>
      </c>
      <c r="BF58" s="422">
        <v>27351392</v>
      </c>
      <c r="BG58" s="430">
        <v>0.91449999999999998</v>
      </c>
      <c r="BH58" s="289"/>
      <c r="BI58" s="386">
        <v>10555</v>
      </c>
      <c r="BJ58" s="422">
        <v>41.38</v>
      </c>
      <c r="BK58" s="386">
        <v>63396</v>
      </c>
      <c r="BL58" s="424">
        <v>249</v>
      </c>
      <c r="BN58" s="245" t="s">
        <v>429</v>
      </c>
      <c r="BO58" s="245" t="s">
        <v>430</v>
      </c>
      <c r="BP58" s="388">
        <v>0.97531914893617033</v>
      </c>
      <c r="BQ58" s="388">
        <v>0.93567010309278353</v>
      </c>
      <c r="BR58" s="389">
        <v>0.8987878787878788</v>
      </c>
      <c r="BS58" s="290"/>
      <c r="BT58" s="390">
        <v>2019</v>
      </c>
      <c r="BU58" s="391">
        <v>0.92379999999999995</v>
      </c>
      <c r="BV58" s="291"/>
      <c r="BW58" s="392">
        <v>0.76</v>
      </c>
      <c r="BX58" s="392">
        <v>0.70199999999999996</v>
      </c>
      <c r="BY58" s="392">
        <v>1.1143000000000001</v>
      </c>
      <c r="BZ58" s="248"/>
      <c r="CA58" s="244" t="s">
        <v>429</v>
      </c>
      <c r="CB58" s="244" t="s">
        <v>632</v>
      </c>
      <c r="CC58" s="386">
        <v>42355</v>
      </c>
      <c r="CD58" s="386">
        <v>45022</v>
      </c>
      <c r="CE58" s="386">
        <v>49136</v>
      </c>
      <c r="CF58" s="431">
        <v>45504.333333333336</v>
      </c>
      <c r="CG58" s="431">
        <v>0.87050000000000005</v>
      </c>
      <c r="CH58" s="264"/>
      <c r="CI58" s="431">
        <v>-3631.6666666666642</v>
      </c>
      <c r="CJ58" s="431">
        <v>-7.3899999999999993E-2</v>
      </c>
      <c r="CL58" s="244" t="s">
        <v>429</v>
      </c>
      <c r="CM58" s="244" t="s">
        <v>632</v>
      </c>
      <c r="CN58" s="395">
        <v>0.8307000000000001</v>
      </c>
      <c r="CO58" s="396"/>
      <c r="CP58" s="395">
        <v>10555</v>
      </c>
      <c r="CQ58" s="402">
        <v>18912278</v>
      </c>
      <c r="CR58" s="402">
        <v>0</v>
      </c>
      <c r="CS58" s="402">
        <v>18912278</v>
      </c>
      <c r="CT58" s="402">
        <v>1791.78</v>
      </c>
      <c r="CU58" s="396"/>
      <c r="CV58" s="433">
        <v>1896.55</v>
      </c>
      <c r="CW58" s="402">
        <v>386.53</v>
      </c>
      <c r="CX58" s="400">
        <v>0.94499999999999995</v>
      </c>
      <c r="CY58" s="401"/>
      <c r="CZ58" s="402">
        <v>0.70199999999999996</v>
      </c>
      <c r="DA58" s="402">
        <v>1</v>
      </c>
      <c r="DB58" s="396"/>
      <c r="DC58" s="400">
        <v>1</v>
      </c>
      <c r="DX58" s="450" t="s">
        <v>359</v>
      </c>
      <c r="DY58" s="405" t="s">
        <v>359</v>
      </c>
      <c r="DZ58" s="405" t="s">
        <v>744</v>
      </c>
      <c r="EA58" s="406" t="s">
        <v>360</v>
      </c>
      <c r="EB58" s="407">
        <v>14025</v>
      </c>
      <c r="EC58" s="248"/>
      <c r="ED58" s="273">
        <v>14025</v>
      </c>
      <c r="EE58" s="273"/>
      <c r="EF58" s="248"/>
      <c r="EG58" s="273">
        <v>0.91937069813176009</v>
      </c>
      <c r="EH58" s="248"/>
      <c r="EI58" s="273">
        <v>7540394</v>
      </c>
      <c r="EJ58" s="273"/>
      <c r="EK58" s="273">
        <v>6932417</v>
      </c>
      <c r="EL58" s="273">
        <v>7540394</v>
      </c>
      <c r="EM58" s="248">
        <v>0</v>
      </c>
      <c r="EN58" s="248"/>
      <c r="EO58" s="408"/>
      <c r="ES58" s="434" t="s">
        <v>411</v>
      </c>
      <c r="ET58" s="435" t="s">
        <v>412</v>
      </c>
      <c r="EU58" s="411">
        <v>0</v>
      </c>
    </row>
    <row r="59" spans="1:151">
      <c r="A59" s="412" t="s">
        <v>431</v>
      </c>
      <c r="B59" s="413" t="s">
        <v>432</v>
      </c>
      <c r="C59" s="413">
        <v>8202</v>
      </c>
      <c r="D59" s="413">
        <v>8386</v>
      </c>
      <c r="E59" s="413"/>
      <c r="F59" s="413">
        <v>8386</v>
      </c>
      <c r="G59" s="413"/>
      <c r="H59" s="413">
        <v>8386</v>
      </c>
      <c r="K59" s="416" t="s">
        <v>431</v>
      </c>
      <c r="L59" s="417" t="s">
        <v>432</v>
      </c>
      <c r="M59" s="418">
        <v>2752451297</v>
      </c>
      <c r="N59" s="419">
        <v>200121993</v>
      </c>
      <c r="O59" s="418">
        <v>2552329304</v>
      </c>
      <c r="P59" s="416">
        <v>2017</v>
      </c>
      <c r="Q59" s="368">
        <v>0.96250000000000002</v>
      </c>
      <c r="R59" s="417">
        <v>2651770705</v>
      </c>
      <c r="S59" s="420">
        <v>200121993</v>
      </c>
      <c r="T59" s="417">
        <v>123632499</v>
      </c>
      <c r="U59" s="417">
        <v>1384568169</v>
      </c>
      <c r="V59" s="417">
        <v>4360093366</v>
      </c>
      <c r="X59" s="244" t="s">
        <v>431</v>
      </c>
      <c r="Y59" s="244" t="s">
        <v>432</v>
      </c>
      <c r="Z59" s="421">
        <v>4360093366</v>
      </c>
      <c r="AA59" s="422">
        <v>27468588.205800001</v>
      </c>
      <c r="AB59" s="372">
        <v>13097992</v>
      </c>
      <c r="AC59" s="372">
        <v>212064</v>
      </c>
      <c r="AD59" s="423">
        <v>40778644.205799997</v>
      </c>
      <c r="AE59" s="424">
        <v>8386</v>
      </c>
      <c r="AF59" s="421">
        <v>4863</v>
      </c>
      <c r="AG59" s="421">
        <v>0.63590000000000002</v>
      </c>
      <c r="AI59" s="244" t="s">
        <v>431</v>
      </c>
      <c r="AJ59" s="244" t="s">
        <v>432</v>
      </c>
      <c r="AK59" s="376">
        <v>40778644.205799997</v>
      </c>
      <c r="AL59" s="377">
        <v>8386</v>
      </c>
      <c r="AM59" s="425">
        <v>4863</v>
      </c>
      <c r="AN59" s="426">
        <v>0.63590000000000002</v>
      </c>
      <c r="AO59" s="427">
        <v>0.36530000000000001</v>
      </c>
      <c r="AP59" s="428">
        <v>0.87480000000000002</v>
      </c>
      <c r="AQ59" s="426">
        <v>0.72829999999999995</v>
      </c>
      <c r="AR59" s="429">
        <v>0.72829999999999995</v>
      </c>
      <c r="AS59" s="436">
        <v>1662.77</v>
      </c>
      <c r="AT59" s="437">
        <v>620.30999999999995</v>
      </c>
      <c r="AU59" s="428">
        <v>5201920</v>
      </c>
      <c r="AV59" s="426">
        <v>1</v>
      </c>
      <c r="AW59" s="425">
        <v>5201920</v>
      </c>
      <c r="BB59" s="244" t="s">
        <v>431</v>
      </c>
      <c r="BC59" s="244" t="s">
        <v>633</v>
      </c>
      <c r="BD59" s="384">
        <v>4360093366</v>
      </c>
      <c r="BE59" s="385">
        <v>399.09</v>
      </c>
      <c r="BF59" s="422">
        <v>10925088</v>
      </c>
      <c r="BG59" s="430">
        <v>0.36530000000000001</v>
      </c>
      <c r="BH59" s="289"/>
      <c r="BI59" s="386">
        <v>8386</v>
      </c>
      <c r="BJ59" s="422">
        <v>21.01</v>
      </c>
      <c r="BK59" s="386">
        <v>55094</v>
      </c>
      <c r="BL59" s="424">
        <v>138</v>
      </c>
      <c r="BN59" s="245" t="s">
        <v>431</v>
      </c>
      <c r="BO59" s="245" t="s">
        <v>432</v>
      </c>
      <c r="BP59" s="388">
        <v>0.98232105263157909</v>
      </c>
      <c r="BQ59" s="388">
        <v>0.96458914728682166</v>
      </c>
      <c r="BR59" s="389">
        <v>0.9545987747362279</v>
      </c>
      <c r="BS59" s="290"/>
      <c r="BT59" s="390">
        <v>2017</v>
      </c>
      <c r="BU59" s="391">
        <v>0.96250000000000002</v>
      </c>
      <c r="BV59" s="291"/>
      <c r="BW59" s="392">
        <v>0.84499999999999997</v>
      </c>
      <c r="BX59" s="392">
        <v>0.81299999999999994</v>
      </c>
      <c r="BY59" s="392">
        <v>1.2905</v>
      </c>
      <c r="BZ59" s="248"/>
      <c r="CA59" s="244" t="s">
        <v>431</v>
      </c>
      <c r="CB59" s="244" t="s">
        <v>633</v>
      </c>
      <c r="CC59" s="386">
        <v>41500</v>
      </c>
      <c r="CD59" s="386">
        <v>45319</v>
      </c>
      <c r="CE59" s="386">
        <v>50363</v>
      </c>
      <c r="CF59" s="431">
        <v>45727.333333333336</v>
      </c>
      <c r="CG59" s="431">
        <v>0.87480000000000002</v>
      </c>
      <c r="CH59" s="264"/>
      <c r="CI59" s="431">
        <v>-4635.6666666666642</v>
      </c>
      <c r="CJ59" s="431">
        <v>-9.1999999999999998E-2</v>
      </c>
      <c r="CL59" s="244" t="s">
        <v>431</v>
      </c>
      <c r="CM59" s="244" t="s">
        <v>633</v>
      </c>
      <c r="CN59" s="395">
        <v>0.72829999999999995</v>
      </c>
      <c r="CO59" s="396"/>
      <c r="CP59" s="395">
        <v>8386</v>
      </c>
      <c r="CQ59" s="402">
        <v>12562985</v>
      </c>
      <c r="CR59" s="402">
        <v>0</v>
      </c>
      <c r="CS59" s="402">
        <v>12562985</v>
      </c>
      <c r="CT59" s="402">
        <v>1498.09</v>
      </c>
      <c r="CU59" s="396"/>
      <c r="CV59" s="433">
        <v>1662.77</v>
      </c>
      <c r="CW59" s="402">
        <v>620.30999999999995</v>
      </c>
      <c r="CX59" s="400">
        <v>0.90100000000000002</v>
      </c>
      <c r="CY59" s="401"/>
      <c r="CZ59" s="402">
        <v>0.81299999999999994</v>
      </c>
      <c r="DA59" s="402">
        <v>1</v>
      </c>
      <c r="DB59" s="396"/>
      <c r="DC59" s="400">
        <v>1</v>
      </c>
      <c r="DX59" s="453" t="s">
        <v>359</v>
      </c>
      <c r="DY59" s="439" t="s">
        <v>824</v>
      </c>
      <c r="DZ59" s="439" t="s">
        <v>6</v>
      </c>
      <c r="EA59" s="440" t="s">
        <v>1070</v>
      </c>
      <c r="EB59" s="407">
        <v>1230</v>
      </c>
      <c r="EC59" s="441"/>
      <c r="ED59" s="442">
        <v>1230</v>
      </c>
      <c r="EE59" s="442">
        <v>15255</v>
      </c>
      <c r="EF59" s="441"/>
      <c r="EG59" s="442">
        <v>8.0629301868239925E-2</v>
      </c>
      <c r="EH59" s="441"/>
      <c r="EI59" s="273">
        <v>0</v>
      </c>
      <c r="EJ59" s="442"/>
      <c r="EK59" s="442">
        <v>607977</v>
      </c>
      <c r="EL59" s="442"/>
      <c r="EM59" s="441"/>
      <c r="EN59" s="441"/>
      <c r="EO59" s="443"/>
      <c r="ES59" s="434" t="s">
        <v>413</v>
      </c>
      <c r="ET59" s="435" t="s">
        <v>414</v>
      </c>
      <c r="EU59" s="411">
        <v>0</v>
      </c>
    </row>
    <row r="60" spans="1:151">
      <c r="A60" s="412" t="s">
        <v>433</v>
      </c>
      <c r="B60" s="413" t="s">
        <v>434</v>
      </c>
      <c r="C60" s="413">
        <v>11744</v>
      </c>
      <c r="D60" s="413">
        <v>14604</v>
      </c>
      <c r="E60" s="413"/>
      <c r="F60" s="413">
        <v>14604</v>
      </c>
      <c r="G60" s="413"/>
      <c r="H60" s="413">
        <v>14604</v>
      </c>
      <c r="K60" s="416" t="s">
        <v>433</v>
      </c>
      <c r="L60" s="417" t="s">
        <v>434</v>
      </c>
      <c r="M60" s="418">
        <v>9376235346</v>
      </c>
      <c r="N60" s="419">
        <v>192875277</v>
      </c>
      <c r="O60" s="418">
        <v>9183360069</v>
      </c>
      <c r="P60" s="416">
        <v>2019</v>
      </c>
      <c r="Q60" s="368">
        <v>0.90510000000000002</v>
      </c>
      <c r="R60" s="417">
        <v>10146238061</v>
      </c>
      <c r="S60" s="420">
        <v>192875277</v>
      </c>
      <c r="T60" s="417">
        <v>530721512</v>
      </c>
      <c r="U60" s="417">
        <v>2051960460</v>
      </c>
      <c r="V60" s="417">
        <v>12921795310</v>
      </c>
      <c r="X60" s="244" t="s">
        <v>433</v>
      </c>
      <c r="Y60" s="244" t="s">
        <v>434</v>
      </c>
      <c r="Z60" s="421">
        <v>12921795310</v>
      </c>
      <c r="AA60" s="422">
        <v>81407310.452999994</v>
      </c>
      <c r="AB60" s="372">
        <v>27184562</v>
      </c>
      <c r="AC60" s="372">
        <v>146919</v>
      </c>
      <c r="AD60" s="423">
        <v>108738791.45299999</v>
      </c>
      <c r="AE60" s="424">
        <v>14604</v>
      </c>
      <c r="AF60" s="421">
        <v>7446</v>
      </c>
      <c r="AG60" s="421">
        <v>0.97370000000000001</v>
      </c>
      <c r="AI60" s="244" t="s">
        <v>433</v>
      </c>
      <c r="AJ60" s="244" t="s">
        <v>434</v>
      </c>
      <c r="AK60" s="376">
        <v>108738791.45299999</v>
      </c>
      <c r="AL60" s="377">
        <v>14604</v>
      </c>
      <c r="AM60" s="425">
        <v>7446</v>
      </c>
      <c r="AN60" s="426">
        <v>0.97370000000000001</v>
      </c>
      <c r="AO60" s="427">
        <v>1.4603999999999999</v>
      </c>
      <c r="AP60" s="428">
        <v>0.99139999999999995</v>
      </c>
      <c r="AQ60" s="426">
        <v>1.0311999999999999</v>
      </c>
      <c r="AR60" s="429" t="s">
        <v>2</v>
      </c>
      <c r="AS60" s="436" t="s">
        <v>2</v>
      </c>
      <c r="AT60" s="437" t="s">
        <v>2</v>
      </c>
      <c r="AU60" s="428">
        <v>0</v>
      </c>
      <c r="AV60" s="426" t="s">
        <v>2</v>
      </c>
      <c r="AW60" s="425">
        <v>0</v>
      </c>
      <c r="BB60" s="244" t="s">
        <v>433</v>
      </c>
      <c r="BC60" s="244" t="s">
        <v>634</v>
      </c>
      <c r="BD60" s="384">
        <v>12921795310</v>
      </c>
      <c r="BE60" s="385">
        <v>295.85000000000002</v>
      </c>
      <c r="BF60" s="422">
        <v>43676847</v>
      </c>
      <c r="BG60" s="430">
        <v>1.4603999999999999</v>
      </c>
      <c r="BH60" s="289"/>
      <c r="BI60" s="386">
        <v>14604</v>
      </c>
      <c r="BJ60" s="422">
        <v>49.36</v>
      </c>
      <c r="BK60" s="386">
        <v>87108</v>
      </c>
      <c r="BL60" s="424">
        <v>294</v>
      </c>
      <c r="BN60" s="245" t="s">
        <v>433</v>
      </c>
      <c r="BO60" s="245" t="s">
        <v>434</v>
      </c>
      <c r="BP60" s="388">
        <v>0.96970000000000001</v>
      </c>
      <c r="BQ60" s="388">
        <v>0.91982817869415812</v>
      </c>
      <c r="BR60" s="389">
        <v>0.87366363636363631</v>
      </c>
      <c r="BS60" s="290"/>
      <c r="BT60" s="390">
        <v>2019</v>
      </c>
      <c r="BU60" s="391">
        <v>0.90510000000000002</v>
      </c>
      <c r="BV60" s="291"/>
      <c r="BW60" s="392">
        <v>0.61899999999999999</v>
      </c>
      <c r="BX60" s="392">
        <v>0.56000000000000005</v>
      </c>
      <c r="BY60" s="392">
        <v>0.88890000000000002</v>
      </c>
      <c r="BZ60" s="248"/>
      <c r="CA60" s="244" t="s">
        <v>433</v>
      </c>
      <c r="CB60" s="244" t="s">
        <v>634</v>
      </c>
      <c r="CC60" s="386">
        <v>48419</v>
      </c>
      <c r="CD60" s="386">
        <v>51675</v>
      </c>
      <c r="CE60" s="386">
        <v>55368</v>
      </c>
      <c r="CF60" s="431">
        <v>51820.666666666664</v>
      </c>
      <c r="CG60" s="431">
        <v>0.99139999999999995</v>
      </c>
      <c r="CH60" s="264"/>
      <c r="CI60" s="431">
        <v>-3547.3333333333358</v>
      </c>
      <c r="CJ60" s="431">
        <v>-6.4100000000000004E-2</v>
      </c>
      <c r="CL60" s="244" t="s">
        <v>433</v>
      </c>
      <c r="CM60" s="244" t="s">
        <v>634</v>
      </c>
      <c r="CN60" s="395" t="s">
        <v>2</v>
      </c>
      <c r="CO60" s="396"/>
      <c r="CP60" s="395">
        <v>14604</v>
      </c>
      <c r="CQ60" s="402">
        <v>18816963</v>
      </c>
      <c r="CR60" s="402">
        <v>0</v>
      </c>
      <c r="CS60" s="402">
        <v>18816963</v>
      </c>
      <c r="CT60" s="402">
        <v>1288.48</v>
      </c>
      <c r="CU60" s="396"/>
      <c r="CV60" s="433" t="s">
        <v>2</v>
      </c>
      <c r="CW60" s="402" t="s">
        <v>2</v>
      </c>
      <c r="CX60" s="400" t="s">
        <v>2</v>
      </c>
      <c r="CY60" s="401"/>
      <c r="CZ60" s="402">
        <v>0.56000000000000005</v>
      </c>
      <c r="DA60" s="402" t="s">
        <v>2</v>
      </c>
      <c r="DB60" s="396"/>
      <c r="DC60" s="400" t="s">
        <v>2</v>
      </c>
      <c r="DX60" s="450" t="s">
        <v>361</v>
      </c>
      <c r="DY60" s="405" t="s">
        <v>361</v>
      </c>
      <c r="DZ60" s="405" t="s">
        <v>744</v>
      </c>
      <c r="EA60" s="406" t="s">
        <v>570</v>
      </c>
      <c r="EB60" s="407">
        <v>5135</v>
      </c>
      <c r="EC60" s="248"/>
      <c r="ED60" s="273">
        <v>5135</v>
      </c>
      <c r="EE60" s="273"/>
      <c r="EF60" s="248"/>
      <c r="EG60" s="273">
        <v>0.61852565646832092</v>
      </c>
      <c r="EH60" s="248"/>
      <c r="EI60" s="273">
        <v>6704114</v>
      </c>
      <c r="EJ60" s="273"/>
      <c r="EK60" s="273">
        <v>4146666</v>
      </c>
      <c r="EL60" s="273">
        <v>6704114</v>
      </c>
      <c r="EM60" s="248">
        <v>0</v>
      </c>
      <c r="EN60" s="248">
        <v>-1</v>
      </c>
      <c r="EO60" s="408" t="s">
        <v>177</v>
      </c>
      <c r="ES60" s="434" t="s">
        <v>415</v>
      </c>
      <c r="ET60" s="435" t="s">
        <v>416</v>
      </c>
      <c r="EU60" s="411">
        <v>1338794</v>
      </c>
    </row>
    <row r="61" spans="1:151">
      <c r="A61" s="412" t="s">
        <v>435</v>
      </c>
      <c r="B61" s="413" t="s">
        <v>436</v>
      </c>
      <c r="C61" s="413">
        <v>4433</v>
      </c>
      <c r="D61" s="413">
        <v>4433</v>
      </c>
      <c r="E61" s="413"/>
      <c r="F61" s="413">
        <v>4433</v>
      </c>
      <c r="G61" s="413"/>
      <c r="H61" s="413">
        <v>4433</v>
      </c>
      <c r="K61" s="416" t="s">
        <v>435</v>
      </c>
      <c r="L61" s="417" t="s">
        <v>436</v>
      </c>
      <c r="M61" s="418">
        <v>7613818286</v>
      </c>
      <c r="N61" s="419">
        <v>39143581</v>
      </c>
      <c r="O61" s="418">
        <v>7574674705</v>
      </c>
      <c r="P61" s="416">
        <v>2019</v>
      </c>
      <c r="Q61" s="368">
        <v>0.97250000000000003</v>
      </c>
      <c r="R61" s="417">
        <v>7788868591</v>
      </c>
      <c r="S61" s="420">
        <v>39143581</v>
      </c>
      <c r="T61" s="417">
        <v>185279716</v>
      </c>
      <c r="U61" s="417">
        <v>579726564</v>
      </c>
      <c r="V61" s="417">
        <v>8593018452</v>
      </c>
      <c r="X61" s="244" t="s">
        <v>435</v>
      </c>
      <c r="Y61" s="244" t="s">
        <v>436</v>
      </c>
      <c r="Z61" s="421">
        <v>8593018452</v>
      </c>
      <c r="AA61" s="422">
        <v>54136016.247600004</v>
      </c>
      <c r="AB61" s="372">
        <v>12532699</v>
      </c>
      <c r="AC61" s="372">
        <v>152548</v>
      </c>
      <c r="AD61" s="423">
        <v>66821263.247600004</v>
      </c>
      <c r="AE61" s="424">
        <v>4433</v>
      </c>
      <c r="AF61" s="421">
        <v>15074</v>
      </c>
      <c r="AG61" s="421">
        <v>1.9712000000000001</v>
      </c>
      <c r="AI61" s="244" t="s">
        <v>435</v>
      </c>
      <c r="AJ61" s="244" t="s">
        <v>436</v>
      </c>
      <c r="AK61" s="376">
        <v>66821263.247600004</v>
      </c>
      <c r="AL61" s="377">
        <v>4433</v>
      </c>
      <c r="AM61" s="425">
        <v>15074</v>
      </c>
      <c r="AN61" s="426">
        <v>1.9712000000000001</v>
      </c>
      <c r="AO61" s="427">
        <v>0.55730000000000002</v>
      </c>
      <c r="AP61" s="428">
        <v>0.8669</v>
      </c>
      <c r="AQ61" s="426">
        <v>1.2777000000000001</v>
      </c>
      <c r="AR61" s="429" t="s">
        <v>2</v>
      </c>
      <c r="AS61" s="436" t="s">
        <v>2</v>
      </c>
      <c r="AT61" s="437" t="s">
        <v>2</v>
      </c>
      <c r="AU61" s="428">
        <v>0</v>
      </c>
      <c r="AV61" s="426" t="s">
        <v>2</v>
      </c>
      <c r="AW61" s="425">
        <v>0</v>
      </c>
      <c r="BB61" s="244" t="s">
        <v>435</v>
      </c>
      <c r="BC61" s="244" t="s">
        <v>635</v>
      </c>
      <c r="BD61" s="384">
        <v>8593018452</v>
      </c>
      <c r="BE61" s="385">
        <v>515.58000000000004</v>
      </c>
      <c r="BF61" s="422">
        <v>16666702</v>
      </c>
      <c r="BG61" s="430">
        <v>0.55730000000000002</v>
      </c>
      <c r="BH61" s="289"/>
      <c r="BI61" s="386">
        <v>4433</v>
      </c>
      <c r="BJ61" s="422">
        <v>8.6</v>
      </c>
      <c r="BK61" s="386">
        <v>37070</v>
      </c>
      <c r="BL61" s="424">
        <v>72</v>
      </c>
      <c r="BN61" s="245" t="s">
        <v>435</v>
      </c>
      <c r="BO61" s="245" t="s">
        <v>436</v>
      </c>
      <c r="BP61" s="388">
        <v>1.003611111111111</v>
      </c>
      <c r="BQ61" s="388">
        <v>0.96584337349397587</v>
      </c>
      <c r="BR61" s="389">
        <v>0.96663461538461537</v>
      </c>
      <c r="BS61" s="290"/>
      <c r="BT61" s="390">
        <v>2019</v>
      </c>
      <c r="BU61" s="391">
        <v>0.97250000000000003</v>
      </c>
      <c r="BV61" s="291"/>
      <c r="BW61" s="392">
        <v>0.4</v>
      </c>
      <c r="BX61" s="392">
        <v>0.38900000000000001</v>
      </c>
      <c r="BY61" s="392">
        <v>0.61750000000000005</v>
      </c>
      <c r="BZ61" s="248"/>
      <c r="CA61" s="244" t="s">
        <v>435</v>
      </c>
      <c r="CB61" s="244" t="s">
        <v>635</v>
      </c>
      <c r="CC61" s="386">
        <v>41975</v>
      </c>
      <c r="CD61" s="386">
        <v>45095</v>
      </c>
      <c r="CE61" s="386">
        <v>48875</v>
      </c>
      <c r="CF61" s="431">
        <v>45315</v>
      </c>
      <c r="CG61" s="431">
        <v>0.8669</v>
      </c>
      <c r="CH61" s="264"/>
      <c r="CI61" s="431">
        <v>-3560</v>
      </c>
      <c r="CJ61" s="431">
        <v>-7.2800000000000004E-2</v>
      </c>
      <c r="CL61" s="244" t="s">
        <v>435</v>
      </c>
      <c r="CM61" s="244" t="s">
        <v>635</v>
      </c>
      <c r="CN61" s="395" t="s">
        <v>2</v>
      </c>
      <c r="CO61" s="396"/>
      <c r="CP61" s="395">
        <v>4433</v>
      </c>
      <c r="CQ61" s="402">
        <v>8938133</v>
      </c>
      <c r="CR61" s="402">
        <v>0</v>
      </c>
      <c r="CS61" s="402">
        <v>8938133</v>
      </c>
      <c r="CT61" s="402">
        <v>2016.27</v>
      </c>
      <c r="CU61" s="396"/>
      <c r="CV61" s="433" t="s">
        <v>2</v>
      </c>
      <c r="CW61" s="402" t="s">
        <v>2</v>
      </c>
      <c r="CX61" s="400" t="s">
        <v>2</v>
      </c>
      <c r="CY61" s="401"/>
      <c r="CZ61" s="402">
        <v>0.38900000000000001</v>
      </c>
      <c r="DA61" s="402" t="s">
        <v>2</v>
      </c>
      <c r="DB61" s="396"/>
      <c r="DC61" s="400" t="s">
        <v>2</v>
      </c>
      <c r="DX61" s="452" t="s">
        <v>361</v>
      </c>
      <c r="DY61" s="405" t="s">
        <v>41</v>
      </c>
      <c r="DZ61" s="405" t="s">
        <v>744</v>
      </c>
      <c r="EA61" s="406" t="s">
        <v>42</v>
      </c>
      <c r="EB61" s="407">
        <v>2051</v>
      </c>
      <c r="EC61" s="248"/>
      <c r="ED61" s="273">
        <v>2051</v>
      </c>
      <c r="EE61" s="273"/>
      <c r="EF61" s="248"/>
      <c r="EG61" s="273">
        <v>0.24704890387858347</v>
      </c>
      <c r="EH61" s="248"/>
      <c r="EI61" s="273">
        <v>0</v>
      </c>
      <c r="EJ61" s="273"/>
      <c r="EK61" s="273">
        <v>1656244</v>
      </c>
      <c r="EL61" s="273"/>
      <c r="EM61" s="248"/>
      <c r="EN61" s="248"/>
      <c r="EO61" s="408"/>
      <c r="ES61" s="434" t="s">
        <v>417</v>
      </c>
      <c r="ET61" s="435" t="s">
        <v>418</v>
      </c>
      <c r="EU61" s="411">
        <v>7618842</v>
      </c>
    </row>
    <row r="62" spans="1:151">
      <c r="A62" s="412" t="s">
        <v>437</v>
      </c>
      <c r="B62" s="413" t="s">
        <v>438</v>
      </c>
      <c r="C62" s="413">
        <v>2121</v>
      </c>
      <c r="D62" s="413">
        <v>2121</v>
      </c>
      <c r="E62" s="413"/>
      <c r="F62" s="413">
        <v>2121</v>
      </c>
      <c r="G62" s="413"/>
      <c r="H62" s="413">
        <v>2121</v>
      </c>
      <c r="K62" s="416" t="s">
        <v>437</v>
      </c>
      <c r="L62" s="417" t="s">
        <v>438</v>
      </c>
      <c r="M62" s="418">
        <v>2393650710</v>
      </c>
      <c r="N62" s="419">
        <v>33899825</v>
      </c>
      <c r="O62" s="418">
        <v>2359750885</v>
      </c>
      <c r="P62" s="416">
        <v>2020</v>
      </c>
      <c r="Q62" s="368">
        <v>0.92810000000000004</v>
      </c>
      <c r="R62" s="417">
        <v>2542561023</v>
      </c>
      <c r="S62" s="420">
        <v>33899825</v>
      </c>
      <c r="T62" s="417">
        <v>87990689</v>
      </c>
      <c r="U62" s="417">
        <v>314142524</v>
      </c>
      <c r="V62" s="417">
        <v>2978594061</v>
      </c>
      <c r="X62" s="244" t="s">
        <v>437</v>
      </c>
      <c r="Y62" s="244" t="s">
        <v>438</v>
      </c>
      <c r="Z62" s="421">
        <v>2978594061</v>
      </c>
      <c r="AA62" s="422">
        <v>18765142.5843</v>
      </c>
      <c r="AB62" s="372">
        <v>5094174</v>
      </c>
      <c r="AC62" s="372">
        <v>101210</v>
      </c>
      <c r="AD62" s="423">
        <v>23960526.5843</v>
      </c>
      <c r="AE62" s="424">
        <v>2121</v>
      </c>
      <c r="AF62" s="421">
        <v>11297</v>
      </c>
      <c r="AG62" s="421">
        <v>1.4773000000000001</v>
      </c>
      <c r="AI62" s="244" t="s">
        <v>437</v>
      </c>
      <c r="AJ62" s="244" t="s">
        <v>438</v>
      </c>
      <c r="AK62" s="376">
        <v>23960526.5843</v>
      </c>
      <c r="AL62" s="377">
        <v>2121</v>
      </c>
      <c r="AM62" s="425">
        <v>11297</v>
      </c>
      <c r="AN62" s="426">
        <v>1.4773000000000001</v>
      </c>
      <c r="AO62" s="427">
        <v>0.2215</v>
      </c>
      <c r="AP62" s="428">
        <v>0.76549999999999996</v>
      </c>
      <c r="AQ62" s="426">
        <v>0.99590000000000001</v>
      </c>
      <c r="AR62" s="429">
        <v>0.99590000000000001</v>
      </c>
      <c r="AS62" s="436">
        <v>2273.7199999999998</v>
      </c>
      <c r="AT62" s="437">
        <v>9.3600000000001273</v>
      </c>
      <c r="AU62" s="428">
        <v>19853</v>
      </c>
      <c r="AV62" s="426">
        <v>0.92300000000000004</v>
      </c>
      <c r="AW62" s="425">
        <v>18324</v>
      </c>
      <c r="BB62" s="244" t="s">
        <v>437</v>
      </c>
      <c r="BC62" s="244" t="s">
        <v>636</v>
      </c>
      <c r="BD62" s="384">
        <v>2978594061</v>
      </c>
      <c r="BE62" s="385">
        <v>449.62</v>
      </c>
      <c r="BF62" s="422">
        <v>6624692</v>
      </c>
      <c r="BG62" s="430">
        <v>0.2215</v>
      </c>
      <c r="BH62" s="289"/>
      <c r="BI62" s="386">
        <v>2121</v>
      </c>
      <c r="BJ62" s="422">
        <v>4.72</v>
      </c>
      <c r="BK62" s="386">
        <v>21215</v>
      </c>
      <c r="BL62" s="424">
        <v>47</v>
      </c>
      <c r="BN62" s="245" t="s">
        <v>437</v>
      </c>
      <c r="BO62" s="245" t="s">
        <v>438</v>
      </c>
      <c r="BP62" s="388">
        <v>0.77287226277372267</v>
      </c>
      <c r="BQ62" s="388">
        <v>0.99407622166246856</v>
      </c>
      <c r="BR62" s="389">
        <v>0.89514315800715538</v>
      </c>
      <c r="BS62" s="290"/>
      <c r="BT62" s="390">
        <v>2020</v>
      </c>
      <c r="BU62" s="391">
        <v>0.92810000000000004</v>
      </c>
      <c r="BV62" s="291"/>
      <c r="BW62" s="392">
        <v>0.5</v>
      </c>
      <c r="BX62" s="392">
        <v>0.46400000000000002</v>
      </c>
      <c r="BY62" s="392">
        <v>0.73650000000000004</v>
      </c>
      <c r="BZ62" s="248"/>
      <c r="CA62" s="244" t="s">
        <v>437</v>
      </c>
      <c r="CB62" s="244" t="s">
        <v>636</v>
      </c>
      <c r="CC62" s="386">
        <v>37206</v>
      </c>
      <c r="CD62" s="386">
        <v>39775</v>
      </c>
      <c r="CE62" s="386">
        <v>43064</v>
      </c>
      <c r="CF62" s="431">
        <v>40015</v>
      </c>
      <c r="CG62" s="431">
        <v>0.76549999999999996</v>
      </c>
      <c r="CH62" s="264"/>
      <c r="CI62" s="431">
        <v>-3049</v>
      </c>
      <c r="CJ62" s="431">
        <v>-7.0800000000000002E-2</v>
      </c>
      <c r="CL62" s="244" t="s">
        <v>437</v>
      </c>
      <c r="CM62" s="244" t="s">
        <v>636</v>
      </c>
      <c r="CN62" s="395">
        <v>0.99590000000000001</v>
      </c>
      <c r="CO62" s="396"/>
      <c r="CP62" s="395">
        <v>2121</v>
      </c>
      <c r="CQ62" s="402">
        <v>4453438</v>
      </c>
      <c r="CR62" s="402">
        <v>0</v>
      </c>
      <c r="CS62" s="402">
        <v>4453438</v>
      </c>
      <c r="CT62" s="402">
        <v>2099.69</v>
      </c>
      <c r="CU62" s="396"/>
      <c r="CV62" s="433">
        <v>2273.7199999999998</v>
      </c>
      <c r="CW62" s="402">
        <v>9.3600000000001273</v>
      </c>
      <c r="CX62" s="400">
        <v>0.92300000000000004</v>
      </c>
      <c r="CY62" s="401"/>
      <c r="CZ62" s="402">
        <v>0.46400000000000002</v>
      </c>
      <c r="DA62" s="402" t="s">
        <v>2</v>
      </c>
      <c r="DB62" s="396"/>
      <c r="DC62" s="400">
        <v>0.92300000000000004</v>
      </c>
      <c r="DX62" s="450" t="s">
        <v>361</v>
      </c>
      <c r="DY62" s="405" t="s">
        <v>826</v>
      </c>
      <c r="DZ62" s="405" t="s">
        <v>6</v>
      </c>
      <c r="EA62" s="406" t="s">
        <v>1071</v>
      </c>
      <c r="EB62" s="407">
        <v>86</v>
      </c>
      <c r="EC62" s="248"/>
      <c r="ED62" s="273">
        <v>86</v>
      </c>
      <c r="EE62" s="273"/>
      <c r="EF62" s="248"/>
      <c r="EG62" s="273">
        <v>1.0358949650686582E-2</v>
      </c>
      <c r="EH62" s="248"/>
      <c r="EI62" s="273">
        <v>0</v>
      </c>
      <c r="EJ62" s="273"/>
      <c r="EK62" s="273">
        <v>69448</v>
      </c>
      <c r="EL62" s="273"/>
      <c r="EM62" s="248"/>
      <c r="EN62" s="248"/>
      <c r="EO62" s="408"/>
      <c r="ES62" s="434" t="s">
        <v>419</v>
      </c>
      <c r="ET62" s="435" t="s">
        <v>420</v>
      </c>
      <c r="EU62" s="411">
        <v>0</v>
      </c>
    </row>
    <row r="63" spans="1:151">
      <c r="A63" s="412" t="s">
        <v>439</v>
      </c>
      <c r="B63" s="413" t="s">
        <v>440</v>
      </c>
      <c r="C63" s="413">
        <v>2584</v>
      </c>
      <c r="D63" s="413">
        <v>3014</v>
      </c>
      <c r="E63" s="413"/>
      <c r="F63" s="413">
        <v>3014</v>
      </c>
      <c r="G63" s="413"/>
      <c r="H63" s="413">
        <v>3014</v>
      </c>
      <c r="K63" s="416" t="s">
        <v>439</v>
      </c>
      <c r="L63" s="417" t="s">
        <v>440</v>
      </c>
      <c r="M63" s="418">
        <v>1200943160</v>
      </c>
      <c r="N63" s="419">
        <v>110323086</v>
      </c>
      <c r="O63" s="418">
        <v>1090620074</v>
      </c>
      <c r="P63" s="416">
        <v>2017</v>
      </c>
      <c r="Q63" s="368">
        <v>1.0266</v>
      </c>
      <c r="R63" s="417">
        <v>1062361264</v>
      </c>
      <c r="S63" s="420">
        <v>110323086</v>
      </c>
      <c r="T63" s="417">
        <v>85885653</v>
      </c>
      <c r="U63" s="417">
        <v>763703020</v>
      </c>
      <c r="V63" s="417">
        <v>2022273023</v>
      </c>
      <c r="X63" s="244" t="s">
        <v>439</v>
      </c>
      <c r="Y63" s="244" t="s">
        <v>440</v>
      </c>
      <c r="Z63" s="421">
        <v>2022273023</v>
      </c>
      <c r="AA63" s="422">
        <v>12740320.0449</v>
      </c>
      <c r="AB63" s="372">
        <v>5659795</v>
      </c>
      <c r="AC63" s="372">
        <v>116204</v>
      </c>
      <c r="AD63" s="423">
        <v>18516319.0449</v>
      </c>
      <c r="AE63" s="424">
        <v>3014</v>
      </c>
      <c r="AF63" s="421">
        <v>6143</v>
      </c>
      <c r="AG63" s="421">
        <v>0.80330000000000001</v>
      </c>
      <c r="AI63" s="244" t="s">
        <v>439</v>
      </c>
      <c r="AJ63" s="244" t="s">
        <v>440</v>
      </c>
      <c r="AK63" s="376">
        <v>18516319.0449</v>
      </c>
      <c r="AL63" s="377">
        <v>3014</v>
      </c>
      <c r="AM63" s="425">
        <v>6143</v>
      </c>
      <c r="AN63" s="426">
        <v>0.80330000000000001</v>
      </c>
      <c r="AO63" s="427">
        <v>0.1482</v>
      </c>
      <c r="AP63" s="428">
        <v>0.75119999999999998</v>
      </c>
      <c r="AQ63" s="426">
        <v>0.7117</v>
      </c>
      <c r="AR63" s="429">
        <v>0.7117</v>
      </c>
      <c r="AS63" s="436">
        <v>1624.87</v>
      </c>
      <c r="AT63" s="437">
        <v>658.21</v>
      </c>
      <c r="AU63" s="428">
        <v>1983845</v>
      </c>
      <c r="AV63" s="426">
        <v>1</v>
      </c>
      <c r="AW63" s="425">
        <v>1983845</v>
      </c>
      <c r="BB63" s="244" t="s">
        <v>439</v>
      </c>
      <c r="BC63" s="244" t="s">
        <v>637</v>
      </c>
      <c r="BD63" s="384">
        <v>2022273023</v>
      </c>
      <c r="BE63" s="385">
        <v>456.41</v>
      </c>
      <c r="BF63" s="422">
        <v>4430825</v>
      </c>
      <c r="BG63" s="430">
        <v>0.1482</v>
      </c>
      <c r="BH63" s="289"/>
      <c r="BI63" s="386">
        <v>3014</v>
      </c>
      <c r="BJ63" s="422">
        <v>6.6</v>
      </c>
      <c r="BK63" s="386">
        <v>22012</v>
      </c>
      <c r="BL63" s="424">
        <v>48</v>
      </c>
      <c r="BN63" s="245" t="s">
        <v>439</v>
      </c>
      <c r="BO63" s="245" t="s">
        <v>440</v>
      </c>
      <c r="BP63" s="388">
        <v>1.038</v>
      </c>
      <c r="BQ63" s="388">
        <v>1.0582857142857143</v>
      </c>
      <c r="BR63" s="389">
        <v>1.0017307692307693</v>
      </c>
      <c r="BS63" s="290"/>
      <c r="BT63" s="390">
        <v>2017</v>
      </c>
      <c r="BU63" s="391">
        <v>1.0266</v>
      </c>
      <c r="BV63" s="291"/>
      <c r="BW63" s="392">
        <v>0.81</v>
      </c>
      <c r="BX63" s="392">
        <v>0.83199999999999996</v>
      </c>
      <c r="BY63" s="392">
        <v>1.3206</v>
      </c>
      <c r="BZ63" s="248"/>
      <c r="CA63" s="244" t="s">
        <v>439</v>
      </c>
      <c r="CB63" s="244" t="s">
        <v>637</v>
      </c>
      <c r="CC63" s="386">
        <v>35954</v>
      </c>
      <c r="CD63" s="386">
        <v>38674</v>
      </c>
      <c r="CE63" s="386">
        <v>43176</v>
      </c>
      <c r="CF63" s="431">
        <v>39268</v>
      </c>
      <c r="CG63" s="431">
        <v>0.75119999999999998</v>
      </c>
      <c r="CH63" s="264"/>
      <c r="CI63" s="431">
        <v>-3908</v>
      </c>
      <c r="CJ63" s="431">
        <v>-9.0499999999999997E-2</v>
      </c>
      <c r="CL63" s="244" t="s">
        <v>439</v>
      </c>
      <c r="CM63" s="244" t="s">
        <v>637</v>
      </c>
      <c r="CN63" s="395">
        <v>0.7117</v>
      </c>
      <c r="CO63" s="396"/>
      <c r="CP63" s="395">
        <v>3014</v>
      </c>
      <c r="CQ63" s="402">
        <v>7643126</v>
      </c>
      <c r="CR63" s="402">
        <v>0</v>
      </c>
      <c r="CS63" s="402">
        <v>7643126</v>
      </c>
      <c r="CT63" s="402">
        <v>2535.87</v>
      </c>
      <c r="CU63" s="396"/>
      <c r="CV63" s="433">
        <v>1624.87</v>
      </c>
      <c r="CW63" s="402">
        <v>658.21</v>
      </c>
      <c r="CX63" s="400">
        <v>1</v>
      </c>
      <c r="CY63" s="401"/>
      <c r="CZ63" s="402">
        <v>0.83199999999999996</v>
      </c>
      <c r="DA63" s="402">
        <v>1</v>
      </c>
      <c r="DB63" s="396"/>
      <c r="DC63" s="400">
        <v>1</v>
      </c>
      <c r="DX63" s="453" t="s">
        <v>361</v>
      </c>
      <c r="DY63" s="439" t="s">
        <v>260</v>
      </c>
      <c r="DZ63" s="439" t="s">
        <v>6</v>
      </c>
      <c r="EA63" s="440" t="s">
        <v>1331</v>
      </c>
      <c r="EB63" s="407">
        <v>1030</v>
      </c>
      <c r="EC63" s="441"/>
      <c r="ED63" s="442">
        <v>1030</v>
      </c>
      <c r="EE63" s="442">
        <v>8302</v>
      </c>
      <c r="EF63" s="441"/>
      <c r="EG63" s="442">
        <v>0.12406649000240906</v>
      </c>
      <c r="EH63" s="441"/>
      <c r="EI63" s="273">
        <v>0</v>
      </c>
      <c r="EJ63" s="442"/>
      <c r="EK63" s="273">
        <v>831756</v>
      </c>
      <c r="EL63" s="442"/>
      <c r="EM63" s="441"/>
      <c r="EN63" s="441"/>
      <c r="EO63" s="443"/>
      <c r="ES63" s="434" t="s">
        <v>421</v>
      </c>
      <c r="ET63" s="435" t="s">
        <v>422</v>
      </c>
      <c r="EU63" s="411">
        <v>0</v>
      </c>
    </row>
    <row r="64" spans="1:151">
      <c r="A64" s="412" t="s">
        <v>441</v>
      </c>
      <c r="B64" s="413" t="s">
        <v>442</v>
      </c>
      <c r="C64" s="413">
        <v>5563</v>
      </c>
      <c r="D64" s="413">
        <v>5563</v>
      </c>
      <c r="E64" s="413"/>
      <c r="F64" s="413">
        <v>5563</v>
      </c>
      <c r="G64" s="413"/>
      <c r="H64" s="413">
        <v>5563</v>
      </c>
      <c r="K64" s="416" t="s">
        <v>441</v>
      </c>
      <c r="L64" s="417" t="s">
        <v>442</v>
      </c>
      <c r="M64" s="418">
        <v>3376964788</v>
      </c>
      <c r="N64" s="419">
        <v>59977210</v>
      </c>
      <c r="O64" s="418">
        <v>3316987578</v>
      </c>
      <c r="P64" s="416">
        <v>2019</v>
      </c>
      <c r="Q64" s="368">
        <v>0.90600000000000003</v>
      </c>
      <c r="R64" s="417">
        <v>3661134192</v>
      </c>
      <c r="S64" s="420">
        <v>59977210</v>
      </c>
      <c r="T64" s="417">
        <v>295198282</v>
      </c>
      <c r="U64" s="417">
        <v>1091385093</v>
      </c>
      <c r="V64" s="417">
        <v>5107694777</v>
      </c>
      <c r="X64" s="244" t="s">
        <v>441</v>
      </c>
      <c r="Y64" s="244" t="s">
        <v>442</v>
      </c>
      <c r="Z64" s="421">
        <v>5107694777</v>
      </c>
      <c r="AA64" s="422">
        <v>32178477.095100001</v>
      </c>
      <c r="AB64" s="372">
        <v>12317822</v>
      </c>
      <c r="AC64" s="372">
        <v>351047</v>
      </c>
      <c r="AD64" s="423">
        <v>44847346.095100001</v>
      </c>
      <c r="AE64" s="424">
        <v>5563</v>
      </c>
      <c r="AF64" s="421">
        <v>8062</v>
      </c>
      <c r="AG64" s="421">
        <v>1.0543</v>
      </c>
      <c r="AI64" s="244" t="s">
        <v>441</v>
      </c>
      <c r="AJ64" s="244" t="s">
        <v>442</v>
      </c>
      <c r="AK64" s="376">
        <v>44847346.095100001</v>
      </c>
      <c r="AL64" s="377">
        <v>5563</v>
      </c>
      <c r="AM64" s="425">
        <v>8062</v>
      </c>
      <c r="AN64" s="426">
        <v>1.0543</v>
      </c>
      <c r="AO64" s="427">
        <v>0.38819999999999999</v>
      </c>
      <c r="AP64" s="428">
        <v>0.75719999999999998</v>
      </c>
      <c r="AQ64" s="426">
        <v>0.83909999999999996</v>
      </c>
      <c r="AR64" s="429">
        <v>0.83909999999999996</v>
      </c>
      <c r="AS64" s="436">
        <v>1915.73</v>
      </c>
      <c r="AT64" s="437">
        <v>367.34999999999991</v>
      </c>
      <c r="AU64" s="428">
        <v>2043568</v>
      </c>
      <c r="AV64" s="426">
        <v>0.87</v>
      </c>
      <c r="AW64" s="425">
        <v>1777904</v>
      </c>
      <c r="BB64" s="244" t="s">
        <v>441</v>
      </c>
      <c r="BC64" s="244" t="s">
        <v>638</v>
      </c>
      <c r="BD64" s="384">
        <v>5107694777</v>
      </c>
      <c r="BE64" s="385">
        <v>439.95</v>
      </c>
      <c r="BF64" s="422">
        <v>11609717</v>
      </c>
      <c r="BG64" s="430">
        <v>0.38819999999999999</v>
      </c>
      <c r="BH64" s="289"/>
      <c r="BI64" s="386">
        <v>5563</v>
      </c>
      <c r="BJ64" s="422">
        <v>12.64</v>
      </c>
      <c r="BK64" s="386">
        <v>44591</v>
      </c>
      <c r="BL64" s="424">
        <v>101</v>
      </c>
      <c r="BN64" s="245" t="s">
        <v>441</v>
      </c>
      <c r="BO64" s="245" t="s">
        <v>442</v>
      </c>
      <c r="BP64" s="388">
        <v>0.95906122448979592</v>
      </c>
      <c r="BQ64" s="388">
        <v>0.9391647058823529</v>
      </c>
      <c r="BR64" s="389">
        <v>0.86622448979591837</v>
      </c>
      <c r="BS64" s="290"/>
      <c r="BT64" s="390">
        <v>2019</v>
      </c>
      <c r="BU64" s="391">
        <v>0.90600000000000003</v>
      </c>
      <c r="BV64" s="291"/>
      <c r="BW64" s="392">
        <v>0.57750000000000001</v>
      </c>
      <c r="BX64" s="392">
        <v>0.52300000000000002</v>
      </c>
      <c r="BY64" s="392">
        <v>0.83020000000000005</v>
      </c>
      <c r="BZ64" s="248"/>
      <c r="CA64" s="244" t="s">
        <v>441</v>
      </c>
      <c r="CB64" s="244" t="s">
        <v>638</v>
      </c>
      <c r="CC64" s="386">
        <v>36377</v>
      </c>
      <c r="CD64" s="386">
        <v>39398</v>
      </c>
      <c r="CE64" s="386">
        <v>42960</v>
      </c>
      <c r="CF64" s="431">
        <v>39578.333333333336</v>
      </c>
      <c r="CG64" s="431">
        <v>0.75719999999999998</v>
      </c>
      <c r="CH64" s="264"/>
      <c r="CI64" s="431">
        <v>-3381.6666666666642</v>
      </c>
      <c r="CJ64" s="431">
        <v>-7.8700000000000006E-2</v>
      </c>
      <c r="CL64" s="244" t="s">
        <v>441</v>
      </c>
      <c r="CM64" s="244" t="s">
        <v>638</v>
      </c>
      <c r="CN64" s="395">
        <v>0.83909999999999996</v>
      </c>
      <c r="CO64" s="396"/>
      <c r="CP64" s="395">
        <v>5563</v>
      </c>
      <c r="CQ64" s="402">
        <v>9267469</v>
      </c>
      <c r="CR64" s="402">
        <v>0</v>
      </c>
      <c r="CS64" s="402">
        <v>9267469</v>
      </c>
      <c r="CT64" s="402">
        <v>1665.91</v>
      </c>
      <c r="CU64" s="396"/>
      <c r="CV64" s="433">
        <v>1915.73</v>
      </c>
      <c r="CW64" s="402">
        <v>367.34999999999991</v>
      </c>
      <c r="CX64" s="400">
        <v>0.87</v>
      </c>
      <c r="CY64" s="401"/>
      <c r="CZ64" s="402">
        <v>0.52300000000000002</v>
      </c>
      <c r="DA64" s="402" t="s">
        <v>2</v>
      </c>
      <c r="DB64" s="396"/>
      <c r="DC64" s="400">
        <v>0.87</v>
      </c>
      <c r="DX64" s="449" t="s">
        <v>363</v>
      </c>
      <c r="DY64" s="444" t="s">
        <v>363</v>
      </c>
      <c r="DZ64" s="444" t="s">
        <v>744</v>
      </c>
      <c r="EA64" s="445" t="s">
        <v>364</v>
      </c>
      <c r="EB64" s="407">
        <v>12570</v>
      </c>
      <c r="EC64" s="446"/>
      <c r="ED64" s="447">
        <v>12570</v>
      </c>
      <c r="EE64" s="447">
        <v>12570</v>
      </c>
      <c r="EF64" s="446"/>
      <c r="EG64" s="447">
        <v>1</v>
      </c>
      <c r="EH64" s="446"/>
      <c r="EI64" s="273">
        <v>2051452</v>
      </c>
      <c r="EJ64" s="447"/>
      <c r="EK64" s="447">
        <v>2051452</v>
      </c>
      <c r="EL64" s="447">
        <v>2051452</v>
      </c>
      <c r="EM64" s="446">
        <v>0</v>
      </c>
      <c r="EN64" s="446"/>
      <c r="EO64" s="448"/>
      <c r="ES64" s="434" t="s">
        <v>88</v>
      </c>
      <c r="ET64" s="435" t="s">
        <v>89</v>
      </c>
      <c r="EU64" s="411">
        <v>0</v>
      </c>
    </row>
    <row r="65" spans="1:151">
      <c r="A65" s="412" t="s">
        <v>443</v>
      </c>
      <c r="B65" s="413" t="s">
        <v>573</v>
      </c>
      <c r="C65" s="413">
        <v>143471</v>
      </c>
      <c r="D65" s="413">
        <v>169740</v>
      </c>
      <c r="E65" s="413"/>
      <c r="F65" s="413">
        <v>169740</v>
      </c>
      <c r="G65" s="413"/>
      <c r="H65" s="413">
        <v>169740</v>
      </c>
      <c r="K65" s="416" t="s">
        <v>443</v>
      </c>
      <c r="L65" s="417" t="s">
        <v>444</v>
      </c>
      <c r="M65" s="418">
        <v>165722806945</v>
      </c>
      <c r="N65" s="419">
        <v>58714548</v>
      </c>
      <c r="O65" s="418">
        <v>165664092397</v>
      </c>
      <c r="P65" s="416">
        <v>2019</v>
      </c>
      <c r="Q65" s="368">
        <v>0.91869999999999996</v>
      </c>
      <c r="R65" s="417">
        <v>180324471968</v>
      </c>
      <c r="S65" s="420">
        <v>58714548</v>
      </c>
      <c r="T65" s="417">
        <v>5392320931</v>
      </c>
      <c r="U65" s="417">
        <v>24252912943</v>
      </c>
      <c r="V65" s="417">
        <v>210028420390</v>
      </c>
      <c r="X65" s="244" t="s">
        <v>443</v>
      </c>
      <c r="Y65" s="244" t="s">
        <v>573</v>
      </c>
      <c r="Z65" s="421">
        <v>210028420390</v>
      </c>
      <c r="AA65" s="422">
        <v>1323179048.457</v>
      </c>
      <c r="AB65" s="372">
        <v>326952222</v>
      </c>
      <c r="AC65" s="372">
        <v>764043</v>
      </c>
      <c r="AD65" s="423">
        <v>1650895313.457</v>
      </c>
      <c r="AE65" s="424">
        <v>169740</v>
      </c>
      <c r="AF65" s="421">
        <v>9726</v>
      </c>
      <c r="AG65" s="421">
        <v>1.2719</v>
      </c>
      <c r="AI65" s="244" t="s">
        <v>443</v>
      </c>
      <c r="AJ65" s="244" t="s">
        <v>573</v>
      </c>
      <c r="AK65" s="376">
        <v>1650895313.457</v>
      </c>
      <c r="AL65" s="377">
        <v>169740</v>
      </c>
      <c r="AM65" s="425">
        <v>9726</v>
      </c>
      <c r="AN65" s="426">
        <v>1.2719</v>
      </c>
      <c r="AO65" s="427">
        <v>13.4122</v>
      </c>
      <c r="AP65" s="428">
        <v>1.2914000000000001</v>
      </c>
      <c r="AQ65" s="426">
        <v>2.4957000000000003</v>
      </c>
      <c r="AR65" s="429" t="s">
        <v>2</v>
      </c>
      <c r="AS65" s="436" t="s">
        <v>2</v>
      </c>
      <c r="AT65" s="437" t="s">
        <v>2</v>
      </c>
      <c r="AU65" s="428">
        <v>0</v>
      </c>
      <c r="AV65" s="426" t="s">
        <v>2</v>
      </c>
      <c r="AW65" s="425">
        <v>0</v>
      </c>
      <c r="BB65" s="244" t="s">
        <v>443</v>
      </c>
      <c r="BC65" s="244" t="s">
        <v>639</v>
      </c>
      <c r="BD65" s="384">
        <v>210028420390</v>
      </c>
      <c r="BE65" s="385">
        <v>523.6</v>
      </c>
      <c r="BF65" s="422">
        <v>401123798</v>
      </c>
      <c r="BG65" s="430">
        <v>13.4122</v>
      </c>
      <c r="BH65" s="289"/>
      <c r="BI65" s="386">
        <v>169740</v>
      </c>
      <c r="BJ65" s="422">
        <v>324.18</v>
      </c>
      <c r="BK65" s="386">
        <v>1117834</v>
      </c>
      <c r="BL65" s="424">
        <v>2135</v>
      </c>
      <c r="BN65" s="245" t="s">
        <v>443</v>
      </c>
      <c r="BO65" s="245" t="s">
        <v>573</v>
      </c>
      <c r="BP65" s="388">
        <v>0.98571428571428588</v>
      </c>
      <c r="BQ65" s="388">
        <v>0.93598553345388791</v>
      </c>
      <c r="BR65" s="389">
        <v>0.88491163123955097</v>
      </c>
      <c r="BS65" s="290"/>
      <c r="BT65" s="390">
        <v>2019</v>
      </c>
      <c r="BU65" s="391">
        <v>0.91869999999999996</v>
      </c>
      <c r="BV65" s="291"/>
      <c r="BW65" s="392">
        <v>0.6169</v>
      </c>
      <c r="BX65" s="392">
        <v>0.56699999999999995</v>
      </c>
      <c r="BY65" s="392">
        <v>0.9</v>
      </c>
      <c r="BZ65" s="248"/>
      <c r="CA65" s="244" t="s">
        <v>443</v>
      </c>
      <c r="CB65" s="244" t="s">
        <v>639</v>
      </c>
      <c r="CC65" s="386">
        <v>63805</v>
      </c>
      <c r="CD65" s="386">
        <v>66863</v>
      </c>
      <c r="CE65" s="386">
        <v>71836</v>
      </c>
      <c r="CF65" s="431">
        <v>67501.333333333328</v>
      </c>
      <c r="CG65" s="431">
        <v>1.2914000000000001</v>
      </c>
      <c r="CH65" s="264"/>
      <c r="CI65" s="431">
        <v>-4334.6666666666715</v>
      </c>
      <c r="CJ65" s="431">
        <v>-6.0299999999999999E-2</v>
      </c>
      <c r="CL65" s="244" t="s">
        <v>443</v>
      </c>
      <c r="CM65" s="244" t="s">
        <v>639</v>
      </c>
      <c r="CN65" s="395" t="s">
        <v>2</v>
      </c>
      <c r="CO65" s="396"/>
      <c r="CP65" s="395">
        <v>169740</v>
      </c>
      <c r="CQ65" s="402">
        <v>524932548</v>
      </c>
      <c r="CR65" s="402">
        <v>0</v>
      </c>
      <c r="CS65" s="402">
        <v>524932548</v>
      </c>
      <c r="CT65" s="402">
        <v>3092.57</v>
      </c>
      <c r="CU65" s="396"/>
      <c r="CV65" s="433" t="s">
        <v>2</v>
      </c>
      <c r="CW65" s="402" t="s">
        <v>2</v>
      </c>
      <c r="CX65" s="400" t="s">
        <v>2</v>
      </c>
      <c r="CY65" s="401"/>
      <c r="CZ65" s="402">
        <v>0.56699999999999995</v>
      </c>
      <c r="DA65" s="402" t="s">
        <v>2</v>
      </c>
      <c r="DB65" s="396"/>
      <c r="DC65" s="400" t="s">
        <v>2</v>
      </c>
      <c r="DX65" s="450" t="s">
        <v>365</v>
      </c>
      <c r="DY65" s="405" t="s">
        <v>365</v>
      </c>
      <c r="DZ65" s="405" t="s">
        <v>744</v>
      </c>
      <c r="EA65" s="406" t="s">
        <v>571</v>
      </c>
      <c r="EB65" s="407">
        <v>49416</v>
      </c>
      <c r="EC65" s="248"/>
      <c r="ED65" s="273">
        <v>49416</v>
      </c>
      <c r="EE65" s="273"/>
      <c r="EF65" s="248"/>
      <c r="EG65" s="273">
        <v>0.95782291828190413</v>
      </c>
      <c r="EH65" s="248"/>
      <c r="EI65" s="273">
        <v>25948712</v>
      </c>
      <c r="EJ65" s="273"/>
      <c r="EK65" s="273">
        <v>24854271</v>
      </c>
      <c r="EL65" s="273">
        <v>25948712</v>
      </c>
      <c r="EM65" s="248">
        <v>0</v>
      </c>
      <c r="EN65" s="248"/>
      <c r="EO65" s="408"/>
      <c r="ES65" s="434" t="s">
        <v>423</v>
      </c>
      <c r="ET65" s="435" t="s">
        <v>424</v>
      </c>
      <c r="EU65" s="411">
        <v>0</v>
      </c>
    </row>
    <row r="66" spans="1:151">
      <c r="A66" s="412" t="s">
        <v>445</v>
      </c>
      <c r="B66" s="413" t="s">
        <v>446</v>
      </c>
      <c r="C66" s="413">
        <v>1736</v>
      </c>
      <c r="D66" s="413">
        <v>1736</v>
      </c>
      <c r="E66" s="413"/>
      <c r="F66" s="413">
        <v>1736</v>
      </c>
      <c r="G66" s="413"/>
      <c r="H66" s="413">
        <v>1736</v>
      </c>
      <c r="K66" s="416" t="s">
        <v>445</v>
      </c>
      <c r="L66" s="417" t="s">
        <v>446</v>
      </c>
      <c r="M66" s="418">
        <v>1454936245</v>
      </c>
      <c r="N66" s="419">
        <v>68167600</v>
      </c>
      <c r="O66" s="418">
        <v>1386768645</v>
      </c>
      <c r="P66" s="416">
        <v>2022</v>
      </c>
      <c r="Q66" s="368">
        <v>0.90369999999999995</v>
      </c>
      <c r="R66" s="417">
        <v>1534545364</v>
      </c>
      <c r="S66" s="420">
        <v>68167600</v>
      </c>
      <c r="T66" s="417">
        <v>81795455</v>
      </c>
      <c r="U66" s="417">
        <v>336764783</v>
      </c>
      <c r="V66" s="417">
        <v>2021273202</v>
      </c>
      <c r="X66" s="244" t="s">
        <v>445</v>
      </c>
      <c r="Y66" s="244" t="s">
        <v>446</v>
      </c>
      <c r="Z66" s="421">
        <v>2021273202</v>
      </c>
      <c r="AA66" s="422">
        <v>12734021.172599999</v>
      </c>
      <c r="AB66" s="372">
        <v>4172453</v>
      </c>
      <c r="AC66" s="372">
        <v>33045</v>
      </c>
      <c r="AD66" s="423">
        <v>16939519.172600001</v>
      </c>
      <c r="AE66" s="424">
        <v>1736</v>
      </c>
      <c r="AF66" s="421">
        <v>9758</v>
      </c>
      <c r="AG66" s="421">
        <v>1.2761</v>
      </c>
      <c r="AI66" s="244" t="s">
        <v>445</v>
      </c>
      <c r="AJ66" s="244" t="s">
        <v>446</v>
      </c>
      <c r="AK66" s="376">
        <v>16939519.172600001</v>
      </c>
      <c r="AL66" s="377">
        <v>1736</v>
      </c>
      <c r="AM66" s="425">
        <v>9758</v>
      </c>
      <c r="AN66" s="426">
        <v>1.2761</v>
      </c>
      <c r="AO66" s="427">
        <v>0.30549999999999999</v>
      </c>
      <c r="AP66" s="428">
        <v>0.78210000000000002</v>
      </c>
      <c r="AQ66" s="426">
        <v>0.93209999999999993</v>
      </c>
      <c r="AR66" s="429">
        <v>0.93209999999999993</v>
      </c>
      <c r="AS66" s="436">
        <v>2128.06</v>
      </c>
      <c r="AT66" s="437">
        <v>155.01999999999998</v>
      </c>
      <c r="AU66" s="428">
        <v>269115</v>
      </c>
      <c r="AV66" s="426">
        <v>0.59399999999999997</v>
      </c>
      <c r="AW66" s="425">
        <v>159854</v>
      </c>
      <c r="BB66" s="244" t="s">
        <v>445</v>
      </c>
      <c r="BC66" s="244" t="s">
        <v>640</v>
      </c>
      <c r="BD66" s="384">
        <v>2021273202</v>
      </c>
      <c r="BE66" s="385">
        <v>221.25</v>
      </c>
      <c r="BF66" s="422">
        <v>9135698</v>
      </c>
      <c r="BG66" s="430">
        <v>0.30549999999999999</v>
      </c>
      <c r="BH66" s="289"/>
      <c r="BI66" s="386">
        <v>1736</v>
      </c>
      <c r="BJ66" s="422">
        <v>7.85</v>
      </c>
      <c r="BK66" s="386">
        <v>14895</v>
      </c>
      <c r="BL66" s="424">
        <v>67</v>
      </c>
      <c r="BN66" s="245" t="s">
        <v>445</v>
      </c>
      <c r="BO66" s="245" t="s">
        <v>446</v>
      </c>
      <c r="BP66" s="388">
        <v>0.96480182926829272</v>
      </c>
      <c r="BQ66" s="388">
        <v>0.94456179775280891</v>
      </c>
      <c r="BR66" s="389">
        <v>0.85606060606060608</v>
      </c>
      <c r="BS66" s="290"/>
      <c r="BT66" s="390">
        <v>2022</v>
      </c>
      <c r="BU66" s="391">
        <v>0.90369999999999995</v>
      </c>
      <c r="BV66" s="291"/>
      <c r="BW66" s="392">
        <v>0.57999999999999996</v>
      </c>
      <c r="BX66" s="392">
        <v>0.52400000000000002</v>
      </c>
      <c r="BY66" s="392">
        <v>0.83169999999999999</v>
      </c>
      <c r="BZ66" s="248"/>
      <c r="CA66" s="244" t="s">
        <v>445</v>
      </c>
      <c r="CB66" s="244" t="s">
        <v>640</v>
      </c>
      <c r="CC66" s="386">
        <v>37938</v>
      </c>
      <c r="CD66" s="386">
        <v>40735</v>
      </c>
      <c r="CE66" s="386">
        <v>43973</v>
      </c>
      <c r="CF66" s="431">
        <v>40882</v>
      </c>
      <c r="CG66" s="431">
        <v>0.78210000000000002</v>
      </c>
      <c r="CH66" s="264"/>
      <c r="CI66" s="431">
        <v>-3091</v>
      </c>
      <c r="CJ66" s="431">
        <v>-7.0300000000000001E-2</v>
      </c>
      <c r="CL66" s="244" t="s">
        <v>445</v>
      </c>
      <c r="CM66" s="244" t="s">
        <v>640</v>
      </c>
      <c r="CN66" s="395">
        <v>0.93209999999999993</v>
      </c>
      <c r="CO66" s="396"/>
      <c r="CP66" s="395">
        <v>1736</v>
      </c>
      <c r="CQ66" s="402">
        <v>2195920</v>
      </c>
      <c r="CR66" s="402">
        <v>0</v>
      </c>
      <c r="CS66" s="402">
        <v>2195920</v>
      </c>
      <c r="CT66" s="402">
        <v>1264.93</v>
      </c>
      <c r="CU66" s="396"/>
      <c r="CV66" s="433">
        <v>2128.06</v>
      </c>
      <c r="CW66" s="402">
        <v>155.01999999999998</v>
      </c>
      <c r="CX66" s="400">
        <v>0.59399999999999997</v>
      </c>
      <c r="CY66" s="401"/>
      <c r="CZ66" s="402">
        <v>0.52400000000000002</v>
      </c>
      <c r="DA66" s="402" t="s">
        <v>2</v>
      </c>
      <c r="DB66" s="396"/>
      <c r="DC66" s="400">
        <v>0.59399999999999997</v>
      </c>
      <c r="DX66" s="450" t="s">
        <v>365</v>
      </c>
      <c r="DY66" s="405" t="s">
        <v>51</v>
      </c>
      <c r="DZ66" s="405" t="s">
        <v>6</v>
      </c>
      <c r="EA66" s="406" t="s">
        <v>52</v>
      </c>
      <c r="EB66" s="407">
        <v>1300</v>
      </c>
      <c r="EC66" s="248"/>
      <c r="ED66" s="273">
        <v>1300</v>
      </c>
      <c r="EE66" s="273"/>
      <c r="EF66" s="248"/>
      <c r="EG66" s="273">
        <v>2.5197705070553574E-2</v>
      </c>
      <c r="EH66" s="248"/>
      <c r="EI66" s="273">
        <v>0</v>
      </c>
      <c r="EJ66" s="273"/>
      <c r="EK66" s="273">
        <v>653848</v>
      </c>
      <c r="EL66" s="273"/>
      <c r="EM66" s="248"/>
      <c r="EN66" s="248"/>
      <c r="EO66" s="408"/>
      <c r="ES66" s="434" t="s">
        <v>425</v>
      </c>
      <c r="ET66" s="435" t="s">
        <v>426</v>
      </c>
      <c r="EU66" s="411">
        <v>17213457</v>
      </c>
    </row>
    <row r="67" spans="1:151">
      <c r="A67" s="412" t="s">
        <v>447</v>
      </c>
      <c r="B67" s="413" t="s">
        <v>448</v>
      </c>
      <c r="C67" s="413">
        <v>3497</v>
      </c>
      <c r="D67" s="413">
        <v>3697</v>
      </c>
      <c r="E67" s="413"/>
      <c r="F67" s="413">
        <v>3697</v>
      </c>
      <c r="G67" s="413"/>
      <c r="H67" s="413">
        <v>3697</v>
      </c>
      <c r="K67" s="416" t="s">
        <v>447</v>
      </c>
      <c r="L67" s="417" t="s">
        <v>448</v>
      </c>
      <c r="M67" s="418">
        <v>2723432352</v>
      </c>
      <c r="N67" s="419">
        <v>118637392</v>
      </c>
      <c r="O67" s="418">
        <v>2604794960</v>
      </c>
      <c r="P67" s="416">
        <v>2020</v>
      </c>
      <c r="Q67" s="368">
        <v>0.95430000000000004</v>
      </c>
      <c r="R67" s="417">
        <v>2729534696</v>
      </c>
      <c r="S67" s="420">
        <v>118637392</v>
      </c>
      <c r="T67" s="417">
        <v>110474512</v>
      </c>
      <c r="U67" s="417">
        <v>758119078</v>
      </c>
      <c r="V67" s="417">
        <v>3716765678</v>
      </c>
      <c r="X67" s="244" t="s">
        <v>447</v>
      </c>
      <c r="Y67" s="244" t="s">
        <v>448</v>
      </c>
      <c r="Z67" s="421">
        <v>3716765678</v>
      </c>
      <c r="AA67" s="422">
        <v>23415623.771400001</v>
      </c>
      <c r="AB67" s="372">
        <v>6303957</v>
      </c>
      <c r="AC67" s="372">
        <v>195780</v>
      </c>
      <c r="AD67" s="423">
        <v>29915360.771400001</v>
      </c>
      <c r="AE67" s="424">
        <v>3697</v>
      </c>
      <c r="AF67" s="421">
        <v>8092</v>
      </c>
      <c r="AG67" s="421">
        <v>1.0582</v>
      </c>
      <c r="AI67" s="244" t="s">
        <v>447</v>
      </c>
      <c r="AJ67" s="244" t="s">
        <v>448</v>
      </c>
      <c r="AK67" s="376">
        <v>29915360.771400001</v>
      </c>
      <c r="AL67" s="377">
        <v>3697</v>
      </c>
      <c r="AM67" s="425">
        <v>8092</v>
      </c>
      <c r="AN67" s="426">
        <v>1.0582</v>
      </c>
      <c r="AO67" s="427">
        <v>0.25280000000000002</v>
      </c>
      <c r="AP67" s="428">
        <v>0.81559999999999999</v>
      </c>
      <c r="AQ67" s="426">
        <v>0.85639999999999994</v>
      </c>
      <c r="AR67" s="429">
        <v>0.85639999999999994</v>
      </c>
      <c r="AS67" s="436">
        <v>1955.23</v>
      </c>
      <c r="AT67" s="437">
        <v>327.84999999999991</v>
      </c>
      <c r="AU67" s="428">
        <v>1212061</v>
      </c>
      <c r="AV67" s="426">
        <v>0.72599999999999998</v>
      </c>
      <c r="AW67" s="425">
        <v>879956</v>
      </c>
      <c r="BB67" s="244" t="s">
        <v>447</v>
      </c>
      <c r="BC67" s="244" t="s">
        <v>641</v>
      </c>
      <c r="BD67" s="384">
        <v>3716765678</v>
      </c>
      <c r="BE67" s="385">
        <v>491.54</v>
      </c>
      <c r="BF67" s="422">
        <v>7561471</v>
      </c>
      <c r="BG67" s="430">
        <v>0.25280000000000002</v>
      </c>
      <c r="BH67" s="289"/>
      <c r="BI67" s="386">
        <v>3697</v>
      </c>
      <c r="BJ67" s="422">
        <v>7.52</v>
      </c>
      <c r="BK67" s="386">
        <v>25742</v>
      </c>
      <c r="BL67" s="424">
        <v>52</v>
      </c>
      <c r="BN67" s="245" t="s">
        <v>447</v>
      </c>
      <c r="BO67" s="245" t="s">
        <v>448</v>
      </c>
      <c r="BP67" s="388">
        <v>0.90246263468891197</v>
      </c>
      <c r="BQ67" s="388">
        <v>0.98404425925925931</v>
      </c>
      <c r="BR67" s="389">
        <v>0.93947247706422021</v>
      </c>
      <c r="BS67" s="290"/>
      <c r="BT67" s="390">
        <v>2020</v>
      </c>
      <c r="BU67" s="391">
        <v>0.95430000000000004</v>
      </c>
      <c r="BV67" s="291"/>
      <c r="BW67" s="392">
        <v>0.61499999999999999</v>
      </c>
      <c r="BX67" s="392">
        <v>0.58699999999999997</v>
      </c>
      <c r="BY67" s="392">
        <v>0.93169999999999997</v>
      </c>
      <c r="BZ67" s="248"/>
      <c r="CA67" s="244" t="s">
        <v>447</v>
      </c>
      <c r="CB67" s="244" t="s">
        <v>641</v>
      </c>
      <c r="CC67" s="386">
        <v>38850</v>
      </c>
      <c r="CD67" s="386">
        <v>42133</v>
      </c>
      <c r="CE67" s="386">
        <v>46916</v>
      </c>
      <c r="CF67" s="431">
        <v>42633</v>
      </c>
      <c r="CG67" s="431">
        <v>0.81559999999999999</v>
      </c>
      <c r="CH67" s="264"/>
      <c r="CI67" s="431">
        <v>-4283</v>
      </c>
      <c r="CJ67" s="431">
        <v>-9.1300000000000006E-2</v>
      </c>
      <c r="CL67" s="244" t="s">
        <v>447</v>
      </c>
      <c r="CM67" s="244" t="s">
        <v>641</v>
      </c>
      <c r="CN67" s="395">
        <v>0.85639999999999994</v>
      </c>
      <c r="CO67" s="396"/>
      <c r="CP67" s="395">
        <v>3697</v>
      </c>
      <c r="CQ67" s="402">
        <v>5249000</v>
      </c>
      <c r="CR67" s="402">
        <v>0</v>
      </c>
      <c r="CS67" s="402">
        <v>5249000</v>
      </c>
      <c r="CT67" s="402">
        <v>1419.8</v>
      </c>
      <c r="CU67" s="396"/>
      <c r="CV67" s="433">
        <v>1955.23</v>
      </c>
      <c r="CW67" s="402">
        <v>327.84999999999991</v>
      </c>
      <c r="CX67" s="400">
        <v>0.72599999999999998</v>
      </c>
      <c r="CY67" s="401"/>
      <c r="CZ67" s="402">
        <v>0.58699999999999997</v>
      </c>
      <c r="DA67" s="402" t="s">
        <v>2</v>
      </c>
      <c r="DB67" s="396"/>
      <c r="DC67" s="400">
        <v>0.72599999999999998</v>
      </c>
      <c r="DX67" s="451" t="s">
        <v>365</v>
      </c>
      <c r="DY67" s="439" t="s">
        <v>882</v>
      </c>
      <c r="DZ67" s="439" t="s">
        <v>6</v>
      </c>
      <c r="EA67" s="440" t="s">
        <v>1072</v>
      </c>
      <c r="EB67" s="407">
        <v>876</v>
      </c>
      <c r="EC67" s="441"/>
      <c r="ED67" s="442">
        <v>876</v>
      </c>
      <c r="EE67" s="442">
        <v>51592</v>
      </c>
      <c r="EF67" s="441"/>
      <c r="EG67" s="442">
        <v>1.6979376647542253E-2</v>
      </c>
      <c r="EH67" s="441"/>
      <c r="EI67" s="273">
        <v>0</v>
      </c>
      <c r="EJ67" s="442"/>
      <c r="EK67" s="442">
        <v>440593</v>
      </c>
      <c r="EL67" s="442"/>
      <c r="EM67" s="441"/>
      <c r="EN67" s="441"/>
      <c r="EO67" s="443"/>
      <c r="ES67" s="434" t="s">
        <v>427</v>
      </c>
      <c r="ET67" s="435" t="s">
        <v>428</v>
      </c>
      <c r="EU67" s="411">
        <v>289156</v>
      </c>
    </row>
    <row r="68" spans="1:151">
      <c r="A68" s="412" t="s">
        <v>449</v>
      </c>
      <c r="B68" s="413" t="s">
        <v>450</v>
      </c>
      <c r="C68" s="413">
        <v>13301</v>
      </c>
      <c r="D68" s="413">
        <v>15022</v>
      </c>
      <c r="E68" s="413"/>
      <c r="F68" s="413">
        <v>15022</v>
      </c>
      <c r="G68" s="413"/>
      <c r="H68" s="413">
        <v>15022</v>
      </c>
      <c r="K68" s="416" t="s">
        <v>449</v>
      </c>
      <c r="L68" s="417" t="s">
        <v>450</v>
      </c>
      <c r="M68" s="418">
        <v>12607585879</v>
      </c>
      <c r="N68" s="419">
        <v>332917530</v>
      </c>
      <c r="O68" s="418">
        <v>12274668349</v>
      </c>
      <c r="P68" s="416">
        <v>2019</v>
      </c>
      <c r="Q68" s="368">
        <v>0.94479999999999997</v>
      </c>
      <c r="R68" s="417">
        <v>12991816627</v>
      </c>
      <c r="S68" s="420">
        <v>332917530</v>
      </c>
      <c r="T68" s="417">
        <v>232177894</v>
      </c>
      <c r="U68" s="417">
        <v>1811115971</v>
      </c>
      <c r="V68" s="417">
        <v>15368028022</v>
      </c>
      <c r="X68" s="244" t="s">
        <v>449</v>
      </c>
      <c r="Y68" s="244" t="s">
        <v>450</v>
      </c>
      <c r="Z68" s="421">
        <v>15368028022</v>
      </c>
      <c r="AA68" s="422">
        <v>96818576.538599998</v>
      </c>
      <c r="AB68" s="372">
        <v>25222065</v>
      </c>
      <c r="AC68" s="372">
        <v>323982</v>
      </c>
      <c r="AD68" s="423">
        <v>122364623.5386</v>
      </c>
      <c r="AE68" s="424">
        <v>15022</v>
      </c>
      <c r="AF68" s="421">
        <v>8146</v>
      </c>
      <c r="AG68" s="421">
        <v>1.0652999999999999</v>
      </c>
      <c r="AI68" s="244" t="s">
        <v>449</v>
      </c>
      <c r="AJ68" s="244" t="s">
        <v>450</v>
      </c>
      <c r="AK68" s="376">
        <v>122364623.5386</v>
      </c>
      <c r="AL68" s="377">
        <v>15022</v>
      </c>
      <c r="AM68" s="425">
        <v>8146</v>
      </c>
      <c r="AN68" s="426">
        <v>1.0652999999999999</v>
      </c>
      <c r="AO68" s="427">
        <v>0.73650000000000004</v>
      </c>
      <c r="AP68" s="428">
        <v>1.1052999999999999</v>
      </c>
      <c r="AQ68" s="426">
        <v>1.0525</v>
      </c>
      <c r="AR68" s="429" t="s">
        <v>2</v>
      </c>
      <c r="AS68" s="436" t="s">
        <v>2</v>
      </c>
      <c r="AT68" s="437" t="s">
        <v>2</v>
      </c>
      <c r="AU68" s="428">
        <v>0</v>
      </c>
      <c r="AV68" s="426" t="s">
        <v>2</v>
      </c>
      <c r="AW68" s="425">
        <v>0</v>
      </c>
      <c r="BB68" s="244" t="s">
        <v>449</v>
      </c>
      <c r="BC68" s="244" t="s">
        <v>642</v>
      </c>
      <c r="BD68" s="384">
        <v>15368028022</v>
      </c>
      <c r="BE68" s="385">
        <v>697.68</v>
      </c>
      <c r="BF68" s="422">
        <v>22027331</v>
      </c>
      <c r="BG68" s="430">
        <v>0.73650000000000004</v>
      </c>
      <c r="BH68" s="289"/>
      <c r="BI68" s="386">
        <v>15022</v>
      </c>
      <c r="BJ68" s="422">
        <v>21.53</v>
      </c>
      <c r="BK68" s="386">
        <v>100024</v>
      </c>
      <c r="BL68" s="424">
        <v>143</v>
      </c>
      <c r="BN68" s="245" t="s">
        <v>449</v>
      </c>
      <c r="BO68" s="245" t="s">
        <v>450</v>
      </c>
      <c r="BP68" s="388">
        <v>1.0056884265573427</v>
      </c>
      <c r="BQ68" s="388">
        <v>0.95604851448776229</v>
      </c>
      <c r="BR68" s="389">
        <v>0.91702903225806454</v>
      </c>
      <c r="BS68" s="290"/>
      <c r="BT68" s="390">
        <v>2019</v>
      </c>
      <c r="BU68" s="391">
        <v>0.94479999999999997</v>
      </c>
      <c r="BV68" s="291"/>
      <c r="BW68" s="392">
        <v>0.51</v>
      </c>
      <c r="BX68" s="392">
        <v>0.48199999999999998</v>
      </c>
      <c r="BY68" s="392">
        <v>0.7651</v>
      </c>
      <c r="BZ68" s="248"/>
      <c r="CA68" s="244" t="s">
        <v>449</v>
      </c>
      <c r="CB68" s="244" t="s">
        <v>642</v>
      </c>
      <c r="CC68" s="386">
        <v>54737</v>
      </c>
      <c r="CD68" s="386">
        <v>57819</v>
      </c>
      <c r="CE68" s="386">
        <v>60775</v>
      </c>
      <c r="CF68" s="431">
        <v>57777</v>
      </c>
      <c r="CG68" s="431">
        <v>1.1052999999999999</v>
      </c>
      <c r="CH68" s="264"/>
      <c r="CI68" s="431">
        <v>-2998</v>
      </c>
      <c r="CJ68" s="431">
        <v>-4.9299999999999997E-2</v>
      </c>
      <c r="CL68" s="244" t="s">
        <v>449</v>
      </c>
      <c r="CM68" s="244" t="s">
        <v>642</v>
      </c>
      <c r="CN68" s="395" t="s">
        <v>2</v>
      </c>
      <c r="CO68" s="396"/>
      <c r="CP68" s="395">
        <v>15022</v>
      </c>
      <c r="CQ68" s="402">
        <v>30350000</v>
      </c>
      <c r="CR68" s="402">
        <v>0</v>
      </c>
      <c r="CS68" s="402">
        <v>30350000</v>
      </c>
      <c r="CT68" s="402">
        <v>2020.37</v>
      </c>
      <c r="CU68" s="396"/>
      <c r="CV68" s="433" t="s">
        <v>2</v>
      </c>
      <c r="CW68" s="402" t="s">
        <v>2</v>
      </c>
      <c r="CX68" s="400" t="s">
        <v>2</v>
      </c>
      <c r="CY68" s="401"/>
      <c r="CZ68" s="402">
        <v>0.48199999999999998</v>
      </c>
      <c r="DA68" s="402" t="s">
        <v>2</v>
      </c>
      <c r="DB68" s="396"/>
      <c r="DC68" s="400" t="s">
        <v>2</v>
      </c>
      <c r="DX68" s="450" t="s">
        <v>367</v>
      </c>
      <c r="DY68" s="405" t="s">
        <v>367</v>
      </c>
      <c r="DZ68" s="405" t="s">
        <v>744</v>
      </c>
      <c r="EA68" s="406" t="s">
        <v>368</v>
      </c>
      <c r="EB68" s="407">
        <v>4608</v>
      </c>
      <c r="EC68" s="248"/>
      <c r="ED68" s="273">
        <v>4608</v>
      </c>
      <c r="EE68" s="273"/>
      <c r="EF68" s="248"/>
      <c r="EG68" s="273">
        <v>0.99011602922217445</v>
      </c>
      <c r="EH68" s="248"/>
      <c r="EI68" s="273">
        <v>0</v>
      </c>
      <c r="EJ68" s="273"/>
      <c r="EK68" s="273">
        <v>0</v>
      </c>
      <c r="EL68" s="273">
        <v>0</v>
      </c>
      <c r="EM68" s="248">
        <v>0</v>
      </c>
      <c r="EN68" s="248"/>
      <c r="EO68" s="408"/>
      <c r="ES68" s="434" t="s">
        <v>429</v>
      </c>
      <c r="ET68" s="435" t="s">
        <v>430</v>
      </c>
      <c r="EU68" s="411">
        <v>3506987</v>
      </c>
    </row>
    <row r="69" spans="1:151">
      <c r="A69" s="412" t="s">
        <v>451</v>
      </c>
      <c r="B69" s="413" t="s">
        <v>452</v>
      </c>
      <c r="C69" s="413">
        <v>14266</v>
      </c>
      <c r="D69" s="413">
        <v>15296</v>
      </c>
      <c r="E69" s="413"/>
      <c r="F69" s="413">
        <v>15296</v>
      </c>
      <c r="G69" s="413"/>
      <c r="H69" s="413">
        <v>15296</v>
      </c>
      <c r="K69" s="416" t="s">
        <v>451</v>
      </c>
      <c r="L69" s="417" t="s">
        <v>452</v>
      </c>
      <c r="M69" s="418">
        <v>5715794736</v>
      </c>
      <c r="N69" s="419">
        <v>227178833</v>
      </c>
      <c r="O69" s="418">
        <v>5488615903</v>
      </c>
      <c r="P69" s="416">
        <v>2017</v>
      </c>
      <c r="Q69" s="368">
        <v>0.87309999999999999</v>
      </c>
      <c r="R69" s="417">
        <v>6286354258</v>
      </c>
      <c r="S69" s="420">
        <v>227178833</v>
      </c>
      <c r="T69" s="417">
        <v>175799374</v>
      </c>
      <c r="U69" s="417">
        <v>2398489652</v>
      </c>
      <c r="V69" s="417">
        <v>9087822117</v>
      </c>
      <c r="X69" s="244" t="s">
        <v>451</v>
      </c>
      <c r="Y69" s="244" t="s">
        <v>452</v>
      </c>
      <c r="Z69" s="421">
        <v>9087822117</v>
      </c>
      <c r="AA69" s="422">
        <v>57253279.337099999</v>
      </c>
      <c r="AB69" s="372">
        <v>17634036</v>
      </c>
      <c r="AC69" s="372">
        <v>344438</v>
      </c>
      <c r="AD69" s="423">
        <v>75231753.337099999</v>
      </c>
      <c r="AE69" s="424">
        <v>15296</v>
      </c>
      <c r="AF69" s="421">
        <v>4918</v>
      </c>
      <c r="AG69" s="421">
        <v>0.6431</v>
      </c>
      <c r="AI69" s="244" t="s">
        <v>451</v>
      </c>
      <c r="AJ69" s="244" t="s">
        <v>452</v>
      </c>
      <c r="AK69" s="376">
        <v>75231753.337099999</v>
      </c>
      <c r="AL69" s="377">
        <v>15296</v>
      </c>
      <c r="AM69" s="425">
        <v>4918</v>
      </c>
      <c r="AN69" s="426">
        <v>0.6431</v>
      </c>
      <c r="AO69" s="427">
        <v>0.56230000000000002</v>
      </c>
      <c r="AP69" s="428">
        <v>0.90339999999999998</v>
      </c>
      <c r="AQ69" s="426">
        <v>0.7651</v>
      </c>
      <c r="AR69" s="429">
        <v>0.7651</v>
      </c>
      <c r="AS69" s="436">
        <v>1746.78</v>
      </c>
      <c r="AT69" s="437">
        <v>536.29999999999995</v>
      </c>
      <c r="AU69" s="428">
        <v>8203245</v>
      </c>
      <c r="AV69" s="426">
        <v>0.85699999999999998</v>
      </c>
      <c r="AW69" s="425">
        <v>7030181</v>
      </c>
      <c r="BB69" s="244" t="s">
        <v>451</v>
      </c>
      <c r="BC69" s="244" t="s">
        <v>643</v>
      </c>
      <c r="BD69" s="384">
        <v>9087822117</v>
      </c>
      <c r="BE69" s="385">
        <v>540.44000000000005</v>
      </c>
      <c r="BF69" s="422">
        <v>16815599</v>
      </c>
      <c r="BG69" s="430">
        <v>0.56230000000000002</v>
      </c>
      <c r="BH69" s="289"/>
      <c r="BI69" s="386">
        <v>15296</v>
      </c>
      <c r="BJ69" s="422">
        <v>28.3</v>
      </c>
      <c r="BK69" s="386">
        <v>95546</v>
      </c>
      <c r="BL69" s="424">
        <v>177</v>
      </c>
      <c r="BN69" s="245" t="s">
        <v>451</v>
      </c>
      <c r="BO69" s="245" t="s">
        <v>452</v>
      </c>
      <c r="BP69" s="388">
        <v>0.92494736842105274</v>
      </c>
      <c r="BQ69" s="388">
        <v>0.89242510121457486</v>
      </c>
      <c r="BR69" s="389">
        <v>0.84299999999999997</v>
      </c>
      <c r="BS69" s="290"/>
      <c r="BT69" s="390">
        <v>2017</v>
      </c>
      <c r="BU69" s="391">
        <v>0.87309999999999999</v>
      </c>
      <c r="BV69" s="291"/>
      <c r="BW69" s="392">
        <v>0.67</v>
      </c>
      <c r="BX69" s="392">
        <v>0.58499999999999996</v>
      </c>
      <c r="BY69" s="392">
        <v>0.92859999999999998</v>
      </c>
      <c r="BZ69" s="248"/>
      <c r="CA69" s="244" t="s">
        <v>451</v>
      </c>
      <c r="CB69" s="244" t="s">
        <v>643</v>
      </c>
      <c r="CC69" s="386">
        <v>44063</v>
      </c>
      <c r="CD69" s="386">
        <v>46885</v>
      </c>
      <c r="CE69" s="386">
        <v>50714</v>
      </c>
      <c r="CF69" s="431">
        <v>47220.666666666664</v>
      </c>
      <c r="CG69" s="431">
        <v>0.90339999999999998</v>
      </c>
      <c r="CH69" s="264"/>
      <c r="CI69" s="431">
        <v>-3493.3333333333358</v>
      </c>
      <c r="CJ69" s="431">
        <v>-6.8900000000000003E-2</v>
      </c>
      <c r="CL69" s="244" t="s">
        <v>451</v>
      </c>
      <c r="CM69" s="244" t="s">
        <v>643</v>
      </c>
      <c r="CN69" s="395">
        <v>0.7651</v>
      </c>
      <c r="CO69" s="396"/>
      <c r="CP69" s="395">
        <v>15296</v>
      </c>
      <c r="CQ69" s="402">
        <v>22895487</v>
      </c>
      <c r="CR69" s="402">
        <v>0</v>
      </c>
      <c r="CS69" s="402">
        <v>22895487</v>
      </c>
      <c r="CT69" s="402">
        <v>1496.83</v>
      </c>
      <c r="CU69" s="396"/>
      <c r="CV69" s="433">
        <v>1746.78</v>
      </c>
      <c r="CW69" s="402">
        <v>536.29999999999995</v>
      </c>
      <c r="CX69" s="400">
        <v>0.85699999999999998</v>
      </c>
      <c r="CY69" s="401"/>
      <c r="CZ69" s="402">
        <v>0.58499999999999996</v>
      </c>
      <c r="DA69" s="402" t="s">
        <v>2</v>
      </c>
      <c r="DB69" s="396"/>
      <c r="DC69" s="400">
        <v>0.85699999999999998</v>
      </c>
      <c r="DX69" s="453" t="s">
        <v>367</v>
      </c>
      <c r="DY69" s="439" t="s">
        <v>766</v>
      </c>
      <c r="DZ69" s="439" t="s">
        <v>6</v>
      </c>
      <c r="EA69" s="440" t="s">
        <v>1073</v>
      </c>
      <c r="EB69" s="407">
        <v>46</v>
      </c>
      <c r="EC69" s="441"/>
      <c r="ED69" s="442">
        <v>46</v>
      </c>
      <c r="EE69" s="442">
        <v>4654</v>
      </c>
      <c r="EF69" s="441"/>
      <c r="EG69" s="442">
        <v>9.8839707778255268E-3</v>
      </c>
      <c r="EH69" s="441"/>
      <c r="EI69" s="273">
        <v>0</v>
      </c>
      <c r="EJ69" s="442"/>
      <c r="EK69" s="442">
        <v>0</v>
      </c>
      <c r="EL69" s="442"/>
      <c r="EM69" s="441"/>
      <c r="EN69" s="441"/>
      <c r="EO69" s="443"/>
      <c r="ES69" s="434" t="s">
        <v>431</v>
      </c>
      <c r="ET69" s="435" t="s">
        <v>432</v>
      </c>
      <c r="EU69" s="411">
        <v>5087783</v>
      </c>
    </row>
    <row r="70" spans="1:151">
      <c r="A70" s="412" t="s">
        <v>453</v>
      </c>
      <c r="B70" s="413" t="s">
        <v>454</v>
      </c>
      <c r="C70" s="413">
        <v>25230</v>
      </c>
      <c r="D70" s="413">
        <v>28003</v>
      </c>
      <c r="E70" s="413"/>
      <c r="F70" s="413">
        <v>28003</v>
      </c>
      <c r="G70" s="413"/>
      <c r="H70" s="413">
        <v>28003</v>
      </c>
      <c r="K70" s="416" t="s">
        <v>453</v>
      </c>
      <c r="L70" s="417" t="s">
        <v>454</v>
      </c>
      <c r="M70" s="418">
        <v>42480531754</v>
      </c>
      <c r="N70" s="419">
        <v>34789900</v>
      </c>
      <c r="O70" s="418">
        <v>42445741854</v>
      </c>
      <c r="P70" s="416">
        <v>2021</v>
      </c>
      <c r="Q70" s="368">
        <v>1.0010382978723404</v>
      </c>
      <c r="R70" s="417">
        <v>42401716242</v>
      </c>
      <c r="S70" s="420">
        <v>34789900</v>
      </c>
      <c r="T70" s="417">
        <v>727906339</v>
      </c>
      <c r="U70" s="417">
        <v>4908536781</v>
      </c>
      <c r="V70" s="417">
        <v>48072949262</v>
      </c>
      <c r="X70" s="244" t="s">
        <v>453</v>
      </c>
      <c r="Y70" s="244" t="s">
        <v>454</v>
      </c>
      <c r="Z70" s="421">
        <v>48072949262</v>
      </c>
      <c r="AA70" s="422">
        <v>302859580.3506</v>
      </c>
      <c r="AB70" s="372">
        <v>81571828</v>
      </c>
      <c r="AC70" s="372">
        <v>603271</v>
      </c>
      <c r="AD70" s="423">
        <v>385034679.3506</v>
      </c>
      <c r="AE70" s="424">
        <v>28003</v>
      </c>
      <c r="AF70" s="421">
        <v>13750</v>
      </c>
      <c r="AG70" s="421">
        <v>1.7981</v>
      </c>
      <c r="AI70" s="244" t="s">
        <v>453</v>
      </c>
      <c r="AJ70" s="244" t="s">
        <v>454</v>
      </c>
      <c r="AK70" s="376">
        <v>385034679.3506</v>
      </c>
      <c r="AL70" s="377">
        <v>28003</v>
      </c>
      <c r="AM70" s="425">
        <v>13750</v>
      </c>
      <c r="AN70" s="426">
        <v>1.7981</v>
      </c>
      <c r="AO70" s="427">
        <v>8.3609000000000009</v>
      </c>
      <c r="AP70" s="428">
        <v>1.0397000000000001</v>
      </c>
      <c r="AQ70" s="426">
        <v>2.0752000000000002</v>
      </c>
      <c r="AR70" s="429" t="s">
        <v>2</v>
      </c>
      <c r="AS70" s="436" t="s">
        <v>2</v>
      </c>
      <c r="AT70" s="437" t="s">
        <v>2</v>
      </c>
      <c r="AU70" s="428">
        <v>0</v>
      </c>
      <c r="AV70" s="426" t="s">
        <v>2</v>
      </c>
      <c r="AW70" s="425">
        <v>0</v>
      </c>
      <c r="BB70" s="244" t="s">
        <v>453</v>
      </c>
      <c r="BC70" s="244" t="s">
        <v>644</v>
      </c>
      <c r="BD70" s="384">
        <v>48072949262</v>
      </c>
      <c r="BE70" s="385">
        <v>192.25</v>
      </c>
      <c r="BF70" s="422">
        <v>250054352</v>
      </c>
      <c r="BG70" s="430">
        <v>8.3609000000000009</v>
      </c>
      <c r="BH70" s="289"/>
      <c r="BI70" s="386">
        <v>28003</v>
      </c>
      <c r="BJ70" s="422">
        <v>145.66</v>
      </c>
      <c r="BK70" s="386">
        <v>226077</v>
      </c>
      <c r="BL70" s="424">
        <v>1176</v>
      </c>
      <c r="BN70" s="245" t="s">
        <v>453</v>
      </c>
      <c r="BO70" s="245" t="s">
        <v>454</v>
      </c>
      <c r="BP70" s="388">
        <v>0.83785176058852939</v>
      </c>
      <c r="BQ70" s="388">
        <v>0.79220779220779225</v>
      </c>
      <c r="BR70" s="389">
        <v>1.0010382978723404</v>
      </c>
      <c r="BS70" s="290"/>
      <c r="BT70" s="390">
        <v>2021</v>
      </c>
      <c r="BU70" s="391">
        <v>1.0010382978723404</v>
      </c>
      <c r="BV70" s="291"/>
      <c r="BW70" s="392">
        <v>0.47499999999999998</v>
      </c>
      <c r="BX70" s="392">
        <v>0.47499999999999998</v>
      </c>
      <c r="BY70" s="392">
        <v>0.754</v>
      </c>
      <c r="BZ70" s="248"/>
      <c r="CA70" s="244" t="s">
        <v>453</v>
      </c>
      <c r="CB70" s="244" t="s">
        <v>644</v>
      </c>
      <c r="CC70" s="386">
        <v>50960</v>
      </c>
      <c r="CD70" s="386">
        <v>54391</v>
      </c>
      <c r="CE70" s="386">
        <v>57693</v>
      </c>
      <c r="CF70" s="431">
        <v>54348</v>
      </c>
      <c r="CG70" s="431">
        <v>1.0397000000000001</v>
      </c>
      <c r="CH70" s="264"/>
      <c r="CI70" s="431">
        <v>-3345</v>
      </c>
      <c r="CJ70" s="431">
        <v>-5.8000000000000003E-2</v>
      </c>
      <c r="CL70" s="244" t="s">
        <v>453</v>
      </c>
      <c r="CM70" s="244" t="s">
        <v>644</v>
      </c>
      <c r="CN70" s="395" t="s">
        <v>2</v>
      </c>
      <c r="CO70" s="396"/>
      <c r="CP70" s="395">
        <v>28003</v>
      </c>
      <c r="CQ70" s="402">
        <v>82887553</v>
      </c>
      <c r="CR70" s="402">
        <v>0</v>
      </c>
      <c r="CS70" s="402">
        <v>82887553</v>
      </c>
      <c r="CT70" s="402">
        <v>2959.95</v>
      </c>
      <c r="CU70" s="396"/>
      <c r="CV70" s="433" t="s">
        <v>2</v>
      </c>
      <c r="CW70" s="402" t="s">
        <v>2</v>
      </c>
      <c r="CX70" s="400" t="s">
        <v>2</v>
      </c>
      <c r="CY70" s="401"/>
      <c r="CZ70" s="402">
        <v>0.47499999999999998</v>
      </c>
      <c r="DA70" s="402" t="s">
        <v>2</v>
      </c>
      <c r="DB70" s="396"/>
      <c r="DC70" s="400" t="s">
        <v>2</v>
      </c>
      <c r="DX70" s="449" t="s">
        <v>369</v>
      </c>
      <c r="DY70" s="444" t="s">
        <v>369</v>
      </c>
      <c r="DZ70" s="444" t="s">
        <v>744</v>
      </c>
      <c r="EA70" s="445" t="s">
        <v>370</v>
      </c>
      <c r="EB70" s="407">
        <v>5036</v>
      </c>
      <c r="EC70" s="446"/>
      <c r="ED70" s="447">
        <v>5036</v>
      </c>
      <c r="EE70" s="447">
        <v>5036</v>
      </c>
      <c r="EF70" s="446"/>
      <c r="EG70" s="447">
        <v>1</v>
      </c>
      <c r="EH70" s="446"/>
      <c r="EI70" s="273">
        <v>0</v>
      </c>
      <c r="EJ70" s="447"/>
      <c r="EK70" s="447">
        <v>0</v>
      </c>
      <c r="EL70" s="447">
        <v>0</v>
      </c>
      <c r="EM70" s="446">
        <v>0</v>
      </c>
      <c r="EN70" s="446"/>
      <c r="EO70" s="448"/>
      <c r="ES70" s="434" t="s">
        <v>433</v>
      </c>
      <c r="ET70" s="435" t="s">
        <v>434</v>
      </c>
      <c r="EU70" s="411">
        <v>0</v>
      </c>
    </row>
    <row r="71" spans="1:151">
      <c r="A71" s="412" t="s">
        <v>455</v>
      </c>
      <c r="B71" s="413" t="s">
        <v>456</v>
      </c>
      <c r="C71" s="413">
        <v>1212</v>
      </c>
      <c r="D71" s="413">
        <v>2626</v>
      </c>
      <c r="E71" s="413"/>
      <c r="F71" s="413">
        <v>2626</v>
      </c>
      <c r="G71" s="413"/>
      <c r="H71" s="413">
        <v>2626</v>
      </c>
      <c r="K71" s="416" t="s">
        <v>455</v>
      </c>
      <c r="L71" s="417" t="s">
        <v>456</v>
      </c>
      <c r="M71" s="418">
        <v>1508162666</v>
      </c>
      <c r="N71" s="419">
        <v>179932675</v>
      </c>
      <c r="O71" s="418">
        <v>1328229991</v>
      </c>
      <c r="P71" s="416">
        <v>2015</v>
      </c>
      <c r="Q71" s="368">
        <v>0.96330000000000005</v>
      </c>
      <c r="R71" s="417">
        <v>1378833168</v>
      </c>
      <c r="S71" s="420">
        <v>179932675</v>
      </c>
      <c r="T71" s="417">
        <v>246625376</v>
      </c>
      <c r="U71" s="417">
        <v>536671492</v>
      </c>
      <c r="V71" s="417">
        <v>2342062711</v>
      </c>
      <c r="X71" s="244" t="s">
        <v>455</v>
      </c>
      <c r="Y71" s="244" t="s">
        <v>456</v>
      </c>
      <c r="Z71" s="421">
        <v>2342062711</v>
      </c>
      <c r="AA71" s="422">
        <v>14754995.079299999</v>
      </c>
      <c r="AB71" s="372">
        <v>3540532</v>
      </c>
      <c r="AC71" s="372">
        <v>33741</v>
      </c>
      <c r="AD71" s="423">
        <v>18329268.079300001</v>
      </c>
      <c r="AE71" s="424">
        <v>2626</v>
      </c>
      <c r="AF71" s="421">
        <v>6980</v>
      </c>
      <c r="AG71" s="421">
        <v>0.91279999999999994</v>
      </c>
      <c r="AI71" s="244" t="s">
        <v>455</v>
      </c>
      <c r="AJ71" s="244" t="s">
        <v>456</v>
      </c>
      <c r="AK71" s="376">
        <v>18329268.079300001</v>
      </c>
      <c r="AL71" s="377">
        <v>2626</v>
      </c>
      <c r="AM71" s="425">
        <v>6980</v>
      </c>
      <c r="AN71" s="426">
        <v>0.91279999999999994</v>
      </c>
      <c r="AO71" s="427">
        <v>0.1459</v>
      </c>
      <c r="AP71" s="428">
        <v>0.81289999999999996</v>
      </c>
      <c r="AQ71" s="426">
        <v>0.7861999999999999</v>
      </c>
      <c r="AR71" s="429">
        <v>0.7861999999999999</v>
      </c>
      <c r="AS71" s="436">
        <v>1794.96</v>
      </c>
      <c r="AT71" s="437">
        <v>488.11999999999989</v>
      </c>
      <c r="AU71" s="428">
        <v>1281803</v>
      </c>
      <c r="AV71" s="426">
        <v>1</v>
      </c>
      <c r="AW71" s="425">
        <v>1281803</v>
      </c>
      <c r="BB71" s="244" t="s">
        <v>455</v>
      </c>
      <c r="BC71" s="244" t="s">
        <v>645</v>
      </c>
      <c r="BD71" s="384">
        <v>2342062711</v>
      </c>
      <c r="BE71" s="385">
        <v>536.69000000000005</v>
      </c>
      <c r="BF71" s="422">
        <v>4363902</v>
      </c>
      <c r="BG71" s="430">
        <v>0.1459</v>
      </c>
      <c r="BH71" s="289"/>
      <c r="BI71" s="386">
        <v>2626</v>
      </c>
      <c r="BJ71" s="422">
        <v>4.8899999999999997</v>
      </c>
      <c r="BK71" s="386">
        <v>17471</v>
      </c>
      <c r="BL71" s="424">
        <v>33</v>
      </c>
      <c r="BN71" s="245" t="s">
        <v>455</v>
      </c>
      <c r="BO71" s="245" t="s">
        <v>456</v>
      </c>
      <c r="BP71" s="388">
        <v>1.0181260638297873</v>
      </c>
      <c r="BQ71" s="388">
        <v>0.9845522388059702</v>
      </c>
      <c r="BR71" s="389">
        <v>0.93077894736842104</v>
      </c>
      <c r="BS71" s="290"/>
      <c r="BT71" s="390">
        <v>2015</v>
      </c>
      <c r="BU71" s="391">
        <v>0.96330000000000005</v>
      </c>
      <c r="BV71" s="291"/>
      <c r="BW71" s="392">
        <v>0.90500000000000003</v>
      </c>
      <c r="BX71" s="392">
        <v>0.872</v>
      </c>
      <c r="BY71" s="392">
        <v>1.3841000000000001</v>
      </c>
      <c r="BZ71" s="248"/>
      <c r="CA71" s="244" t="s">
        <v>455</v>
      </c>
      <c r="CB71" s="244" t="s">
        <v>645</v>
      </c>
      <c r="CC71" s="386">
        <v>39114</v>
      </c>
      <c r="CD71" s="386">
        <v>41617</v>
      </c>
      <c r="CE71" s="386">
        <v>46742</v>
      </c>
      <c r="CF71" s="431">
        <v>42491</v>
      </c>
      <c r="CG71" s="431">
        <v>0.81289999999999996</v>
      </c>
      <c r="CH71" s="264"/>
      <c r="CI71" s="431">
        <v>-4251</v>
      </c>
      <c r="CJ71" s="431">
        <v>-9.0899999999999995E-2</v>
      </c>
      <c r="CL71" s="244" t="s">
        <v>455</v>
      </c>
      <c r="CM71" s="244" t="s">
        <v>645</v>
      </c>
      <c r="CN71" s="395">
        <v>0.7861999999999999</v>
      </c>
      <c r="CO71" s="396"/>
      <c r="CP71" s="395">
        <v>2626</v>
      </c>
      <c r="CQ71" s="402">
        <v>3500000</v>
      </c>
      <c r="CR71" s="402">
        <v>0</v>
      </c>
      <c r="CS71" s="402">
        <v>3500000</v>
      </c>
      <c r="CT71" s="402">
        <v>1332.83</v>
      </c>
      <c r="CU71" s="396"/>
      <c r="CV71" s="433">
        <v>1794.96</v>
      </c>
      <c r="CW71" s="402">
        <v>488.11999999999989</v>
      </c>
      <c r="CX71" s="400">
        <v>0.74299999999999999</v>
      </c>
      <c r="CY71" s="401"/>
      <c r="CZ71" s="402">
        <v>0.872</v>
      </c>
      <c r="DA71" s="402">
        <v>1</v>
      </c>
      <c r="DB71" s="396"/>
      <c r="DC71" s="400">
        <v>1</v>
      </c>
      <c r="DX71" s="450" t="s">
        <v>371</v>
      </c>
      <c r="DY71" s="405" t="s">
        <v>371</v>
      </c>
      <c r="DZ71" s="405" t="s">
        <v>744</v>
      </c>
      <c r="EA71" s="406" t="s">
        <v>372</v>
      </c>
      <c r="EB71" s="407">
        <v>17881</v>
      </c>
      <c r="EC71" s="248"/>
      <c r="ED71" s="273">
        <v>17881</v>
      </c>
      <c r="EE71" s="273"/>
      <c r="EF71" s="248"/>
      <c r="EG71" s="273">
        <v>0.75536498817167963</v>
      </c>
      <c r="EH71" s="248"/>
      <c r="EI71" s="273">
        <v>5839643</v>
      </c>
      <c r="EJ71" s="273"/>
      <c r="EK71" s="273">
        <v>4411062</v>
      </c>
      <c r="EL71" s="273">
        <v>5839643</v>
      </c>
      <c r="EM71" s="248">
        <v>0</v>
      </c>
      <c r="EN71" s="248"/>
      <c r="EO71" s="408"/>
      <c r="ES71" s="434" t="s">
        <v>435</v>
      </c>
      <c r="ET71" s="435" t="s">
        <v>436</v>
      </c>
      <c r="EU71" s="411">
        <v>0</v>
      </c>
    </row>
    <row r="72" spans="1:151">
      <c r="A72" s="412" t="s">
        <v>457</v>
      </c>
      <c r="B72" s="413" t="s">
        <v>458</v>
      </c>
      <c r="C72" s="413">
        <v>28493</v>
      </c>
      <c r="D72" s="413">
        <v>28614</v>
      </c>
      <c r="E72" s="413"/>
      <c r="F72" s="413">
        <v>28614</v>
      </c>
      <c r="G72" s="413"/>
      <c r="H72" s="413">
        <v>28614</v>
      </c>
      <c r="K72" s="416" t="s">
        <v>457</v>
      </c>
      <c r="L72" s="417" t="s">
        <v>458</v>
      </c>
      <c r="M72" s="418">
        <v>12780184965</v>
      </c>
      <c r="N72" s="419">
        <v>117920844</v>
      </c>
      <c r="O72" s="418">
        <v>12662264121</v>
      </c>
      <c r="P72" s="416">
        <v>2022</v>
      </c>
      <c r="Q72" s="368">
        <v>0.88339999999999996</v>
      </c>
      <c r="R72" s="417">
        <v>14333556850</v>
      </c>
      <c r="S72" s="420">
        <v>117920844</v>
      </c>
      <c r="T72" s="417">
        <v>348990329</v>
      </c>
      <c r="U72" s="417">
        <v>2342961066</v>
      </c>
      <c r="V72" s="417">
        <v>17143429089</v>
      </c>
      <c r="X72" s="244" t="s">
        <v>457</v>
      </c>
      <c r="Y72" s="244" t="s">
        <v>458</v>
      </c>
      <c r="Z72" s="421">
        <v>17143429089</v>
      </c>
      <c r="AA72" s="422">
        <v>108003603.2607</v>
      </c>
      <c r="AB72" s="372">
        <v>51961639</v>
      </c>
      <c r="AC72" s="372">
        <v>589860</v>
      </c>
      <c r="AD72" s="423">
        <v>160555102.26069999</v>
      </c>
      <c r="AE72" s="424">
        <v>28614</v>
      </c>
      <c r="AF72" s="421">
        <v>5611</v>
      </c>
      <c r="AG72" s="421">
        <v>0.73380000000000001</v>
      </c>
      <c r="AI72" s="244" t="s">
        <v>457</v>
      </c>
      <c r="AJ72" s="244" t="s">
        <v>458</v>
      </c>
      <c r="AK72" s="376">
        <v>160555102.26069999</v>
      </c>
      <c r="AL72" s="377">
        <v>28614</v>
      </c>
      <c r="AM72" s="425">
        <v>5611</v>
      </c>
      <c r="AN72" s="426">
        <v>0.73380000000000001</v>
      </c>
      <c r="AO72" s="427">
        <v>0.75219999999999998</v>
      </c>
      <c r="AP72" s="428">
        <v>0.90649999999999997</v>
      </c>
      <c r="AQ72" s="426">
        <v>0.82199999999999995</v>
      </c>
      <c r="AR72" s="429">
        <v>0.82199999999999995</v>
      </c>
      <c r="AS72" s="436">
        <v>1876.69</v>
      </c>
      <c r="AT72" s="437">
        <v>406.38999999999987</v>
      </c>
      <c r="AU72" s="428">
        <v>11628443</v>
      </c>
      <c r="AV72" s="426">
        <v>1</v>
      </c>
      <c r="AW72" s="425">
        <v>11628443</v>
      </c>
      <c r="BB72" s="244" t="s">
        <v>457</v>
      </c>
      <c r="BC72" s="244" t="s">
        <v>646</v>
      </c>
      <c r="BD72" s="384">
        <v>17143429089</v>
      </c>
      <c r="BE72" s="385">
        <v>762.07</v>
      </c>
      <c r="BF72" s="422">
        <v>22495872</v>
      </c>
      <c r="BG72" s="430">
        <v>0.75219999999999998</v>
      </c>
      <c r="BH72" s="289"/>
      <c r="BI72" s="386">
        <v>28614</v>
      </c>
      <c r="BJ72" s="422">
        <v>37.549999999999997</v>
      </c>
      <c r="BK72" s="386">
        <v>204798</v>
      </c>
      <c r="BL72" s="424">
        <v>269</v>
      </c>
      <c r="BN72" s="245" t="s">
        <v>457</v>
      </c>
      <c r="BO72" s="245" t="s">
        <v>458</v>
      </c>
      <c r="BP72" s="388">
        <v>0.9496296296296296</v>
      </c>
      <c r="BQ72" s="388">
        <v>0.89254887218045109</v>
      </c>
      <c r="BR72" s="389">
        <v>0.85515476775093735</v>
      </c>
      <c r="BS72" s="290"/>
      <c r="BT72" s="390">
        <v>2022</v>
      </c>
      <c r="BU72" s="391">
        <v>0.88339999999999996</v>
      </c>
      <c r="BV72" s="291"/>
      <c r="BW72" s="392">
        <v>0.70499999999999996</v>
      </c>
      <c r="BX72" s="392">
        <v>0.623</v>
      </c>
      <c r="BY72" s="392">
        <v>0.9889</v>
      </c>
      <c r="BZ72" s="248"/>
      <c r="CA72" s="244" t="s">
        <v>457</v>
      </c>
      <c r="CB72" s="244" t="s">
        <v>646</v>
      </c>
      <c r="CC72" s="386">
        <v>44307</v>
      </c>
      <c r="CD72" s="386">
        <v>46972</v>
      </c>
      <c r="CE72" s="386">
        <v>50869</v>
      </c>
      <c r="CF72" s="431">
        <v>47382.666666666664</v>
      </c>
      <c r="CG72" s="431">
        <v>0.90649999999999997</v>
      </c>
      <c r="CH72" s="264"/>
      <c r="CI72" s="431">
        <v>-3486.3333333333358</v>
      </c>
      <c r="CJ72" s="431">
        <v>-6.8500000000000005E-2</v>
      </c>
      <c r="CL72" s="244" t="s">
        <v>457</v>
      </c>
      <c r="CM72" s="244" t="s">
        <v>646</v>
      </c>
      <c r="CN72" s="395">
        <v>0.82199999999999995</v>
      </c>
      <c r="CO72" s="396"/>
      <c r="CP72" s="395">
        <v>28614</v>
      </c>
      <c r="CQ72" s="402">
        <v>83118916</v>
      </c>
      <c r="CR72" s="402">
        <v>0</v>
      </c>
      <c r="CS72" s="402">
        <v>83118916</v>
      </c>
      <c r="CT72" s="402">
        <v>2904.83</v>
      </c>
      <c r="CU72" s="396"/>
      <c r="CV72" s="433">
        <v>1876.69</v>
      </c>
      <c r="CW72" s="402">
        <v>406.38999999999987</v>
      </c>
      <c r="CX72" s="400">
        <v>1</v>
      </c>
      <c r="CY72" s="401"/>
      <c r="CZ72" s="402">
        <v>0.623</v>
      </c>
      <c r="DA72" s="402" t="s">
        <v>2</v>
      </c>
      <c r="DB72" s="396"/>
      <c r="DC72" s="400">
        <v>1</v>
      </c>
      <c r="DX72" s="450" t="s">
        <v>371</v>
      </c>
      <c r="DY72" s="405" t="s">
        <v>53</v>
      </c>
      <c r="DZ72" s="405" t="s">
        <v>744</v>
      </c>
      <c r="EA72" s="406" t="s">
        <v>54</v>
      </c>
      <c r="EB72" s="407">
        <v>2917</v>
      </c>
      <c r="EC72" s="248"/>
      <c r="ED72" s="273">
        <v>2917</v>
      </c>
      <c r="EE72" s="273"/>
      <c r="EF72" s="248"/>
      <c r="EG72" s="273">
        <v>0.12322575194322406</v>
      </c>
      <c r="EH72" s="248"/>
      <c r="EI72" s="273">
        <v>0</v>
      </c>
      <c r="EJ72" s="273"/>
      <c r="EK72" s="273">
        <v>719594</v>
      </c>
      <c r="EL72" s="273"/>
      <c r="EM72" s="248"/>
      <c r="EN72" s="248"/>
      <c r="EO72" s="408"/>
      <c r="ES72" s="434" t="s">
        <v>437</v>
      </c>
      <c r="ET72" s="435" t="s">
        <v>438</v>
      </c>
      <c r="EU72" s="411">
        <v>18324</v>
      </c>
    </row>
    <row r="73" spans="1:151">
      <c r="A73" s="412" t="s">
        <v>459</v>
      </c>
      <c r="B73" s="413" t="s">
        <v>460</v>
      </c>
      <c r="C73" s="413">
        <v>7122</v>
      </c>
      <c r="D73" s="413">
        <v>19715</v>
      </c>
      <c r="E73" s="413"/>
      <c r="F73" s="413">
        <v>19715</v>
      </c>
      <c r="G73" s="413"/>
      <c r="H73" s="413">
        <v>19715</v>
      </c>
      <c r="K73" s="416" t="s">
        <v>459</v>
      </c>
      <c r="L73" s="417" t="s">
        <v>460</v>
      </c>
      <c r="M73" s="418">
        <v>19776031527</v>
      </c>
      <c r="N73" s="419">
        <v>42529832</v>
      </c>
      <c r="O73" s="418">
        <v>19733501695</v>
      </c>
      <c r="P73" s="416">
        <v>2021</v>
      </c>
      <c r="Q73" s="368">
        <v>0.98660000000000003</v>
      </c>
      <c r="R73" s="417">
        <v>20001522091</v>
      </c>
      <c r="S73" s="420">
        <v>42529832</v>
      </c>
      <c r="T73" s="417">
        <v>364879155</v>
      </c>
      <c r="U73" s="417">
        <v>1837974374</v>
      </c>
      <c r="V73" s="417">
        <v>22246905452</v>
      </c>
      <c r="X73" s="244" t="s">
        <v>459</v>
      </c>
      <c r="Y73" s="244" t="s">
        <v>460</v>
      </c>
      <c r="Z73" s="421">
        <v>22246905452</v>
      </c>
      <c r="AA73" s="422">
        <v>140155504.34760001</v>
      </c>
      <c r="AB73" s="372">
        <v>34709533</v>
      </c>
      <c r="AC73" s="372">
        <v>381022</v>
      </c>
      <c r="AD73" s="423">
        <v>175246059.34760001</v>
      </c>
      <c r="AE73" s="424">
        <v>19715</v>
      </c>
      <c r="AF73" s="421">
        <v>8889</v>
      </c>
      <c r="AG73" s="421">
        <v>1.1624000000000001</v>
      </c>
      <c r="AI73" s="244" t="s">
        <v>459</v>
      </c>
      <c r="AJ73" s="244" t="s">
        <v>460</v>
      </c>
      <c r="AK73" s="376">
        <v>175246059.34760001</v>
      </c>
      <c r="AL73" s="377">
        <v>19715</v>
      </c>
      <c r="AM73" s="425">
        <v>8889</v>
      </c>
      <c r="AN73" s="426">
        <v>1.1624000000000001</v>
      </c>
      <c r="AO73" s="427">
        <v>1.8711</v>
      </c>
      <c r="AP73" s="428">
        <v>1.3491</v>
      </c>
      <c r="AQ73" s="426">
        <v>1.3267</v>
      </c>
      <c r="AR73" s="429" t="s">
        <v>2</v>
      </c>
      <c r="AS73" s="436" t="s">
        <v>2</v>
      </c>
      <c r="AT73" s="437" t="s">
        <v>2</v>
      </c>
      <c r="AU73" s="428">
        <v>0</v>
      </c>
      <c r="AV73" s="426" t="s">
        <v>2</v>
      </c>
      <c r="AW73" s="425">
        <v>0</v>
      </c>
      <c r="BB73" s="244" t="s">
        <v>459</v>
      </c>
      <c r="BC73" s="244" t="s">
        <v>647</v>
      </c>
      <c r="BD73" s="384">
        <v>22246905452</v>
      </c>
      <c r="BE73" s="385">
        <v>397.56</v>
      </c>
      <c r="BF73" s="422">
        <v>55958611</v>
      </c>
      <c r="BG73" s="430">
        <v>1.8711</v>
      </c>
      <c r="BH73" s="289"/>
      <c r="BI73" s="386">
        <v>19715</v>
      </c>
      <c r="BJ73" s="422">
        <v>49.59</v>
      </c>
      <c r="BK73" s="386">
        <v>148911</v>
      </c>
      <c r="BL73" s="424">
        <v>375</v>
      </c>
      <c r="BN73" s="245" t="s">
        <v>459</v>
      </c>
      <c r="BO73" s="245" t="s">
        <v>460</v>
      </c>
      <c r="BP73" s="388">
        <v>0.90924657534246578</v>
      </c>
      <c r="BQ73" s="388">
        <v>0.88866242038216559</v>
      </c>
      <c r="BR73" s="389">
        <v>0.98660000000000003</v>
      </c>
      <c r="BS73" s="290"/>
      <c r="BT73" s="390">
        <v>2021</v>
      </c>
      <c r="BU73" s="391">
        <v>0.98660000000000003</v>
      </c>
      <c r="BV73" s="291"/>
      <c r="BW73" s="392">
        <v>0.81869999999999998</v>
      </c>
      <c r="BX73" s="392">
        <v>0.80800000000000005</v>
      </c>
      <c r="BY73" s="392">
        <v>1.2825</v>
      </c>
      <c r="BZ73" s="248"/>
      <c r="CA73" s="244" t="s">
        <v>459</v>
      </c>
      <c r="CB73" s="244" t="s">
        <v>647</v>
      </c>
      <c r="CC73" s="386">
        <v>66970</v>
      </c>
      <c r="CD73" s="386">
        <v>69593</v>
      </c>
      <c r="CE73" s="386">
        <v>74994</v>
      </c>
      <c r="CF73" s="431">
        <v>70519</v>
      </c>
      <c r="CG73" s="431">
        <v>1.3491</v>
      </c>
      <c r="CH73" s="264"/>
      <c r="CI73" s="431">
        <v>-4475</v>
      </c>
      <c r="CJ73" s="431">
        <v>-5.9700000000000003E-2</v>
      </c>
      <c r="CL73" s="244" t="s">
        <v>459</v>
      </c>
      <c r="CM73" s="244" t="s">
        <v>647</v>
      </c>
      <c r="CN73" s="395" t="s">
        <v>2</v>
      </c>
      <c r="CO73" s="396"/>
      <c r="CP73" s="395">
        <v>19715</v>
      </c>
      <c r="CQ73" s="402">
        <v>89012561</v>
      </c>
      <c r="CR73" s="402">
        <v>24828513</v>
      </c>
      <c r="CS73" s="402">
        <v>113841074</v>
      </c>
      <c r="CT73" s="402">
        <v>5774.34</v>
      </c>
      <c r="CU73" s="396"/>
      <c r="CV73" s="433" t="s">
        <v>2</v>
      </c>
      <c r="CW73" s="402" t="s">
        <v>2</v>
      </c>
      <c r="CX73" s="400" t="s">
        <v>2</v>
      </c>
      <c r="CY73" s="401"/>
      <c r="CZ73" s="402">
        <v>0.80800000000000005</v>
      </c>
      <c r="DA73" s="402">
        <v>1</v>
      </c>
      <c r="DB73" s="396"/>
      <c r="DC73" s="400" t="s">
        <v>2</v>
      </c>
      <c r="DX73" s="450" t="s">
        <v>371</v>
      </c>
      <c r="DY73" s="405" t="s">
        <v>55</v>
      </c>
      <c r="DZ73" s="405" t="s">
        <v>744</v>
      </c>
      <c r="EA73" s="406" t="s">
        <v>56</v>
      </c>
      <c r="EB73" s="407">
        <v>2178</v>
      </c>
      <c r="EC73" s="248"/>
      <c r="ED73" s="273">
        <v>2178</v>
      </c>
      <c r="EE73" s="273"/>
      <c r="EF73" s="248"/>
      <c r="EG73" s="273">
        <v>9.2007434944237923E-2</v>
      </c>
      <c r="EH73" s="248"/>
      <c r="EI73" s="273">
        <v>0</v>
      </c>
      <c r="EJ73" s="273"/>
      <c r="EK73" s="273">
        <v>537291</v>
      </c>
      <c r="EL73" s="273"/>
      <c r="EM73" s="248"/>
      <c r="EN73" s="248"/>
      <c r="EO73" s="408"/>
      <c r="ES73" s="434" t="s">
        <v>439</v>
      </c>
      <c r="ET73" s="435" t="s">
        <v>440</v>
      </c>
      <c r="EU73" s="411">
        <v>1700815</v>
      </c>
    </row>
    <row r="74" spans="1:151">
      <c r="A74" s="412" t="s">
        <v>461</v>
      </c>
      <c r="B74" s="413" t="s">
        <v>462</v>
      </c>
      <c r="C74" s="413">
        <v>1199</v>
      </c>
      <c r="D74" s="413">
        <v>1732</v>
      </c>
      <c r="E74" s="413"/>
      <c r="F74" s="413">
        <v>1732</v>
      </c>
      <c r="G74" s="413"/>
      <c r="H74" s="413">
        <v>1732</v>
      </c>
      <c r="K74" s="416" t="s">
        <v>461</v>
      </c>
      <c r="L74" s="417" t="s">
        <v>462</v>
      </c>
      <c r="M74" s="418">
        <v>1601338786</v>
      </c>
      <c r="N74" s="419">
        <v>55789908</v>
      </c>
      <c r="O74" s="418">
        <v>1545548878</v>
      </c>
      <c r="P74" s="416">
        <v>2020</v>
      </c>
      <c r="Q74" s="368">
        <v>0.94510000000000005</v>
      </c>
      <c r="R74" s="417">
        <v>1635328408</v>
      </c>
      <c r="S74" s="420">
        <v>55789908</v>
      </c>
      <c r="T74" s="417">
        <v>46435505</v>
      </c>
      <c r="U74" s="417">
        <v>281391096</v>
      </c>
      <c r="V74" s="417">
        <v>2018944917</v>
      </c>
      <c r="X74" s="244" t="s">
        <v>461</v>
      </c>
      <c r="Y74" s="244" t="s">
        <v>462</v>
      </c>
      <c r="Z74" s="421">
        <v>2018944917</v>
      </c>
      <c r="AA74" s="422">
        <v>12719352.9771</v>
      </c>
      <c r="AB74" s="372">
        <v>3454397</v>
      </c>
      <c r="AC74" s="372">
        <v>26144</v>
      </c>
      <c r="AD74" s="423">
        <v>16199893.9771</v>
      </c>
      <c r="AE74" s="424">
        <v>1732</v>
      </c>
      <c r="AF74" s="421">
        <v>9353</v>
      </c>
      <c r="AG74" s="421">
        <v>1.2231000000000001</v>
      </c>
      <c r="AI74" s="244" t="s">
        <v>461</v>
      </c>
      <c r="AJ74" s="244" t="s">
        <v>462</v>
      </c>
      <c r="AK74" s="376">
        <v>16199893.9771</v>
      </c>
      <c r="AL74" s="377">
        <v>1732</v>
      </c>
      <c r="AM74" s="425">
        <v>9353</v>
      </c>
      <c r="AN74" s="426">
        <v>1.2231000000000001</v>
      </c>
      <c r="AO74" s="427">
        <v>0.2006</v>
      </c>
      <c r="AP74" s="428">
        <v>0.95220000000000005</v>
      </c>
      <c r="AQ74" s="426">
        <v>0.98540000000000005</v>
      </c>
      <c r="AR74" s="429">
        <v>0.98540000000000005</v>
      </c>
      <c r="AS74" s="436">
        <v>2249.75</v>
      </c>
      <c r="AT74" s="437">
        <v>33.329999999999927</v>
      </c>
      <c r="AU74" s="428">
        <v>57728</v>
      </c>
      <c r="AV74" s="426">
        <v>1</v>
      </c>
      <c r="AW74" s="425">
        <v>57728</v>
      </c>
      <c r="BB74" s="244" t="s">
        <v>461</v>
      </c>
      <c r="BC74" s="244" t="s">
        <v>648</v>
      </c>
      <c r="BD74" s="384">
        <v>2018944917</v>
      </c>
      <c r="BE74" s="385">
        <v>336.52</v>
      </c>
      <c r="BF74" s="422">
        <v>5999480</v>
      </c>
      <c r="BG74" s="430">
        <v>0.2006</v>
      </c>
      <c r="BH74" s="289"/>
      <c r="BI74" s="386">
        <v>1732</v>
      </c>
      <c r="BJ74" s="422">
        <v>5.15</v>
      </c>
      <c r="BK74" s="386">
        <v>12291</v>
      </c>
      <c r="BL74" s="424">
        <v>37</v>
      </c>
      <c r="BN74" s="245" t="s">
        <v>461</v>
      </c>
      <c r="BO74" s="245" t="s">
        <v>462</v>
      </c>
      <c r="BP74" s="388">
        <v>0.90671707317073169</v>
      </c>
      <c r="BQ74" s="388">
        <v>0.98842294928408947</v>
      </c>
      <c r="BR74" s="389">
        <v>0.92350975928833079</v>
      </c>
      <c r="BS74" s="290"/>
      <c r="BT74" s="390">
        <v>2020</v>
      </c>
      <c r="BU74" s="391">
        <v>0.94510000000000005</v>
      </c>
      <c r="BV74" s="291"/>
      <c r="BW74" s="392">
        <v>0.625</v>
      </c>
      <c r="BX74" s="392">
        <v>0.59099999999999997</v>
      </c>
      <c r="BY74" s="392">
        <v>0.93810000000000004</v>
      </c>
      <c r="BZ74" s="248"/>
      <c r="CA74" s="244" t="s">
        <v>461</v>
      </c>
      <c r="CB74" s="244" t="s">
        <v>648</v>
      </c>
      <c r="CC74" s="386">
        <v>46364</v>
      </c>
      <c r="CD74" s="386">
        <v>49603</v>
      </c>
      <c r="CE74" s="386">
        <v>53355</v>
      </c>
      <c r="CF74" s="431">
        <v>49774</v>
      </c>
      <c r="CG74" s="431">
        <v>0.95220000000000005</v>
      </c>
      <c r="CH74" s="264"/>
      <c r="CI74" s="431">
        <v>-3581</v>
      </c>
      <c r="CJ74" s="431">
        <v>-6.7100000000000007E-2</v>
      </c>
      <c r="CL74" s="244" t="s">
        <v>461</v>
      </c>
      <c r="CM74" s="244" t="s">
        <v>648</v>
      </c>
      <c r="CN74" s="395">
        <v>0.98540000000000005</v>
      </c>
      <c r="CO74" s="396"/>
      <c r="CP74" s="395">
        <v>1732</v>
      </c>
      <c r="CQ74" s="402">
        <v>4000000</v>
      </c>
      <c r="CR74" s="402">
        <v>0</v>
      </c>
      <c r="CS74" s="402">
        <v>4000000</v>
      </c>
      <c r="CT74" s="402">
        <v>2309.4699999999998</v>
      </c>
      <c r="CU74" s="396"/>
      <c r="CV74" s="433">
        <v>2249.75</v>
      </c>
      <c r="CW74" s="402">
        <v>33.329999999999927</v>
      </c>
      <c r="CX74" s="400">
        <v>1</v>
      </c>
      <c r="CY74" s="401"/>
      <c r="CZ74" s="402">
        <v>0.59099999999999997</v>
      </c>
      <c r="DA74" s="402" t="s">
        <v>2</v>
      </c>
      <c r="DB74" s="396"/>
      <c r="DC74" s="400">
        <v>1</v>
      </c>
      <c r="DX74" s="451" t="s">
        <v>371</v>
      </c>
      <c r="DY74" s="439" t="s">
        <v>1074</v>
      </c>
      <c r="DZ74" s="439" t="s">
        <v>6</v>
      </c>
      <c r="EA74" s="440" t="s">
        <v>1075</v>
      </c>
      <c r="EB74" s="407">
        <v>696</v>
      </c>
      <c r="EC74" s="441"/>
      <c r="ED74" s="442">
        <v>696</v>
      </c>
      <c r="EE74" s="442">
        <v>23672</v>
      </c>
      <c r="EF74" s="441"/>
      <c r="EG74" s="442">
        <v>2.9401824940858398E-2</v>
      </c>
      <c r="EH74" s="441"/>
      <c r="EI74" s="273">
        <v>0</v>
      </c>
      <c r="EJ74" s="442"/>
      <c r="EK74" s="273">
        <v>171696</v>
      </c>
      <c r="EL74" s="442"/>
      <c r="EM74" s="441"/>
      <c r="EN74" s="441"/>
      <c r="EO74" s="443"/>
      <c r="ES74" s="434" t="s">
        <v>441</v>
      </c>
      <c r="ET74" s="435" t="s">
        <v>442</v>
      </c>
      <c r="EU74" s="411">
        <v>1777904</v>
      </c>
    </row>
    <row r="75" spans="1:151">
      <c r="A75" s="412" t="s">
        <v>463</v>
      </c>
      <c r="B75" s="413" t="s">
        <v>464</v>
      </c>
      <c r="C75" s="413">
        <v>4682</v>
      </c>
      <c r="D75" s="413">
        <v>5442</v>
      </c>
      <c r="E75" s="413"/>
      <c r="F75" s="413">
        <v>5442</v>
      </c>
      <c r="G75" s="413"/>
      <c r="H75" s="413">
        <v>5442</v>
      </c>
      <c r="K75" s="416" t="s">
        <v>463</v>
      </c>
      <c r="L75" s="417" t="s">
        <v>464</v>
      </c>
      <c r="M75" s="418">
        <v>2641134561</v>
      </c>
      <c r="N75" s="419">
        <v>101253100</v>
      </c>
      <c r="O75" s="418">
        <v>2539881461</v>
      </c>
      <c r="P75" s="416">
        <v>2022</v>
      </c>
      <c r="Q75" s="368">
        <v>0.86939999999999995</v>
      </c>
      <c r="R75" s="417">
        <v>2921418750</v>
      </c>
      <c r="S75" s="420">
        <v>101253100</v>
      </c>
      <c r="T75" s="417">
        <v>73906305</v>
      </c>
      <c r="U75" s="417">
        <v>692638292</v>
      </c>
      <c r="V75" s="417">
        <v>3789216447</v>
      </c>
      <c r="X75" s="244" t="s">
        <v>463</v>
      </c>
      <c r="Y75" s="244" t="s">
        <v>464</v>
      </c>
      <c r="Z75" s="421">
        <v>3789216447</v>
      </c>
      <c r="AA75" s="422">
        <v>23872063.616099998</v>
      </c>
      <c r="AB75" s="372">
        <v>11536588</v>
      </c>
      <c r="AC75" s="372">
        <v>133687</v>
      </c>
      <c r="AD75" s="423">
        <v>35542338.616099998</v>
      </c>
      <c r="AE75" s="424">
        <v>5442</v>
      </c>
      <c r="AF75" s="421">
        <v>6531</v>
      </c>
      <c r="AG75" s="421">
        <v>0.85409999999999997</v>
      </c>
      <c r="AI75" s="244" t="s">
        <v>463</v>
      </c>
      <c r="AJ75" s="244" t="s">
        <v>464</v>
      </c>
      <c r="AK75" s="376">
        <v>35542338.616099998</v>
      </c>
      <c r="AL75" s="377">
        <v>5442</v>
      </c>
      <c r="AM75" s="425">
        <v>6531</v>
      </c>
      <c r="AN75" s="426">
        <v>0.85409999999999997</v>
      </c>
      <c r="AO75" s="427">
        <v>0.55840000000000001</v>
      </c>
      <c r="AP75" s="428">
        <v>0.82979999999999998</v>
      </c>
      <c r="AQ75" s="426">
        <v>0.81229999999999991</v>
      </c>
      <c r="AR75" s="429">
        <v>0.81229999999999991</v>
      </c>
      <c r="AS75" s="436">
        <v>1854.55</v>
      </c>
      <c r="AT75" s="437">
        <v>428.53</v>
      </c>
      <c r="AU75" s="428">
        <v>2332060</v>
      </c>
      <c r="AV75" s="426">
        <v>1</v>
      </c>
      <c r="AW75" s="425">
        <v>2332060</v>
      </c>
      <c r="BB75" s="244" t="s">
        <v>463</v>
      </c>
      <c r="BC75" s="244" t="s">
        <v>649</v>
      </c>
      <c r="BD75" s="384">
        <v>3789216447</v>
      </c>
      <c r="BE75" s="385">
        <v>226.88</v>
      </c>
      <c r="BF75" s="422">
        <v>16701412</v>
      </c>
      <c r="BG75" s="430">
        <v>0.55840000000000001</v>
      </c>
      <c r="BH75" s="289"/>
      <c r="BI75" s="386">
        <v>5442</v>
      </c>
      <c r="BJ75" s="422">
        <v>23.99</v>
      </c>
      <c r="BK75" s="386">
        <v>40788</v>
      </c>
      <c r="BL75" s="424">
        <v>180</v>
      </c>
      <c r="BN75" s="245" t="s">
        <v>463</v>
      </c>
      <c r="BO75" s="245" t="s">
        <v>464</v>
      </c>
      <c r="BP75" s="388">
        <v>0.90601576994434141</v>
      </c>
      <c r="BQ75" s="388">
        <v>0.86557377049180328</v>
      </c>
      <c r="BR75" s="389">
        <v>0.85979853479853485</v>
      </c>
      <c r="BS75" s="290"/>
      <c r="BT75" s="390">
        <v>2022</v>
      </c>
      <c r="BU75" s="391">
        <v>0.86939999999999995</v>
      </c>
      <c r="BV75" s="291"/>
      <c r="BW75" s="392">
        <v>0.77</v>
      </c>
      <c r="BX75" s="392">
        <v>0.66900000000000004</v>
      </c>
      <c r="BY75" s="392">
        <v>1.0619000000000001</v>
      </c>
      <c r="BZ75" s="248"/>
      <c r="CA75" s="244" t="s">
        <v>463</v>
      </c>
      <c r="CB75" s="244" t="s">
        <v>649</v>
      </c>
      <c r="CC75" s="386">
        <v>39929</v>
      </c>
      <c r="CD75" s="386">
        <v>43165</v>
      </c>
      <c r="CE75" s="386">
        <v>47034</v>
      </c>
      <c r="CF75" s="431">
        <v>43376</v>
      </c>
      <c r="CG75" s="431">
        <v>0.82979999999999998</v>
      </c>
      <c r="CH75" s="264"/>
      <c r="CI75" s="431">
        <v>-3658</v>
      </c>
      <c r="CJ75" s="431">
        <v>-7.7799999999999994E-2</v>
      </c>
      <c r="CL75" s="244" t="s">
        <v>463</v>
      </c>
      <c r="CM75" s="244" t="s">
        <v>649</v>
      </c>
      <c r="CN75" s="395">
        <v>0.81229999999999991</v>
      </c>
      <c r="CO75" s="396"/>
      <c r="CP75" s="395">
        <v>5442</v>
      </c>
      <c r="CQ75" s="402">
        <v>11364000</v>
      </c>
      <c r="CR75" s="402">
        <v>0</v>
      </c>
      <c r="CS75" s="402">
        <v>11364000</v>
      </c>
      <c r="CT75" s="402">
        <v>2088.1999999999998</v>
      </c>
      <c r="CU75" s="396"/>
      <c r="CV75" s="433">
        <v>1854.55</v>
      </c>
      <c r="CW75" s="402">
        <v>428.53</v>
      </c>
      <c r="CX75" s="400">
        <v>1</v>
      </c>
      <c r="CY75" s="401"/>
      <c r="CZ75" s="402">
        <v>0.66900000000000004</v>
      </c>
      <c r="DA75" s="402">
        <v>1</v>
      </c>
      <c r="DB75" s="396"/>
      <c r="DC75" s="400">
        <v>1</v>
      </c>
      <c r="DX75" s="449" t="s">
        <v>373</v>
      </c>
      <c r="DY75" s="444" t="s">
        <v>373</v>
      </c>
      <c r="DZ75" s="444" t="s">
        <v>744</v>
      </c>
      <c r="EA75" s="445" t="s">
        <v>374</v>
      </c>
      <c r="EB75" s="407">
        <v>6086</v>
      </c>
      <c r="EC75" s="446"/>
      <c r="ED75" s="447">
        <v>6086</v>
      </c>
      <c r="EE75" s="447">
        <v>6086</v>
      </c>
      <c r="EF75" s="446"/>
      <c r="EG75" s="447">
        <v>1</v>
      </c>
      <c r="EH75" s="446"/>
      <c r="EI75" s="273">
        <v>290424</v>
      </c>
      <c r="EJ75" s="447"/>
      <c r="EK75" s="447">
        <v>290424</v>
      </c>
      <c r="EL75" s="447">
        <v>290424</v>
      </c>
      <c r="EM75" s="446">
        <v>0</v>
      </c>
      <c r="EN75" s="446"/>
      <c r="EO75" s="448"/>
      <c r="ES75" s="434" t="s">
        <v>443</v>
      </c>
      <c r="ET75" s="435" t="s">
        <v>573</v>
      </c>
      <c r="EU75" s="411">
        <v>0</v>
      </c>
    </row>
    <row r="76" spans="1:151">
      <c r="A76" s="412" t="s">
        <v>465</v>
      </c>
      <c r="B76" s="413" t="s">
        <v>466</v>
      </c>
      <c r="C76" s="413">
        <v>11468</v>
      </c>
      <c r="D76" s="413">
        <v>11468</v>
      </c>
      <c r="E76" s="413"/>
      <c r="F76" s="413">
        <v>11468</v>
      </c>
      <c r="G76" s="413"/>
      <c r="H76" s="413">
        <v>11468</v>
      </c>
      <c r="K76" s="416" t="s">
        <v>465</v>
      </c>
      <c r="L76" s="417" t="s">
        <v>466</v>
      </c>
      <c r="M76" s="418">
        <v>6932124866</v>
      </c>
      <c r="N76" s="419">
        <v>303238531</v>
      </c>
      <c r="O76" s="418">
        <v>6628886335</v>
      </c>
      <c r="P76" s="416">
        <v>2019</v>
      </c>
      <c r="Q76" s="368">
        <v>0.89700000000000002</v>
      </c>
      <c r="R76" s="417">
        <v>7390062804</v>
      </c>
      <c r="S76" s="420">
        <v>303238531</v>
      </c>
      <c r="T76" s="417">
        <v>151017527</v>
      </c>
      <c r="U76" s="417">
        <v>1293402940</v>
      </c>
      <c r="V76" s="417">
        <v>9137721802</v>
      </c>
      <c r="X76" s="244" t="s">
        <v>465</v>
      </c>
      <c r="Y76" s="244" t="s">
        <v>466</v>
      </c>
      <c r="Z76" s="421">
        <v>9137721802</v>
      </c>
      <c r="AA76" s="422">
        <v>57567647.352600001</v>
      </c>
      <c r="AB76" s="372">
        <v>17125881</v>
      </c>
      <c r="AC76" s="372">
        <v>235590</v>
      </c>
      <c r="AD76" s="423">
        <v>74929118.352600008</v>
      </c>
      <c r="AE76" s="424">
        <v>11468</v>
      </c>
      <c r="AF76" s="421">
        <v>6534</v>
      </c>
      <c r="AG76" s="421">
        <v>0.85450000000000004</v>
      </c>
      <c r="AI76" s="244" t="s">
        <v>465</v>
      </c>
      <c r="AJ76" s="244" t="s">
        <v>466</v>
      </c>
      <c r="AK76" s="376">
        <v>74929118.352600008</v>
      </c>
      <c r="AL76" s="377">
        <v>11468</v>
      </c>
      <c r="AM76" s="425">
        <v>6534</v>
      </c>
      <c r="AN76" s="426">
        <v>0.85450000000000004</v>
      </c>
      <c r="AO76" s="427">
        <v>0.35070000000000001</v>
      </c>
      <c r="AP76" s="428">
        <v>0.87329999999999997</v>
      </c>
      <c r="AQ76" s="426">
        <v>0.81359999999999999</v>
      </c>
      <c r="AR76" s="429">
        <v>0.81359999999999999</v>
      </c>
      <c r="AS76" s="436">
        <v>1857.51</v>
      </c>
      <c r="AT76" s="437">
        <v>425.56999999999994</v>
      </c>
      <c r="AU76" s="428">
        <v>4880437</v>
      </c>
      <c r="AV76" s="426">
        <v>0.94899999999999995</v>
      </c>
      <c r="AW76" s="425">
        <v>4631535</v>
      </c>
      <c r="BB76" s="244" t="s">
        <v>465</v>
      </c>
      <c r="BC76" s="244" t="s">
        <v>650</v>
      </c>
      <c r="BD76" s="384">
        <v>9137721802</v>
      </c>
      <c r="BE76" s="385">
        <v>871.3</v>
      </c>
      <c r="BF76" s="422">
        <v>10487458</v>
      </c>
      <c r="BG76" s="430">
        <v>0.35070000000000001</v>
      </c>
      <c r="BH76" s="289"/>
      <c r="BI76" s="386">
        <v>11468</v>
      </c>
      <c r="BJ76" s="422">
        <v>13.16</v>
      </c>
      <c r="BK76" s="386">
        <v>60441</v>
      </c>
      <c r="BL76" s="424">
        <v>69</v>
      </c>
      <c r="BN76" s="245" t="s">
        <v>465</v>
      </c>
      <c r="BO76" s="245" t="s">
        <v>466</v>
      </c>
      <c r="BP76" s="388">
        <v>0.97043333333333337</v>
      </c>
      <c r="BQ76" s="388">
        <v>0.92530000000000001</v>
      </c>
      <c r="BR76" s="389">
        <v>0.85359689922480619</v>
      </c>
      <c r="BS76" s="290"/>
      <c r="BT76" s="390">
        <v>2019</v>
      </c>
      <c r="BU76" s="391">
        <v>0.89700000000000002</v>
      </c>
      <c r="BV76" s="291"/>
      <c r="BW76" s="392">
        <v>0.64500000000000002</v>
      </c>
      <c r="BX76" s="392">
        <v>0.57899999999999996</v>
      </c>
      <c r="BY76" s="392">
        <v>0.91900000000000004</v>
      </c>
      <c r="BZ76" s="248"/>
      <c r="CA76" s="244" t="s">
        <v>465</v>
      </c>
      <c r="CB76" s="244" t="s">
        <v>650</v>
      </c>
      <c r="CC76" s="386">
        <v>42899</v>
      </c>
      <c r="CD76" s="386">
        <v>45375</v>
      </c>
      <c r="CE76" s="386">
        <v>48665</v>
      </c>
      <c r="CF76" s="431">
        <v>45646.333333333336</v>
      </c>
      <c r="CG76" s="431">
        <v>0.87329999999999997</v>
      </c>
      <c r="CH76" s="264"/>
      <c r="CI76" s="431">
        <v>-3018.6666666666642</v>
      </c>
      <c r="CJ76" s="431">
        <v>-6.2E-2</v>
      </c>
      <c r="CL76" s="244" t="s">
        <v>465</v>
      </c>
      <c r="CM76" s="244" t="s">
        <v>650</v>
      </c>
      <c r="CN76" s="395">
        <v>0.81359999999999999</v>
      </c>
      <c r="CO76" s="396"/>
      <c r="CP76" s="395">
        <v>11468</v>
      </c>
      <c r="CQ76" s="402">
        <v>20220842</v>
      </c>
      <c r="CR76" s="402">
        <v>0</v>
      </c>
      <c r="CS76" s="402">
        <v>20220842</v>
      </c>
      <c r="CT76" s="402">
        <v>1763.24</v>
      </c>
      <c r="CU76" s="396"/>
      <c r="CV76" s="433">
        <v>1857.51</v>
      </c>
      <c r="CW76" s="402">
        <v>425.56999999999994</v>
      </c>
      <c r="CX76" s="400">
        <v>0.94899999999999995</v>
      </c>
      <c r="CY76" s="401"/>
      <c r="CZ76" s="402">
        <v>0.57899999999999996</v>
      </c>
      <c r="DA76" s="402" t="s">
        <v>2</v>
      </c>
      <c r="DB76" s="396"/>
      <c r="DC76" s="400">
        <v>0.94899999999999995</v>
      </c>
      <c r="DX76" s="451" t="s">
        <v>375</v>
      </c>
      <c r="DY76" s="439" t="s">
        <v>375</v>
      </c>
      <c r="DZ76" s="439" t="s">
        <v>744</v>
      </c>
      <c r="EA76" s="440" t="s">
        <v>376</v>
      </c>
      <c r="EB76" s="407">
        <v>9624</v>
      </c>
      <c r="EC76" s="441"/>
      <c r="ED76" s="447">
        <v>9624</v>
      </c>
      <c r="EE76" s="447">
        <v>9624</v>
      </c>
      <c r="EF76" s="441"/>
      <c r="EG76" s="447">
        <v>1</v>
      </c>
      <c r="EH76" s="441"/>
      <c r="EI76" s="273">
        <v>6446733</v>
      </c>
      <c r="EJ76" s="442"/>
      <c r="EK76" s="447">
        <v>6446733</v>
      </c>
      <c r="EL76" s="447">
        <v>6446733</v>
      </c>
      <c r="EM76" s="441">
        <v>0</v>
      </c>
      <c r="EN76" s="441"/>
      <c r="EO76" s="443"/>
      <c r="ES76" s="434" t="s">
        <v>445</v>
      </c>
      <c r="ET76" s="435" t="s">
        <v>446</v>
      </c>
      <c r="EU76" s="411">
        <v>159854</v>
      </c>
    </row>
    <row r="77" spans="1:151">
      <c r="A77" s="412" t="s">
        <v>467</v>
      </c>
      <c r="B77" s="413" t="s">
        <v>468</v>
      </c>
      <c r="C77" s="413">
        <v>1683</v>
      </c>
      <c r="D77" s="413">
        <v>1683</v>
      </c>
      <c r="E77" s="413"/>
      <c r="F77" s="413">
        <v>1683</v>
      </c>
      <c r="G77" s="413"/>
      <c r="H77" s="413">
        <v>1683</v>
      </c>
      <c r="K77" s="416" t="s">
        <v>467</v>
      </c>
      <c r="L77" s="417" t="s">
        <v>468</v>
      </c>
      <c r="M77" s="418">
        <v>1269894486</v>
      </c>
      <c r="N77" s="419">
        <v>490874200</v>
      </c>
      <c r="O77" s="418">
        <v>779020286</v>
      </c>
      <c r="P77" s="416">
        <v>2016</v>
      </c>
      <c r="Q77" s="368">
        <v>0.95469999999999999</v>
      </c>
      <c r="R77" s="417">
        <v>815984378</v>
      </c>
      <c r="S77" s="420">
        <v>490874200</v>
      </c>
      <c r="T77" s="417">
        <v>67544832</v>
      </c>
      <c r="U77" s="417">
        <v>242885486</v>
      </c>
      <c r="V77" s="417">
        <v>1617288896</v>
      </c>
      <c r="X77" s="244" t="s">
        <v>467</v>
      </c>
      <c r="Y77" s="244" t="s">
        <v>468</v>
      </c>
      <c r="Z77" s="421">
        <v>1617288896</v>
      </c>
      <c r="AA77" s="422">
        <v>10188920.0448</v>
      </c>
      <c r="AB77" s="372">
        <v>2709843</v>
      </c>
      <c r="AC77" s="372">
        <v>80357</v>
      </c>
      <c r="AD77" s="423">
        <v>12979120.0448</v>
      </c>
      <c r="AE77" s="424">
        <v>1683</v>
      </c>
      <c r="AF77" s="421">
        <v>7712</v>
      </c>
      <c r="AG77" s="421">
        <v>1.0085</v>
      </c>
      <c r="AI77" s="244" t="s">
        <v>467</v>
      </c>
      <c r="AJ77" s="244" t="s">
        <v>468</v>
      </c>
      <c r="AK77" s="376">
        <v>12979120.0448</v>
      </c>
      <c r="AL77" s="377">
        <v>1683</v>
      </c>
      <c r="AM77" s="425">
        <v>7712</v>
      </c>
      <c r="AN77" s="426">
        <v>1.0085</v>
      </c>
      <c r="AO77" s="427">
        <v>0.21879999999999999</v>
      </c>
      <c r="AP77" s="428">
        <v>0.90429999999999999</v>
      </c>
      <c r="AQ77" s="426">
        <v>0.87749999999999995</v>
      </c>
      <c r="AR77" s="429">
        <v>0.87749999999999995</v>
      </c>
      <c r="AS77" s="436">
        <v>2003.4</v>
      </c>
      <c r="AT77" s="437">
        <v>279.67999999999984</v>
      </c>
      <c r="AU77" s="428">
        <v>470701</v>
      </c>
      <c r="AV77" s="426">
        <v>0.86</v>
      </c>
      <c r="AW77" s="425">
        <v>404803</v>
      </c>
      <c r="BB77" s="244" t="s">
        <v>467</v>
      </c>
      <c r="BC77" s="244" t="s">
        <v>651</v>
      </c>
      <c r="BD77" s="384">
        <v>1617288896</v>
      </c>
      <c r="BE77" s="385">
        <v>247.17</v>
      </c>
      <c r="BF77" s="422">
        <v>6543225</v>
      </c>
      <c r="BG77" s="430">
        <v>0.21879999999999999</v>
      </c>
      <c r="BH77" s="289"/>
      <c r="BI77" s="386">
        <v>1683</v>
      </c>
      <c r="BJ77" s="422">
        <v>6.81</v>
      </c>
      <c r="BK77" s="386">
        <v>13006</v>
      </c>
      <c r="BL77" s="424">
        <v>53</v>
      </c>
      <c r="BN77" s="245" t="s">
        <v>467</v>
      </c>
      <c r="BO77" s="245" t="s">
        <v>468</v>
      </c>
      <c r="BP77" s="388">
        <v>1.0316022099447515</v>
      </c>
      <c r="BQ77" s="388">
        <v>1</v>
      </c>
      <c r="BR77" s="389">
        <v>0.89894736842105261</v>
      </c>
      <c r="BS77" s="290"/>
      <c r="BT77" s="390">
        <v>2016</v>
      </c>
      <c r="BU77" s="391">
        <v>0.95469999999999999</v>
      </c>
      <c r="BV77" s="291"/>
      <c r="BW77" s="392">
        <v>0.61</v>
      </c>
      <c r="BX77" s="392">
        <v>0.58199999999999996</v>
      </c>
      <c r="BY77" s="392">
        <v>0.92379999999999995</v>
      </c>
      <c r="BZ77" s="248"/>
      <c r="CA77" s="244" t="s">
        <v>467</v>
      </c>
      <c r="CB77" s="244" t="s">
        <v>651</v>
      </c>
      <c r="CC77" s="386">
        <v>43540</v>
      </c>
      <c r="CD77" s="386">
        <v>46690</v>
      </c>
      <c r="CE77" s="386">
        <v>51577</v>
      </c>
      <c r="CF77" s="431">
        <v>47269</v>
      </c>
      <c r="CG77" s="431">
        <v>0.90429999999999999</v>
      </c>
      <c r="CH77" s="264"/>
      <c r="CI77" s="431">
        <v>-4308</v>
      </c>
      <c r="CJ77" s="431">
        <v>-8.3500000000000005E-2</v>
      </c>
      <c r="CL77" s="244" t="s">
        <v>467</v>
      </c>
      <c r="CM77" s="244" t="s">
        <v>651</v>
      </c>
      <c r="CN77" s="395">
        <v>0.87749999999999995</v>
      </c>
      <c r="CO77" s="396"/>
      <c r="CP77" s="395">
        <v>1683</v>
      </c>
      <c r="CQ77" s="402">
        <v>2900000</v>
      </c>
      <c r="CR77" s="402">
        <v>0</v>
      </c>
      <c r="CS77" s="402">
        <v>2900000</v>
      </c>
      <c r="CT77" s="402">
        <v>1723.11</v>
      </c>
      <c r="CU77" s="396"/>
      <c r="CV77" s="433">
        <v>2003.4</v>
      </c>
      <c r="CW77" s="402">
        <v>279.67999999999984</v>
      </c>
      <c r="CX77" s="400">
        <v>0.86</v>
      </c>
      <c r="CY77" s="401"/>
      <c r="CZ77" s="402">
        <v>0.58199999999999996</v>
      </c>
      <c r="DA77" s="402" t="s">
        <v>2</v>
      </c>
      <c r="DB77" s="396"/>
      <c r="DC77" s="400">
        <v>0.86</v>
      </c>
      <c r="DX77" s="450" t="s">
        <v>377</v>
      </c>
      <c r="DY77" s="405" t="s">
        <v>377</v>
      </c>
      <c r="DZ77" s="405" t="s">
        <v>744</v>
      </c>
      <c r="EA77" s="406" t="s">
        <v>378</v>
      </c>
      <c r="EB77" s="407">
        <v>31340</v>
      </c>
      <c r="EC77" s="248"/>
      <c r="ED77" s="273">
        <v>31340</v>
      </c>
      <c r="EE77" s="273"/>
      <c r="EF77" s="248"/>
      <c r="EG77" s="273">
        <v>0.69545535238771528</v>
      </c>
      <c r="EH77" s="248"/>
      <c r="EI77" s="273">
        <v>0</v>
      </c>
      <c r="EJ77" s="273"/>
      <c r="EK77" s="273">
        <v>0</v>
      </c>
      <c r="EL77" s="273">
        <v>0</v>
      </c>
      <c r="EM77" s="248">
        <v>0</v>
      </c>
      <c r="EN77" s="248"/>
      <c r="EO77" s="408"/>
      <c r="ES77" s="434" t="s">
        <v>447</v>
      </c>
      <c r="ET77" s="435" t="s">
        <v>448</v>
      </c>
      <c r="EU77" s="411">
        <v>832352</v>
      </c>
    </row>
    <row r="78" spans="1:151">
      <c r="A78" s="412" t="s">
        <v>469</v>
      </c>
      <c r="B78" s="413" t="s">
        <v>470</v>
      </c>
      <c r="C78" s="413">
        <v>4395</v>
      </c>
      <c r="D78" s="413">
        <v>5531</v>
      </c>
      <c r="E78" s="413"/>
      <c r="F78" s="413">
        <v>5531</v>
      </c>
      <c r="G78" s="413"/>
      <c r="H78" s="413">
        <v>5531</v>
      </c>
      <c r="K78" s="416" t="s">
        <v>469</v>
      </c>
      <c r="L78" s="417" t="s">
        <v>470</v>
      </c>
      <c r="M78" s="418">
        <v>3318233404</v>
      </c>
      <c r="N78" s="419">
        <v>156466490</v>
      </c>
      <c r="O78" s="418">
        <v>3161766914</v>
      </c>
      <c r="P78" s="416">
        <v>2021</v>
      </c>
      <c r="Q78" s="368">
        <v>0.97589285714285712</v>
      </c>
      <c r="R78" s="417">
        <v>3239870946</v>
      </c>
      <c r="S78" s="420">
        <v>156466490</v>
      </c>
      <c r="T78" s="417">
        <v>932741669</v>
      </c>
      <c r="U78" s="417">
        <v>904188024</v>
      </c>
      <c r="V78" s="417">
        <v>5233267129</v>
      </c>
      <c r="X78" s="244" t="s">
        <v>469</v>
      </c>
      <c r="Y78" s="244" t="s">
        <v>470</v>
      </c>
      <c r="Z78" s="421">
        <v>5233267129</v>
      </c>
      <c r="AA78" s="422">
        <v>32969582.912700001</v>
      </c>
      <c r="AB78" s="372">
        <v>10003781</v>
      </c>
      <c r="AC78" s="372">
        <v>112815</v>
      </c>
      <c r="AD78" s="423">
        <v>43086178.912699997</v>
      </c>
      <c r="AE78" s="424">
        <v>5531</v>
      </c>
      <c r="AF78" s="421">
        <v>7790</v>
      </c>
      <c r="AG78" s="421">
        <v>1.0186999999999999</v>
      </c>
      <c r="AI78" s="244" t="s">
        <v>469</v>
      </c>
      <c r="AJ78" s="244" t="s">
        <v>470</v>
      </c>
      <c r="AK78" s="376">
        <v>43086178.912699997</v>
      </c>
      <c r="AL78" s="377">
        <v>5531</v>
      </c>
      <c r="AM78" s="425">
        <v>7790</v>
      </c>
      <c r="AN78" s="426">
        <v>1.0186999999999999</v>
      </c>
      <c r="AO78" s="427">
        <v>0.44600000000000001</v>
      </c>
      <c r="AP78" s="428">
        <v>0.82450000000000001</v>
      </c>
      <c r="AQ78" s="426">
        <v>0.86439999999999995</v>
      </c>
      <c r="AR78" s="429">
        <v>0.86439999999999995</v>
      </c>
      <c r="AS78" s="436">
        <v>1973.49</v>
      </c>
      <c r="AT78" s="437">
        <v>309.58999999999992</v>
      </c>
      <c r="AU78" s="428">
        <v>1712342</v>
      </c>
      <c r="AV78" s="426">
        <v>1</v>
      </c>
      <c r="AW78" s="425">
        <v>1712342</v>
      </c>
      <c r="BB78" s="244" t="s">
        <v>469</v>
      </c>
      <c r="BC78" s="244" t="s">
        <v>652</v>
      </c>
      <c r="BD78" s="384">
        <v>5233267129</v>
      </c>
      <c r="BE78" s="385">
        <v>392.34</v>
      </c>
      <c r="BF78" s="422">
        <v>13338602</v>
      </c>
      <c r="BG78" s="430">
        <v>0.44600000000000001</v>
      </c>
      <c r="BH78" s="289"/>
      <c r="BI78" s="386">
        <v>5531</v>
      </c>
      <c r="BJ78" s="422">
        <v>14.1</v>
      </c>
      <c r="BK78" s="386">
        <v>39163</v>
      </c>
      <c r="BL78" s="424">
        <v>100</v>
      </c>
      <c r="BN78" s="245" t="s">
        <v>469</v>
      </c>
      <c r="BO78" s="245" t="s">
        <v>470</v>
      </c>
      <c r="BP78" s="388">
        <v>0.93079999999999996</v>
      </c>
      <c r="BQ78" s="388">
        <v>0.90804393203883493</v>
      </c>
      <c r="BR78" s="389">
        <v>0.97589285714285712</v>
      </c>
      <c r="BS78" s="290"/>
      <c r="BT78" s="390">
        <v>2021</v>
      </c>
      <c r="BU78" s="391">
        <v>0.97589285714285712</v>
      </c>
      <c r="BV78" s="291"/>
      <c r="BW78" s="392">
        <v>0.72</v>
      </c>
      <c r="BX78" s="392">
        <v>0.70299999999999996</v>
      </c>
      <c r="BY78" s="392">
        <v>1.1158999999999999</v>
      </c>
      <c r="BZ78" s="248"/>
      <c r="CA78" s="244" t="s">
        <v>469</v>
      </c>
      <c r="CB78" s="244" t="s">
        <v>652</v>
      </c>
      <c r="CC78" s="386">
        <v>39670</v>
      </c>
      <c r="CD78" s="386">
        <v>42737</v>
      </c>
      <c r="CE78" s="386">
        <v>46879</v>
      </c>
      <c r="CF78" s="431">
        <v>43095.333333333336</v>
      </c>
      <c r="CG78" s="431">
        <v>0.82450000000000001</v>
      </c>
      <c r="CH78" s="264"/>
      <c r="CI78" s="431">
        <v>-3783.6666666666642</v>
      </c>
      <c r="CJ78" s="431">
        <v>-8.0699999999999994E-2</v>
      </c>
      <c r="CL78" s="244" t="s">
        <v>469</v>
      </c>
      <c r="CM78" s="244" t="s">
        <v>652</v>
      </c>
      <c r="CN78" s="395">
        <v>0.86439999999999995</v>
      </c>
      <c r="CO78" s="396"/>
      <c r="CP78" s="395">
        <v>5531</v>
      </c>
      <c r="CQ78" s="402">
        <v>11759077</v>
      </c>
      <c r="CR78" s="402">
        <v>0</v>
      </c>
      <c r="CS78" s="402">
        <v>11759077</v>
      </c>
      <c r="CT78" s="402">
        <v>2126.0300000000002</v>
      </c>
      <c r="CU78" s="396"/>
      <c r="CV78" s="433">
        <v>1973.49</v>
      </c>
      <c r="CW78" s="402">
        <v>309.58999999999992</v>
      </c>
      <c r="CX78" s="400">
        <v>1</v>
      </c>
      <c r="CY78" s="401"/>
      <c r="CZ78" s="402">
        <v>0.70299999999999996</v>
      </c>
      <c r="DA78" s="402">
        <v>1</v>
      </c>
      <c r="DB78" s="396"/>
      <c r="DC78" s="400">
        <v>1</v>
      </c>
      <c r="DX78" s="450" t="s">
        <v>377</v>
      </c>
      <c r="DY78" s="405" t="s">
        <v>920</v>
      </c>
      <c r="DZ78" s="405" t="s">
        <v>6</v>
      </c>
      <c r="EA78" s="406" t="s">
        <v>1370</v>
      </c>
      <c r="EB78" s="407">
        <v>2592</v>
      </c>
      <c r="EC78" s="248"/>
      <c r="ED78" s="273">
        <v>2592</v>
      </c>
      <c r="EE78" s="273"/>
      <c r="EF78" s="248"/>
      <c r="EG78" s="273">
        <v>5.7518196342978875E-2</v>
      </c>
      <c r="EH78" s="248"/>
      <c r="EI78" s="273">
        <v>0</v>
      </c>
      <c r="EJ78" s="273"/>
      <c r="EK78" s="273">
        <v>0</v>
      </c>
      <c r="EL78" s="273"/>
      <c r="EM78" s="248"/>
      <c r="EN78" s="248"/>
      <c r="EO78" s="408"/>
      <c r="ES78" s="434" t="s">
        <v>449</v>
      </c>
      <c r="ET78" s="435" t="s">
        <v>450</v>
      </c>
      <c r="EU78" s="411">
        <v>0</v>
      </c>
    </row>
    <row r="79" spans="1:151">
      <c r="A79" s="412" t="s">
        <v>471</v>
      </c>
      <c r="B79" s="413" t="s">
        <v>472</v>
      </c>
      <c r="C79" s="413">
        <v>23809</v>
      </c>
      <c r="D79" s="413">
        <v>24673</v>
      </c>
      <c r="E79" s="413"/>
      <c r="F79" s="413">
        <v>24673</v>
      </c>
      <c r="G79" s="413"/>
      <c r="H79" s="413">
        <v>24673</v>
      </c>
      <c r="K79" s="416" t="s">
        <v>471</v>
      </c>
      <c r="L79" s="417" t="s">
        <v>472</v>
      </c>
      <c r="M79" s="418">
        <v>11900630234</v>
      </c>
      <c r="N79" s="419">
        <v>277622517</v>
      </c>
      <c r="O79" s="418">
        <v>11623007717</v>
      </c>
      <c r="P79" s="416">
        <v>2020</v>
      </c>
      <c r="Q79" s="368">
        <v>0.94930000000000003</v>
      </c>
      <c r="R79" s="417">
        <v>12243766688</v>
      </c>
      <c r="S79" s="420">
        <v>277622517</v>
      </c>
      <c r="T79" s="417">
        <v>205434245</v>
      </c>
      <c r="U79" s="417">
        <v>3431295771</v>
      </c>
      <c r="V79" s="417">
        <v>16158119221</v>
      </c>
      <c r="X79" s="244" t="s">
        <v>471</v>
      </c>
      <c r="Y79" s="244" t="s">
        <v>472</v>
      </c>
      <c r="Z79" s="421">
        <v>16158119221</v>
      </c>
      <c r="AA79" s="422">
        <v>101796151.0923</v>
      </c>
      <c r="AB79" s="372">
        <v>36046899</v>
      </c>
      <c r="AC79" s="372">
        <v>677185</v>
      </c>
      <c r="AD79" s="423">
        <v>138520235.0923</v>
      </c>
      <c r="AE79" s="424">
        <v>24673</v>
      </c>
      <c r="AF79" s="421">
        <v>5614</v>
      </c>
      <c r="AG79" s="421">
        <v>0.73409999999999997</v>
      </c>
      <c r="AI79" s="244" t="s">
        <v>471</v>
      </c>
      <c r="AJ79" s="244" t="s">
        <v>472</v>
      </c>
      <c r="AK79" s="376">
        <v>138520235.0923</v>
      </c>
      <c r="AL79" s="377">
        <v>24673</v>
      </c>
      <c r="AM79" s="425">
        <v>5614</v>
      </c>
      <c r="AN79" s="426">
        <v>0.73409999999999997</v>
      </c>
      <c r="AO79" s="427">
        <v>0.82820000000000005</v>
      </c>
      <c r="AP79" s="428">
        <v>0.94699999999999995</v>
      </c>
      <c r="AQ79" s="426">
        <v>0.84989999999999999</v>
      </c>
      <c r="AR79" s="429">
        <v>0.84989999999999999</v>
      </c>
      <c r="AS79" s="436">
        <v>1940.39</v>
      </c>
      <c r="AT79" s="437">
        <v>342.68999999999983</v>
      </c>
      <c r="AU79" s="428">
        <v>8455190</v>
      </c>
      <c r="AV79" s="426">
        <v>1</v>
      </c>
      <c r="AW79" s="425">
        <v>8455190</v>
      </c>
      <c r="BB79" s="244" t="s">
        <v>471</v>
      </c>
      <c r="BC79" s="244" t="s">
        <v>653</v>
      </c>
      <c r="BD79" s="384">
        <v>16158119221</v>
      </c>
      <c r="BE79" s="385">
        <v>652.37</v>
      </c>
      <c r="BF79" s="422">
        <v>24768336</v>
      </c>
      <c r="BG79" s="430">
        <v>0.82820000000000005</v>
      </c>
      <c r="BH79" s="289"/>
      <c r="BI79" s="386">
        <v>24673</v>
      </c>
      <c r="BJ79" s="422">
        <v>37.82</v>
      </c>
      <c r="BK79" s="386">
        <v>172254</v>
      </c>
      <c r="BL79" s="424">
        <v>264</v>
      </c>
      <c r="BN79" s="245" t="s">
        <v>471</v>
      </c>
      <c r="BO79" s="245" t="s">
        <v>472</v>
      </c>
      <c r="BP79" s="388">
        <v>0.92252859590724579</v>
      </c>
      <c r="BQ79" s="388">
        <v>0.99944289693593313</v>
      </c>
      <c r="BR79" s="389">
        <v>0.92417928039702235</v>
      </c>
      <c r="BS79" s="290"/>
      <c r="BT79" s="390">
        <v>2020</v>
      </c>
      <c r="BU79" s="391">
        <v>0.94930000000000003</v>
      </c>
      <c r="BV79" s="291"/>
      <c r="BW79" s="392">
        <v>0.68410000000000004</v>
      </c>
      <c r="BX79" s="392">
        <v>0.64900000000000002</v>
      </c>
      <c r="BY79" s="392">
        <v>1.0302</v>
      </c>
      <c r="BZ79" s="248"/>
      <c r="CA79" s="244" t="s">
        <v>471</v>
      </c>
      <c r="CB79" s="244" t="s">
        <v>653</v>
      </c>
      <c r="CC79" s="386">
        <v>45951</v>
      </c>
      <c r="CD79" s="386">
        <v>49350</v>
      </c>
      <c r="CE79" s="386">
        <v>53200</v>
      </c>
      <c r="CF79" s="431">
        <v>49500.333333333336</v>
      </c>
      <c r="CG79" s="431">
        <v>0.94699999999999995</v>
      </c>
      <c r="CH79" s="264"/>
      <c r="CI79" s="431">
        <v>-3699.6666666666642</v>
      </c>
      <c r="CJ79" s="431">
        <v>-6.9500000000000006E-2</v>
      </c>
      <c r="CL79" s="244" t="s">
        <v>471</v>
      </c>
      <c r="CM79" s="244" t="s">
        <v>653</v>
      </c>
      <c r="CN79" s="395">
        <v>0.84989999999999999</v>
      </c>
      <c r="CO79" s="396"/>
      <c r="CP79" s="395">
        <v>24673</v>
      </c>
      <c r="CQ79" s="402">
        <v>41497811</v>
      </c>
      <c r="CR79" s="402">
        <v>0</v>
      </c>
      <c r="CS79" s="402">
        <v>41497811</v>
      </c>
      <c r="CT79" s="402">
        <v>1681.91</v>
      </c>
      <c r="CU79" s="396"/>
      <c r="CV79" s="433">
        <v>1940.39</v>
      </c>
      <c r="CW79" s="402">
        <v>342.68999999999983</v>
      </c>
      <c r="CX79" s="400">
        <v>0.86699999999999999</v>
      </c>
      <c r="CY79" s="401"/>
      <c r="CZ79" s="402">
        <v>0.64900000000000002</v>
      </c>
      <c r="DA79" s="402">
        <v>1</v>
      </c>
      <c r="DB79" s="396"/>
      <c r="DC79" s="400">
        <v>1</v>
      </c>
      <c r="DX79" s="450" t="s">
        <v>377</v>
      </c>
      <c r="DY79" s="405" t="s">
        <v>922</v>
      </c>
      <c r="DZ79" s="405" t="s">
        <v>6</v>
      </c>
      <c r="EA79" s="406" t="s">
        <v>923</v>
      </c>
      <c r="EB79" s="407">
        <v>2592</v>
      </c>
      <c r="EC79" s="248"/>
      <c r="ED79" s="273">
        <v>2592</v>
      </c>
      <c r="EE79" s="273"/>
      <c r="EF79" s="248"/>
      <c r="EG79" s="273">
        <v>5.7518196342978875E-2</v>
      </c>
      <c r="EH79" s="248"/>
      <c r="EI79" s="273">
        <v>0</v>
      </c>
      <c r="EJ79" s="273"/>
      <c r="EK79" s="273">
        <v>0</v>
      </c>
      <c r="EL79" s="273"/>
      <c r="EM79" s="248"/>
      <c r="EN79" s="248"/>
      <c r="EO79" s="408"/>
      <c r="ES79" s="434" t="s">
        <v>451</v>
      </c>
      <c r="ET79" s="435" t="s">
        <v>452</v>
      </c>
      <c r="EU79" s="411">
        <v>6556784</v>
      </c>
    </row>
    <row r="80" spans="1:151">
      <c r="A80" s="412" t="s">
        <v>473</v>
      </c>
      <c r="B80" s="413" t="s">
        <v>474</v>
      </c>
      <c r="C80" s="413">
        <v>2075</v>
      </c>
      <c r="D80" s="413">
        <v>2075</v>
      </c>
      <c r="E80" s="413"/>
      <c r="F80" s="413">
        <v>2075</v>
      </c>
      <c r="G80" s="413"/>
      <c r="H80" s="413">
        <v>2075</v>
      </c>
      <c r="K80" s="416" t="s">
        <v>473</v>
      </c>
      <c r="L80" s="417" t="s">
        <v>474</v>
      </c>
      <c r="M80" s="418">
        <v>3053899864</v>
      </c>
      <c r="N80" s="419">
        <v>164941394</v>
      </c>
      <c r="O80" s="418">
        <v>2888958470</v>
      </c>
      <c r="P80" s="416">
        <v>2021</v>
      </c>
      <c r="Q80" s="368">
        <v>0.96535449735449741</v>
      </c>
      <c r="R80" s="417">
        <v>2992639987</v>
      </c>
      <c r="S80" s="420">
        <v>164941394</v>
      </c>
      <c r="T80" s="417">
        <v>148446832</v>
      </c>
      <c r="U80" s="417">
        <v>323837059</v>
      </c>
      <c r="V80" s="417">
        <v>3629865272</v>
      </c>
      <c r="X80" s="244" t="s">
        <v>473</v>
      </c>
      <c r="Y80" s="244" t="s">
        <v>474</v>
      </c>
      <c r="Z80" s="421">
        <v>3629865272</v>
      </c>
      <c r="AA80" s="422">
        <v>22868151.213599999</v>
      </c>
      <c r="AB80" s="372">
        <v>5040039</v>
      </c>
      <c r="AC80" s="372">
        <v>107357</v>
      </c>
      <c r="AD80" s="423">
        <v>28015547.213599999</v>
      </c>
      <c r="AE80" s="424">
        <v>2075</v>
      </c>
      <c r="AF80" s="421">
        <v>13501</v>
      </c>
      <c r="AG80" s="421">
        <v>1.7655000000000001</v>
      </c>
      <c r="AI80" s="244" t="s">
        <v>473</v>
      </c>
      <c r="AJ80" s="244" t="s">
        <v>474</v>
      </c>
      <c r="AK80" s="376">
        <v>28015547.213599999</v>
      </c>
      <c r="AL80" s="377">
        <v>2075</v>
      </c>
      <c r="AM80" s="425">
        <v>13501</v>
      </c>
      <c r="AN80" s="426">
        <v>1.7655000000000001</v>
      </c>
      <c r="AO80" s="427">
        <v>0.51060000000000005</v>
      </c>
      <c r="AP80" s="428">
        <v>1.0573999999999999</v>
      </c>
      <c r="AQ80" s="426">
        <v>1.286</v>
      </c>
      <c r="AR80" s="429" t="s">
        <v>2</v>
      </c>
      <c r="AS80" s="436" t="s">
        <v>2</v>
      </c>
      <c r="AT80" s="437" t="s">
        <v>2</v>
      </c>
      <c r="AU80" s="428">
        <v>0</v>
      </c>
      <c r="AV80" s="426" t="s">
        <v>2</v>
      </c>
      <c r="AW80" s="425">
        <v>0</v>
      </c>
      <c r="BB80" s="244" t="s">
        <v>473</v>
      </c>
      <c r="BC80" s="244" t="s">
        <v>654</v>
      </c>
      <c r="BD80" s="384">
        <v>3629865272</v>
      </c>
      <c r="BE80" s="385">
        <v>237.69</v>
      </c>
      <c r="BF80" s="422">
        <v>15271426</v>
      </c>
      <c r="BG80" s="430">
        <v>0.51060000000000005</v>
      </c>
      <c r="BH80" s="289"/>
      <c r="BI80" s="386">
        <v>2075</v>
      </c>
      <c r="BJ80" s="422">
        <v>8.73</v>
      </c>
      <c r="BK80" s="386">
        <v>19366</v>
      </c>
      <c r="BL80" s="424">
        <v>81</v>
      </c>
      <c r="BN80" s="245" t="s">
        <v>473</v>
      </c>
      <c r="BO80" s="245" t="s">
        <v>474</v>
      </c>
      <c r="BP80" s="388">
        <v>0.88045629629629629</v>
      </c>
      <c r="BQ80" s="388">
        <v>0.83160000000000001</v>
      </c>
      <c r="BR80" s="389">
        <v>0.96535449735449741</v>
      </c>
      <c r="BS80" s="290"/>
      <c r="BT80" s="390">
        <v>2021</v>
      </c>
      <c r="BU80" s="391">
        <v>0.96535449735449741</v>
      </c>
      <c r="BV80" s="291"/>
      <c r="BW80" s="392">
        <v>0.51429999999999998</v>
      </c>
      <c r="BX80" s="392">
        <v>0.496</v>
      </c>
      <c r="BY80" s="392">
        <v>0.7873</v>
      </c>
      <c r="BZ80" s="248"/>
      <c r="CA80" s="244" t="s">
        <v>473</v>
      </c>
      <c r="CB80" s="244" t="s">
        <v>654</v>
      </c>
      <c r="CC80" s="386">
        <v>51561</v>
      </c>
      <c r="CD80" s="386">
        <v>54775</v>
      </c>
      <c r="CE80" s="386">
        <v>59482</v>
      </c>
      <c r="CF80" s="431">
        <v>55272.666666666664</v>
      </c>
      <c r="CG80" s="431">
        <v>1.0573999999999999</v>
      </c>
      <c r="CH80" s="264"/>
      <c r="CI80" s="431">
        <v>-4209.3333333333358</v>
      </c>
      <c r="CJ80" s="431">
        <v>-7.0800000000000002E-2</v>
      </c>
      <c r="CL80" s="244" t="s">
        <v>473</v>
      </c>
      <c r="CM80" s="244" t="s">
        <v>654</v>
      </c>
      <c r="CN80" s="395" t="s">
        <v>2</v>
      </c>
      <c r="CO80" s="396"/>
      <c r="CP80" s="395">
        <v>2075</v>
      </c>
      <c r="CQ80" s="402">
        <v>5130055</v>
      </c>
      <c r="CR80" s="402">
        <v>0</v>
      </c>
      <c r="CS80" s="402">
        <v>5130055</v>
      </c>
      <c r="CT80" s="402">
        <v>2472.3200000000002</v>
      </c>
      <c r="CU80" s="396"/>
      <c r="CV80" s="433" t="s">
        <v>2</v>
      </c>
      <c r="CW80" s="402" t="s">
        <v>2</v>
      </c>
      <c r="CX80" s="400" t="s">
        <v>2</v>
      </c>
      <c r="CY80" s="401"/>
      <c r="CZ80" s="402">
        <v>0.496</v>
      </c>
      <c r="DA80" s="402" t="s">
        <v>2</v>
      </c>
      <c r="DB80" s="396"/>
      <c r="DC80" s="400" t="s">
        <v>2</v>
      </c>
      <c r="DX80" s="450" t="s">
        <v>377</v>
      </c>
      <c r="DY80" s="405" t="s">
        <v>57</v>
      </c>
      <c r="DZ80" s="405" t="s">
        <v>6</v>
      </c>
      <c r="EA80" s="406" t="s">
        <v>58</v>
      </c>
      <c r="EB80" s="407">
        <v>650</v>
      </c>
      <c r="EC80" s="248"/>
      <c r="ED80" s="273">
        <v>650</v>
      </c>
      <c r="EE80" s="273"/>
      <c r="EF80" s="248"/>
      <c r="EG80" s="273">
        <v>1.4423930410083437E-2</v>
      </c>
      <c r="EH80" s="248"/>
      <c r="EI80" s="273">
        <v>0</v>
      </c>
      <c r="EJ80" s="273"/>
      <c r="EK80" s="273">
        <v>0</v>
      </c>
      <c r="EL80" s="273"/>
      <c r="EM80" s="248"/>
      <c r="EN80" s="248"/>
      <c r="EO80" s="408"/>
      <c r="ES80" s="434" t="s">
        <v>453</v>
      </c>
      <c r="ET80" s="435" t="s">
        <v>454</v>
      </c>
      <c r="EU80" s="411">
        <v>0</v>
      </c>
    </row>
    <row r="81" spans="1:151">
      <c r="A81" s="412" t="s">
        <v>475</v>
      </c>
      <c r="B81" s="413" t="s">
        <v>476</v>
      </c>
      <c r="C81" s="413">
        <v>15222</v>
      </c>
      <c r="D81" s="413">
        <v>21854</v>
      </c>
      <c r="E81" s="413"/>
      <c r="F81" s="413">
        <v>21854</v>
      </c>
      <c r="G81" s="413"/>
      <c r="H81" s="413">
        <v>21854</v>
      </c>
      <c r="K81" s="416" t="s">
        <v>475</v>
      </c>
      <c r="L81" s="417" t="s">
        <v>476</v>
      </c>
      <c r="M81" s="418">
        <v>9053108265</v>
      </c>
      <c r="N81" s="419">
        <v>30675170</v>
      </c>
      <c r="O81" s="418">
        <v>9022433095</v>
      </c>
      <c r="P81" s="416">
        <v>2019</v>
      </c>
      <c r="Q81" s="368">
        <v>0.89959999999999996</v>
      </c>
      <c r="R81" s="417">
        <v>10029383165</v>
      </c>
      <c r="S81" s="420">
        <v>30675170</v>
      </c>
      <c r="T81" s="417">
        <v>335386062</v>
      </c>
      <c r="U81" s="417">
        <v>2889734510</v>
      </c>
      <c r="V81" s="417">
        <v>13285178907</v>
      </c>
      <c r="X81" s="244" t="s">
        <v>475</v>
      </c>
      <c r="Y81" s="244" t="s">
        <v>476</v>
      </c>
      <c r="Z81" s="421">
        <v>13285178907</v>
      </c>
      <c r="AA81" s="422">
        <v>83696627.114099994</v>
      </c>
      <c r="AB81" s="372">
        <v>30442736</v>
      </c>
      <c r="AC81" s="372">
        <v>868447</v>
      </c>
      <c r="AD81" s="423">
        <v>115007810.11409999</v>
      </c>
      <c r="AE81" s="424">
        <v>21854</v>
      </c>
      <c r="AF81" s="421">
        <v>5263</v>
      </c>
      <c r="AG81" s="421">
        <v>0.68820000000000003</v>
      </c>
      <c r="AI81" s="244" t="s">
        <v>475</v>
      </c>
      <c r="AJ81" s="244" t="s">
        <v>476</v>
      </c>
      <c r="AK81" s="376">
        <v>115007810.11409999</v>
      </c>
      <c r="AL81" s="377">
        <v>21854</v>
      </c>
      <c r="AM81" s="425">
        <v>5263</v>
      </c>
      <c r="AN81" s="426">
        <v>0.68820000000000003</v>
      </c>
      <c r="AO81" s="427">
        <v>0.56779999999999997</v>
      </c>
      <c r="AP81" s="428">
        <v>0.81</v>
      </c>
      <c r="AQ81" s="426">
        <v>0.73709999999999998</v>
      </c>
      <c r="AR81" s="429">
        <v>0.73709999999999998</v>
      </c>
      <c r="AS81" s="436">
        <v>1682.86</v>
      </c>
      <c r="AT81" s="437">
        <v>600.22</v>
      </c>
      <c r="AU81" s="428">
        <v>13117208</v>
      </c>
      <c r="AV81" s="426">
        <v>0.88400000000000001</v>
      </c>
      <c r="AW81" s="425">
        <v>11595612</v>
      </c>
      <c r="BB81" s="244" t="s">
        <v>475</v>
      </c>
      <c r="BC81" s="244" t="s">
        <v>655</v>
      </c>
      <c r="BD81" s="384">
        <v>13285178907</v>
      </c>
      <c r="BE81" s="385">
        <v>782.34</v>
      </c>
      <c r="BF81" s="422">
        <v>16981337</v>
      </c>
      <c r="BG81" s="430">
        <v>0.56779999999999997</v>
      </c>
      <c r="BH81" s="289"/>
      <c r="BI81" s="386">
        <v>21854</v>
      </c>
      <c r="BJ81" s="422">
        <v>27.93</v>
      </c>
      <c r="BK81" s="386">
        <v>144346</v>
      </c>
      <c r="BL81" s="424">
        <v>185</v>
      </c>
      <c r="BN81" s="245" t="s">
        <v>475</v>
      </c>
      <c r="BO81" s="245" t="s">
        <v>476</v>
      </c>
      <c r="BP81" s="388">
        <v>0.95258766119060245</v>
      </c>
      <c r="BQ81" s="388">
        <v>0.91279999999999994</v>
      </c>
      <c r="BR81" s="389">
        <v>0.87322580645161285</v>
      </c>
      <c r="BS81" s="290"/>
      <c r="BT81" s="390">
        <v>2019</v>
      </c>
      <c r="BU81" s="391">
        <v>0.89959999999999996</v>
      </c>
      <c r="BV81" s="291"/>
      <c r="BW81" s="392">
        <v>0.63270000000000004</v>
      </c>
      <c r="BX81" s="392">
        <v>0.56899999999999995</v>
      </c>
      <c r="BY81" s="392">
        <v>0.9032</v>
      </c>
      <c r="BZ81" s="248"/>
      <c r="CA81" s="244" t="s">
        <v>475</v>
      </c>
      <c r="CB81" s="244" t="s">
        <v>655</v>
      </c>
      <c r="CC81" s="386">
        <v>39292</v>
      </c>
      <c r="CD81" s="386">
        <v>41954</v>
      </c>
      <c r="CE81" s="386">
        <v>45777</v>
      </c>
      <c r="CF81" s="431">
        <v>42341</v>
      </c>
      <c r="CG81" s="431">
        <v>0.81</v>
      </c>
      <c r="CH81" s="264"/>
      <c r="CI81" s="431">
        <v>-3436</v>
      </c>
      <c r="CJ81" s="431">
        <v>-7.51E-2</v>
      </c>
      <c r="CL81" s="244" t="s">
        <v>475</v>
      </c>
      <c r="CM81" s="244" t="s">
        <v>655</v>
      </c>
      <c r="CN81" s="395">
        <v>0.73709999999999998</v>
      </c>
      <c r="CO81" s="396"/>
      <c r="CP81" s="395">
        <v>21854</v>
      </c>
      <c r="CQ81" s="402">
        <v>26536929</v>
      </c>
      <c r="CR81" s="402">
        <v>5969428</v>
      </c>
      <c r="CS81" s="402">
        <v>32506357</v>
      </c>
      <c r="CT81" s="402">
        <v>1487.43</v>
      </c>
      <c r="CU81" s="396"/>
      <c r="CV81" s="433">
        <v>1682.86</v>
      </c>
      <c r="CW81" s="402">
        <v>600.22</v>
      </c>
      <c r="CX81" s="400">
        <v>0.88400000000000001</v>
      </c>
      <c r="CY81" s="401"/>
      <c r="CZ81" s="402">
        <v>0.56899999999999995</v>
      </c>
      <c r="DA81" s="402" t="s">
        <v>2</v>
      </c>
      <c r="DB81" s="396"/>
      <c r="DC81" s="400">
        <v>0.88400000000000001</v>
      </c>
      <c r="DX81" s="450" t="s">
        <v>377</v>
      </c>
      <c r="DY81" s="405" t="s">
        <v>59</v>
      </c>
      <c r="DZ81" s="405" t="s">
        <v>6</v>
      </c>
      <c r="EA81" s="406" t="s">
        <v>1371</v>
      </c>
      <c r="EB81" s="407">
        <v>762</v>
      </c>
      <c r="EC81" s="248"/>
      <c r="ED81" s="273">
        <v>762</v>
      </c>
      <c r="EE81" s="273"/>
      <c r="EF81" s="248"/>
      <c r="EG81" s="273">
        <v>1.6909284573051658E-2</v>
      </c>
      <c r="EH81" s="248"/>
      <c r="EI81" s="273">
        <v>0</v>
      </c>
      <c r="EJ81" s="273"/>
      <c r="EK81" s="273">
        <v>0</v>
      </c>
      <c r="EL81" s="273"/>
      <c r="EM81" s="248"/>
      <c r="EN81" s="248"/>
      <c r="EO81" s="408"/>
      <c r="ES81" s="434" t="s">
        <v>455</v>
      </c>
      <c r="ET81" s="435" t="s">
        <v>456</v>
      </c>
      <c r="EU81" s="411">
        <v>591601</v>
      </c>
    </row>
    <row r="82" spans="1:151">
      <c r="A82" s="412" t="s">
        <v>477</v>
      </c>
      <c r="B82" s="413" t="s">
        <v>478</v>
      </c>
      <c r="C82" s="413">
        <v>6524</v>
      </c>
      <c r="D82" s="413">
        <v>6524</v>
      </c>
      <c r="E82" s="413"/>
      <c r="F82" s="413">
        <v>6524</v>
      </c>
      <c r="G82" s="413"/>
      <c r="H82" s="413">
        <v>6524</v>
      </c>
      <c r="K82" s="416" t="s">
        <v>477</v>
      </c>
      <c r="L82" s="417" t="s">
        <v>478</v>
      </c>
      <c r="M82" s="418">
        <v>1945885114</v>
      </c>
      <c r="N82" s="419">
        <v>87061637</v>
      </c>
      <c r="O82" s="418">
        <v>1858823477</v>
      </c>
      <c r="P82" s="416">
        <v>2016</v>
      </c>
      <c r="Q82" s="368">
        <v>0.96540000000000004</v>
      </c>
      <c r="R82" s="417">
        <v>1925443834</v>
      </c>
      <c r="S82" s="420">
        <v>87061637</v>
      </c>
      <c r="T82" s="417">
        <v>788347302</v>
      </c>
      <c r="U82" s="417">
        <v>867838581</v>
      </c>
      <c r="V82" s="417">
        <v>3668691354</v>
      </c>
      <c r="X82" s="244" t="s">
        <v>477</v>
      </c>
      <c r="Y82" s="244" t="s">
        <v>478</v>
      </c>
      <c r="Z82" s="421">
        <v>3668691354</v>
      </c>
      <c r="AA82" s="422">
        <v>23112755.530200001</v>
      </c>
      <c r="AB82" s="372">
        <v>10626475</v>
      </c>
      <c r="AC82" s="372">
        <v>97893</v>
      </c>
      <c r="AD82" s="423">
        <v>33837123.530200005</v>
      </c>
      <c r="AE82" s="424">
        <v>6524</v>
      </c>
      <c r="AF82" s="421">
        <v>5187</v>
      </c>
      <c r="AG82" s="421">
        <v>0.67830000000000001</v>
      </c>
      <c r="AI82" s="244" t="s">
        <v>477</v>
      </c>
      <c r="AJ82" s="244" t="s">
        <v>478</v>
      </c>
      <c r="AK82" s="376">
        <v>33837123.530200005</v>
      </c>
      <c r="AL82" s="377">
        <v>6524</v>
      </c>
      <c r="AM82" s="425">
        <v>5187</v>
      </c>
      <c r="AN82" s="426">
        <v>0.67830000000000001</v>
      </c>
      <c r="AO82" s="427">
        <v>0.25900000000000001</v>
      </c>
      <c r="AP82" s="428">
        <v>0.7732</v>
      </c>
      <c r="AQ82" s="426">
        <v>0.68379999999999996</v>
      </c>
      <c r="AR82" s="429">
        <v>0.68379999999999996</v>
      </c>
      <c r="AS82" s="436">
        <v>1561.17</v>
      </c>
      <c r="AT82" s="437">
        <v>721.90999999999985</v>
      </c>
      <c r="AU82" s="428">
        <v>4709741</v>
      </c>
      <c r="AV82" s="426">
        <v>1</v>
      </c>
      <c r="AW82" s="425">
        <v>4709741</v>
      </c>
      <c r="BB82" s="244" t="s">
        <v>477</v>
      </c>
      <c r="BC82" s="244" t="s">
        <v>656</v>
      </c>
      <c r="BD82" s="384">
        <v>3668691354</v>
      </c>
      <c r="BE82" s="385">
        <v>473.69</v>
      </c>
      <c r="BF82" s="422">
        <v>7744920</v>
      </c>
      <c r="BG82" s="430">
        <v>0.25900000000000001</v>
      </c>
      <c r="BH82" s="289"/>
      <c r="BI82" s="386">
        <v>6524</v>
      </c>
      <c r="BJ82" s="422">
        <v>13.77</v>
      </c>
      <c r="BK82" s="386">
        <v>42915</v>
      </c>
      <c r="BL82" s="424">
        <v>91</v>
      </c>
      <c r="BN82" s="245" t="s">
        <v>477</v>
      </c>
      <c r="BO82" s="245" t="s">
        <v>478</v>
      </c>
      <c r="BP82" s="388">
        <v>0.99880330634277992</v>
      </c>
      <c r="BQ82" s="388">
        <v>0.95814509803921566</v>
      </c>
      <c r="BR82" s="389">
        <v>0.95902222222222222</v>
      </c>
      <c r="BS82" s="290"/>
      <c r="BT82" s="390">
        <v>2016</v>
      </c>
      <c r="BU82" s="391">
        <v>0.96540000000000004</v>
      </c>
      <c r="BV82" s="291"/>
      <c r="BW82" s="392">
        <v>0.83</v>
      </c>
      <c r="BX82" s="392">
        <v>0.80100000000000005</v>
      </c>
      <c r="BY82" s="392">
        <v>1.2714000000000001</v>
      </c>
      <c r="BZ82" s="248"/>
      <c r="CA82" s="244" t="s">
        <v>477</v>
      </c>
      <c r="CB82" s="244" t="s">
        <v>656</v>
      </c>
      <c r="CC82" s="386">
        <v>36629</v>
      </c>
      <c r="CD82" s="386">
        <v>40055</v>
      </c>
      <c r="CE82" s="386">
        <v>44562</v>
      </c>
      <c r="CF82" s="431">
        <v>40415.333333333336</v>
      </c>
      <c r="CG82" s="431">
        <v>0.7732</v>
      </c>
      <c r="CH82" s="264"/>
      <c r="CI82" s="431">
        <v>-4146.6666666666642</v>
      </c>
      <c r="CJ82" s="431">
        <v>-9.3100000000000002E-2</v>
      </c>
      <c r="CL82" s="244" t="s">
        <v>477</v>
      </c>
      <c r="CM82" s="244" t="s">
        <v>656</v>
      </c>
      <c r="CN82" s="395">
        <v>0.68379999999999996</v>
      </c>
      <c r="CO82" s="396"/>
      <c r="CP82" s="395">
        <v>6524</v>
      </c>
      <c r="CQ82" s="402">
        <v>7873240</v>
      </c>
      <c r="CR82" s="402">
        <v>0</v>
      </c>
      <c r="CS82" s="402">
        <v>7873240</v>
      </c>
      <c r="CT82" s="402">
        <v>1206.81</v>
      </c>
      <c r="CU82" s="396"/>
      <c r="CV82" s="433">
        <v>1561.17</v>
      </c>
      <c r="CW82" s="402">
        <v>721.90999999999985</v>
      </c>
      <c r="CX82" s="400">
        <v>0.77300000000000002</v>
      </c>
      <c r="CY82" s="401"/>
      <c r="CZ82" s="402">
        <v>0.80100000000000005</v>
      </c>
      <c r="DA82" s="402">
        <v>1</v>
      </c>
      <c r="DB82" s="396"/>
      <c r="DC82" s="400">
        <v>1</v>
      </c>
      <c r="DX82" s="452" t="s">
        <v>377</v>
      </c>
      <c r="DY82" s="405" t="s">
        <v>61</v>
      </c>
      <c r="DZ82" s="405" t="s">
        <v>6</v>
      </c>
      <c r="EA82" s="406" t="s">
        <v>1078</v>
      </c>
      <c r="EB82" s="407">
        <v>220</v>
      </c>
      <c r="EC82" s="248"/>
      <c r="ED82" s="273">
        <v>220</v>
      </c>
      <c r="EE82" s="273"/>
      <c r="EF82" s="248"/>
      <c r="EG82" s="273">
        <v>4.8819456772590097E-3</v>
      </c>
      <c r="EH82" s="248"/>
      <c r="EI82" s="273">
        <v>0</v>
      </c>
      <c r="EJ82" s="273"/>
      <c r="EK82" s="273">
        <v>0</v>
      </c>
      <c r="EL82" s="273"/>
      <c r="EM82" s="248"/>
      <c r="EN82" s="248"/>
      <c r="EO82" s="408"/>
      <c r="ES82" s="434" t="s">
        <v>457</v>
      </c>
      <c r="ET82" s="435" t="s">
        <v>458</v>
      </c>
      <c r="EU82" s="411">
        <v>11579270</v>
      </c>
    </row>
    <row r="83" spans="1:151">
      <c r="A83" s="412" t="s">
        <v>479</v>
      </c>
      <c r="B83" s="413" t="s">
        <v>481</v>
      </c>
      <c r="C83" s="413">
        <v>20668</v>
      </c>
      <c r="D83" s="413">
        <v>21340</v>
      </c>
      <c r="E83" s="413"/>
      <c r="F83" s="413">
        <v>21340</v>
      </c>
      <c r="G83" s="413"/>
      <c r="H83" s="413">
        <v>21340</v>
      </c>
      <c r="K83" s="416" t="s">
        <v>479</v>
      </c>
      <c r="L83" s="417" t="s">
        <v>481</v>
      </c>
      <c r="M83" s="418">
        <v>4732044747</v>
      </c>
      <c r="N83" s="419">
        <v>268899500</v>
      </c>
      <c r="O83" s="418">
        <v>4463145247</v>
      </c>
      <c r="P83" s="416">
        <v>2018</v>
      </c>
      <c r="Q83" s="368">
        <v>0.95199999999999996</v>
      </c>
      <c r="R83" s="417">
        <v>4688177780</v>
      </c>
      <c r="S83" s="420">
        <v>268899500</v>
      </c>
      <c r="T83" s="417">
        <v>547547856</v>
      </c>
      <c r="U83" s="417">
        <v>2372741029</v>
      </c>
      <c r="V83" s="417">
        <v>7877366165</v>
      </c>
      <c r="X83" s="244" t="s">
        <v>479</v>
      </c>
      <c r="Y83" s="244" t="s">
        <v>481</v>
      </c>
      <c r="Z83" s="421">
        <v>7877366165</v>
      </c>
      <c r="AA83" s="422">
        <v>49627406.839500003</v>
      </c>
      <c r="AB83" s="372">
        <v>29582068</v>
      </c>
      <c r="AC83" s="372">
        <v>291135</v>
      </c>
      <c r="AD83" s="423">
        <v>79500609.83950001</v>
      </c>
      <c r="AE83" s="424">
        <v>21340</v>
      </c>
      <c r="AF83" s="421">
        <v>3725</v>
      </c>
      <c r="AG83" s="421">
        <v>0.48709999999999998</v>
      </c>
      <c r="AI83" s="244" t="s">
        <v>479</v>
      </c>
      <c r="AJ83" s="244" t="s">
        <v>481</v>
      </c>
      <c r="AK83" s="376">
        <v>79500609.83950001</v>
      </c>
      <c r="AL83" s="377">
        <v>21340</v>
      </c>
      <c r="AM83" s="425">
        <v>3725</v>
      </c>
      <c r="AN83" s="426">
        <v>0.48709999999999998</v>
      </c>
      <c r="AO83" s="427">
        <v>0.27800000000000002</v>
      </c>
      <c r="AP83" s="428">
        <v>0.71609999999999996</v>
      </c>
      <c r="AQ83" s="426">
        <v>0.58069999999999999</v>
      </c>
      <c r="AR83" s="429">
        <v>0.58069999999999999</v>
      </c>
      <c r="AS83" s="436">
        <v>1325.78</v>
      </c>
      <c r="AT83" s="437">
        <v>957.3</v>
      </c>
      <c r="AU83" s="428">
        <v>20428782</v>
      </c>
      <c r="AV83" s="426">
        <v>1</v>
      </c>
      <c r="AW83" s="425">
        <v>20428782</v>
      </c>
      <c r="BB83" s="244" t="s">
        <v>479</v>
      </c>
      <c r="BC83" s="244" t="s">
        <v>657</v>
      </c>
      <c r="BD83" s="384">
        <v>7877366165</v>
      </c>
      <c r="BE83" s="385">
        <v>947.29</v>
      </c>
      <c r="BF83" s="422">
        <v>8315686</v>
      </c>
      <c r="BG83" s="430">
        <v>0.27800000000000002</v>
      </c>
      <c r="BH83" s="289"/>
      <c r="BI83" s="386">
        <v>21340</v>
      </c>
      <c r="BJ83" s="422">
        <v>22.53</v>
      </c>
      <c r="BK83" s="386">
        <v>116500</v>
      </c>
      <c r="BL83" s="424">
        <v>123</v>
      </c>
      <c r="BN83" s="245" t="s">
        <v>479</v>
      </c>
      <c r="BO83" s="245" t="s">
        <v>481</v>
      </c>
      <c r="BP83" s="388">
        <v>0.99557575757575767</v>
      </c>
      <c r="BQ83" s="388">
        <v>0.97142857142857142</v>
      </c>
      <c r="BR83" s="389">
        <v>0.92451361867704285</v>
      </c>
      <c r="BS83" s="290"/>
      <c r="BT83" s="390">
        <v>2018</v>
      </c>
      <c r="BU83" s="391">
        <v>0.95199999999999996</v>
      </c>
      <c r="BV83" s="291"/>
      <c r="BW83" s="392">
        <v>0.77</v>
      </c>
      <c r="BX83" s="392">
        <v>0.73299999999999998</v>
      </c>
      <c r="BY83" s="392">
        <v>1.1635</v>
      </c>
      <c r="BZ83" s="248"/>
      <c r="CA83" s="244" t="s">
        <v>479</v>
      </c>
      <c r="CB83" s="244" t="s">
        <v>657</v>
      </c>
      <c r="CC83" s="386">
        <v>33639</v>
      </c>
      <c r="CD83" s="386">
        <v>36880</v>
      </c>
      <c r="CE83" s="386">
        <v>41780</v>
      </c>
      <c r="CF83" s="431">
        <v>37433</v>
      </c>
      <c r="CG83" s="431">
        <v>0.71609999999999996</v>
      </c>
      <c r="CH83" s="264"/>
      <c r="CI83" s="431">
        <v>-4347</v>
      </c>
      <c r="CJ83" s="431">
        <v>-0.104</v>
      </c>
      <c r="CL83" s="244" t="s">
        <v>479</v>
      </c>
      <c r="CM83" s="244" t="s">
        <v>657</v>
      </c>
      <c r="CN83" s="395">
        <v>0.58069999999999999</v>
      </c>
      <c r="CO83" s="396"/>
      <c r="CP83" s="395">
        <v>21340</v>
      </c>
      <c r="CQ83" s="402">
        <v>13305000</v>
      </c>
      <c r="CR83" s="402">
        <v>0</v>
      </c>
      <c r="CS83" s="402">
        <v>13305000</v>
      </c>
      <c r="CT83" s="402">
        <v>623.48</v>
      </c>
      <c r="CU83" s="396"/>
      <c r="CV83" s="433">
        <v>1325.78</v>
      </c>
      <c r="CW83" s="402">
        <v>957.3</v>
      </c>
      <c r="CX83" s="400">
        <v>0.47</v>
      </c>
      <c r="CY83" s="401"/>
      <c r="CZ83" s="402">
        <v>0.73299999999999998</v>
      </c>
      <c r="DA83" s="402">
        <v>1</v>
      </c>
      <c r="DB83" s="396"/>
      <c r="DC83" s="400">
        <v>1</v>
      </c>
      <c r="DX83" s="452" t="s">
        <v>377</v>
      </c>
      <c r="DY83" s="405" t="s">
        <v>63</v>
      </c>
      <c r="DZ83" s="405" t="s">
        <v>6</v>
      </c>
      <c r="EA83" s="406" t="s">
        <v>1079</v>
      </c>
      <c r="EB83" s="407">
        <v>505</v>
      </c>
      <c r="EC83" s="248"/>
      <c r="ED83" s="273">
        <v>505</v>
      </c>
      <c r="EE83" s="273"/>
      <c r="EF83" s="248"/>
      <c r="EG83" s="273">
        <v>1.1206284395526362E-2</v>
      </c>
      <c r="EH83" s="248"/>
      <c r="EI83" s="273">
        <v>0</v>
      </c>
      <c r="EJ83" s="273"/>
      <c r="EK83" s="273">
        <v>0</v>
      </c>
      <c r="EL83" s="273"/>
      <c r="EM83" s="248"/>
      <c r="EN83" s="248"/>
      <c r="EO83" s="408"/>
      <c r="ES83" s="434" t="s">
        <v>459</v>
      </c>
      <c r="ET83" s="435" t="s">
        <v>460</v>
      </c>
      <c r="EU83" s="411">
        <v>0</v>
      </c>
    </row>
    <row r="84" spans="1:151">
      <c r="A84" s="412" t="s">
        <v>482</v>
      </c>
      <c r="B84" s="413" t="s">
        <v>483</v>
      </c>
      <c r="C84" s="413">
        <v>11013</v>
      </c>
      <c r="D84" s="413">
        <v>12055</v>
      </c>
      <c r="E84" s="413"/>
      <c r="F84" s="413">
        <v>12055</v>
      </c>
      <c r="G84" s="413"/>
      <c r="H84" s="413">
        <v>12055</v>
      </c>
      <c r="K84" s="416" t="s">
        <v>482</v>
      </c>
      <c r="L84" s="417" t="s">
        <v>483</v>
      </c>
      <c r="M84" s="418">
        <v>5379439022</v>
      </c>
      <c r="N84" s="419">
        <v>187905454</v>
      </c>
      <c r="O84" s="418">
        <v>5191533568</v>
      </c>
      <c r="P84" s="416">
        <v>2019</v>
      </c>
      <c r="Q84" s="368">
        <v>0.95530000000000004</v>
      </c>
      <c r="R84" s="417">
        <v>5434453646</v>
      </c>
      <c r="S84" s="420">
        <v>187905454</v>
      </c>
      <c r="T84" s="417">
        <v>940722393</v>
      </c>
      <c r="U84" s="417">
        <v>1695037028</v>
      </c>
      <c r="V84" s="417">
        <v>8258118521</v>
      </c>
      <c r="X84" s="244" t="s">
        <v>482</v>
      </c>
      <c r="Y84" s="244" t="s">
        <v>483</v>
      </c>
      <c r="Z84" s="421">
        <v>8258118521</v>
      </c>
      <c r="AA84" s="422">
        <v>52026146.682300001</v>
      </c>
      <c r="AB84" s="372">
        <v>18663488</v>
      </c>
      <c r="AC84" s="372">
        <v>222986</v>
      </c>
      <c r="AD84" s="423">
        <v>70912620.682300001</v>
      </c>
      <c r="AE84" s="424">
        <v>12055</v>
      </c>
      <c r="AF84" s="421">
        <v>5882</v>
      </c>
      <c r="AG84" s="421">
        <v>0.76919999999999999</v>
      </c>
      <c r="AI84" s="244" t="s">
        <v>482</v>
      </c>
      <c r="AJ84" s="244" t="s">
        <v>483</v>
      </c>
      <c r="AK84" s="376">
        <v>70912620.682300001</v>
      </c>
      <c r="AL84" s="377">
        <v>12055</v>
      </c>
      <c r="AM84" s="425">
        <v>5882</v>
      </c>
      <c r="AN84" s="426">
        <v>0.76919999999999999</v>
      </c>
      <c r="AO84" s="427">
        <v>0.48820000000000002</v>
      </c>
      <c r="AP84" s="428">
        <v>0.7954</v>
      </c>
      <c r="AQ84" s="426">
        <v>0.75419999999999998</v>
      </c>
      <c r="AR84" s="429">
        <v>0.75419999999999998</v>
      </c>
      <c r="AS84" s="436">
        <v>1721.9</v>
      </c>
      <c r="AT84" s="437">
        <v>561.17999999999984</v>
      </c>
      <c r="AU84" s="428">
        <v>6765025</v>
      </c>
      <c r="AV84" s="426">
        <v>1</v>
      </c>
      <c r="AW84" s="425">
        <v>6765025</v>
      </c>
      <c r="BB84" s="244" t="s">
        <v>482</v>
      </c>
      <c r="BC84" s="244" t="s">
        <v>658</v>
      </c>
      <c r="BD84" s="384">
        <v>8258118521</v>
      </c>
      <c r="BE84" s="385">
        <v>565.64</v>
      </c>
      <c r="BF84" s="422">
        <v>14599601</v>
      </c>
      <c r="BG84" s="430">
        <v>0.48820000000000002</v>
      </c>
      <c r="BH84" s="289"/>
      <c r="BI84" s="386">
        <v>12055</v>
      </c>
      <c r="BJ84" s="422">
        <v>21.31</v>
      </c>
      <c r="BK84" s="386">
        <v>91147</v>
      </c>
      <c r="BL84" s="424">
        <v>161</v>
      </c>
      <c r="BN84" s="245" t="s">
        <v>482</v>
      </c>
      <c r="BO84" s="245" t="s">
        <v>483</v>
      </c>
      <c r="BP84" s="388">
        <v>1.0077125</v>
      </c>
      <c r="BQ84" s="388">
        <v>0.98925751479970114</v>
      </c>
      <c r="BR84" s="389">
        <v>0.91523888888888894</v>
      </c>
      <c r="BS84" s="290"/>
      <c r="BT84" s="390">
        <v>2019</v>
      </c>
      <c r="BU84" s="391">
        <v>0.95530000000000004</v>
      </c>
      <c r="BV84" s="291"/>
      <c r="BW84" s="392">
        <v>0.69499999999999995</v>
      </c>
      <c r="BX84" s="392">
        <v>0.66400000000000003</v>
      </c>
      <c r="BY84" s="392">
        <v>1.054</v>
      </c>
      <c r="BZ84" s="248"/>
      <c r="CA84" s="244" t="s">
        <v>482</v>
      </c>
      <c r="CB84" s="244" t="s">
        <v>658</v>
      </c>
      <c r="CC84" s="386">
        <v>38428</v>
      </c>
      <c r="CD84" s="386">
        <v>41249</v>
      </c>
      <c r="CE84" s="386">
        <v>45049</v>
      </c>
      <c r="CF84" s="431">
        <v>41575.333333333336</v>
      </c>
      <c r="CG84" s="431">
        <v>0.7954</v>
      </c>
      <c r="CH84" s="264"/>
      <c r="CI84" s="431">
        <v>-3473.6666666666642</v>
      </c>
      <c r="CJ84" s="431">
        <v>-7.7100000000000002E-2</v>
      </c>
      <c r="CL84" s="244" t="s">
        <v>482</v>
      </c>
      <c r="CM84" s="244" t="s">
        <v>658</v>
      </c>
      <c r="CN84" s="395">
        <v>0.75419999999999998</v>
      </c>
      <c r="CO84" s="396"/>
      <c r="CP84" s="395">
        <v>12055</v>
      </c>
      <c r="CQ84" s="402">
        <v>15834840</v>
      </c>
      <c r="CR84" s="402">
        <v>0</v>
      </c>
      <c r="CS84" s="402">
        <v>15834840</v>
      </c>
      <c r="CT84" s="402">
        <v>1313.55</v>
      </c>
      <c r="CU84" s="396"/>
      <c r="CV84" s="433">
        <v>1721.9</v>
      </c>
      <c r="CW84" s="402">
        <v>561.17999999999984</v>
      </c>
      <c r="CX84" s="400">
        <v>0.76300000000000001</v>
      </c>
      <c r="CY84" s="401"/>
      <c r="CZ84" s="402">
        <v>0.66400000000000003</v>
      </c>
      <c r="DA84" s="402">
        <v>1</v>
      </c>
      <c r="DB84" s="396"/>
      <c r="DC84" s="400">
        <v>1</v>
      </c>
      <c r="DX84" s="452" t="s">
        <v>377</v>
      </c>
      <c r="DY84" s="405" t="s">
        <v>65</v>
      </c>
      <c r="DZ84" s="405" t="s">
        <v>6</v>
      </c>
      <c r="EA84" s="406" t="s">
        <v>1080</v>
      </c>
      <c r="EB84" s="407">
        <v>827</v>
      </c>
      <c r="EC84" s="248"/>
      <c r="ED84" s="273">
        <v>827</v>
      </c>
      <c r="EE84" s="273"/>
      <c r="EF84" s="248"/>
      <c r="EG84" s="273">
        <v>1.8351677614060005E-2</v>
      </c>
      <c r="EH84" s="248"/>
      <c r="EI84" s="273">
        <v>0</v>
      </c>
      <c r="EJ84" s="273"/>
      <c r="EK84" s="273">
        <v>0</v>
      </c>
      <c r="EL84" s="273"/>
      <c r="EM84" s="248"/>
      <c r="EN84" s="248"/>
      <c r="EO84" s="408"/>
      <c r="ES84" s="434" t="s">
        <v>114</v>
      </c>
      <c r="ET84" s="435" t="s">
        <v>180</v>
      </c>
      <c r="EU84" s="411">
        <v>0</v>
      </c>
    </row>
    <row r="85" spans="1:151">
      <c r="A85" s="412" t="s">
        <v>484</v>
      </c>
      <c r="B85" s="413" t="s">
        <v>485</v>
      </c>
      <c r="C85" s="413">
        <v>18180</v>
      </c>
      <c r="D85" s="413">
        <v>18899</v>
      </c>
      <c r="E85" s="413">
        <v>1391</v>
      </c>
      <c r="F85" s="413">
        <v>20290</v>
      </c>
      <c r="G85" s="413"/>
      <c r="H85" s="413">
        <v>20290</v>
      </c>
      <c r="K85" s="416" t="s">
        <v>484</v>
      </c>
      <c r="L85" s="417" t="s">
        <v>485</v>
      </c>
      <c r="M85" s="418">
        <v>10477595736</v>
      </c>
      <c r="N85" s="419">
        <v>368714575</v>
      </c>
      <c r="O85" s="418">
        <v>10108881161</v>
      </c>
      <c r="P85" s="416">
        <v>2019</v>
      </c>
      <c r="Q85" s="368">
        <v>0.90939999999999999</v>
      </c>
      <c r="R85" s="417">
        <v>11115989841</v>
      </c>
      <c r="S85" s="420">
        <v>368714575</v>
      </c>
      <c r="T85" s="417">
        <v>837978917</v>
      </c>
      <c r="U85" s="417">
        <v>2917913462</v>
      </c>
      <c r="V85" s="417">
        <v>15240596795</v>
      </c>
      <c r="X85" s="244" t="s">
        <v>484</v>
      </c>
      <c r="Y85" s="244" t="s">
        <v>485</v>
      </c>
      <c r="Z85" s="421">
        <v>15240596795</v>
      </c>
      <c r="AA85" s="422">
        <v>96015759.808500007</v>
      </c>
      <c r="AB85" s="372">
        <v>30376895</v>
      </c>
      <c r="AC85" s="372">
        <v>495021</v>
      </c>
      <c r="AD85" s="423">
        <v>126887675.80850001</v>
      </c>
      <c r="AE85" s="424">
        <v>20290</v>
      </c>
      <c r="AF85" s="421">
        <v>6254</v>
      </c>
      <c r="AG85" s="421">
        <v>0.81779999999999997</v>
      </c>
      <c r="AI85" s="244" t="s">
        <v>484</v>
      </c>
      <c r="AJ85" s="244" t="s">
        <v>485</v>
      </c>
      <c r="AK85" s="376">
        <v>126887675.80850001</v>
      </c>
      <c r="AL85" s="377">
        <v>20290</v>
      </c>
      <c r="AM85" s="425">
        <v>6254</v>
      </c>
      <c r="AN85" s="426">
        <v>0.81779999999999997</v>
      </c>
      <c r="AO85" s="427">
        <v>0.99609999999999999</v>
      </c>
      <c r="AP85" s="428">
        <v>0.82389999999999997</v>
      </c>
      <c r="AQ85" s="426">
        <v>0.8387</v>
      </c>
      <c r="AR85" s="429">
        <v>0.8387</v>
      </c>
      <c r="AS85" s="436">
        <v>1914.82</v>
      </c>
      <c r="AT85" s="437">
        <v>368.26</v>
      </c>
      <c r="AU85" s="428">
        <v>7471995</v>
      </c>
      <c r="AV85" s="426">
        <v>1</v>
      </c>
      <c r="AW85" s="425">
        <v>7471995</v>
      </c>
      <c r="BB85" s="244" t="s">
        <v>484</v>
      </c>
      <c r="BC85" s="244" t="s">
        <v>659</v>
      </c>
      <c r="BD85" s="384">
        <v>15240596795</v>
      </c>
      <c r="BE85" s="385">
        <v>511.61</v>
      </c>
      <c r="BF85" s="422">
        <v>29789482</v>
      </c>
      <c r="BG85" s="430">
        <v>0.99609999999999999</v>
      </c>
      <c r="BH85" s="289"/>
      <c r="BI85" s="386">
        <v>20290</v>
      </c>
      <c r="BJ85" s="422">
        <v>39.659999999999997</v>
      </c>
      <c r="BK85" s="386">
        <v>147043</v>
      </c>
      <c r="BL85" s="424">
        <v>287</v>
      </c>
      <c r="BN85" s="245" t="s">
        <v>484</v>
      </c>
      <c r="BO85" s="245" t="s">
        <v>485</v>
      </c>
      <c r="BP85" s="388">
        <v>0.99234042553191482</v>
      </c>
      <c r="BQ85" s="388">
        <v>0.94367199999999996</v>
      </c>
      <c r="BR85" s="389">
        <v>0.85893157181571811</v>
      </c>
      <c r="BS85" s="290"/>
      <c r="BT85" s="390">
        <v>2019</v>
      </c>
      <c r="BU85" s="391">
        <v>0.90939999999999999</v>
      </c>
      <c r="BV85" s="291"/>
      <c r="BW85" s="392">
        <v>0.65749999999999997</v>
      </c>
      <c r="BX85" s="392">
        <v>0.59799999999999998</v>
      </c>
      <c r="BY85" s="392">
        <v>0.94920000000000004</v>
      </c>
      <c r="BZ85" s="248"/>
      <c r="CA85" s="244" t="s">
        <v>484</v>
      </c>
      <c r="CB85" s="244" t="s">
        <v>659</v>
      </c>
      <c r="CC85" s="386">
        <v>39508</v>
      </c>
      <c r="CD85" s="386">
        <v>42922</v>
      </c>
      <c r="CE85" s="386">
        <v>46763</v>
      </c>
      <c r="CF85" s="431">
        <v>43064.333333333336</v>
      </c>
      <c r="CG85" s="431">
        <v>0.82389999999999997</v>
      </c>
      <c r="CH85" s="264"/>
      <c r="CI85" s="431">
        <v>-3698.6666666666642</v>
      </c>
      <c r="CJ85" s="431">
        <v>-7.9100000000000004E-2</v>
      </c>
      <c r="CL85" s="244" t="s">
        <v>484</v>
      </c>
      <c r="CM85" s="244" t="s">
        <v>743</v>
      </c>
      <c r="CN85" s="395">
        <v>0.8387</v>
      </c>
      <c r="CO85" s="396"/>
      <c r="CP85" s="395">
        <v>20290</v>
      </c>
      <c r="CQ85" s="402">
        <v>40407217</v>
      </c>
      <c r="CR85" s="402">
        <v>0</v>
      </c>
      <c r="CS85" s="402">
        <v>40407217</v>
      </c>
      <c r="CT85" s="402">
        <v>1991.48</v>
      </c>
      <c r="CU85" s="396"/>
      <c r="CV85" s="433">
        <v>1914.82</v>
      </c>
      <c r="CW85" s="402">
        <v>368.26</v>
      </c>
      <c r="CX85" s="400">
        <v>1</v>
      </c>
      <c r="CY85" s="401"/>
      <c r="CZ85" s="402">
        <v>0.59799999999999998</v>
      </c>
      <c r="DA85" s="402" t="s">
        <v>2</v>
      </c>
      <c r="DB85" s="396"/>
      <c r="DC85" s="400">
        <v>1</v>
      </c>
      <c r="DX85" s="452" t="s">
        <v>377</v>
      </c>
      <c r="DY85" s="405" t="s">
        <v>238</v>
      </c>
      <c r="DZ85" s="405" t="s">
        <v>6</v>
      </c>
      <c r="EA85" s="406" t="s">
        <v>1081</v>
      </c>
      <c r="EB85" s="407">
        <v>620</v>
      </c>
      <c r="EC85" s="248"/>
      <c r="ED85" s="273">
        <v>620</v>
      </c>
      <c r="EE85" s="273"/>
      <c r="EF85" s="248"/>
      <c r="EG85" s="273">
        <v>1.3758210545002663E-2</v>
      </c>
      <c r="EH85" s="248"/>
      <c r="EI85" s="273">
        <v>0</v>
      </c>
      <c r="EJ85" s="273"/>
      <c r="EK85" s="273">
        <v>0</v>
      </c>
      <c r="EL85" s="273"/>
      <c r="EM85" s="248"/>
      <c r="EN85" s="248"/>
      <c r="EO85" s="408"/>
      <c r="ES85" s="434" t="s">
        <v>461</v>
      </c>
      <c r="ET85" s="435" t="s">
        <v>462</v>
      </c>
      <c r="EU85" s="411">
        <v>39963</v>
      </c>
    </row>
    <row r="86" spans="1:151">
      <c r="A86" s="412" t="s">
        <v>486</v>
      </c>
      <c r="B86" s="413" t="s">
        <v>487</v>
      </c>
      <c r="C86" s="413">
        <v>7263</v>
      </c>
      <c r="D86" s="413">
        <v>9208</v>
      </c>
      <c r="E86" s="413"/>
      <c r="F86" s="413">
        <v>9208</v>
      </c>
      <c r="G86" s="413"/>
      <c r="H86" s="413">
        <v>9208</v>
      </c>
      <c r="K86" s="416" t="s">
        <v>486</v>
      </c>
      <c r="L86" s="417" t="s">
        <v>487</v>
      </c>
      <c r="M86" s="418">
        <v>5152439310</v>
      </c>
      <c r="N86" s="419">
        <v>49579800</v>
      </c>
      <c r="O86" s="418">
        <v>5102859510</v>
      </c>
      <c r="P86" s="416">
        <v>2019</v>
      </c>
      <c r="Q86" s="368">
        <v>0.91339999999999999</v>
      </c>
      <c r="R86" s="417">
        <v>5586664670</v>
      </c>
      <c r="S86" s="420">
        <v>49579800</v>
      </c>
      <c r="T86" s="417">
        <v>767797596</v>
      </c>
      <c r="U86" s="417">
        <v>2072588719</v>
      </c>
      <c r="V86" s="417">
        <v>8476630785</v>
      </c>
      <c r="X86" s="244" t="s">
        <v>486</v>
      </c>
      <c r="Y86" s="244" t="s">
        <v>487</v>
      </c>
      <c r="Z86" s="421">
        <v>8476630785</v>
      </c>
      <c r="AA86" s="422">
        <v>53402773.945500001</v>
      </c>
      <c r="AB86" s="372">
        <v>17427804</v>
      </c>
      <c r="AC86" s="372">
        <v>199093</v>
      </c>
      <c r="AD86" s="423">
        <v>71029670.945500001</v>
      </c>
      <c r="AE86" s="424">
        <v>9208</v>
      </c>
      <c r="AF86" s="421">
        <v>7714</v>
      </c>
      <c r="AG86" s="421">
        <v>1.0087999999999999</v>
      </c>
      <c r="AI86" s="244" t="s">
        <v>486</v>
      </c>
      <c r="AJ86" s="244" t="s">
        <v>487</v>
      </c>
      <c r="AK86" s="376">
        <v>71029670.945500001</v>
      </c>
      <c r="AL86" s="377">
        <v>9208</v>
      </c>
      <c r="AM86" s="425">
        <v>7714</v>
      </c>
      <c r="AN86" s="426">
        <v>1.0087999999999999</v>
      </c>
      <c r="AO86" s="427">
        <v>0.50129999999999997</v>
      </c>
      <c r="AP86" s="428">
        <v>0.74429999999999996</v>
      </c>
      <c r="AQ86" s="426">
        <v>0.82580000000000009</v>
      </c>
      <c r="AR86" s="429">
        <v>0.82580000000000009</v>
      </c>
      <c r="AS86" s="436">
        <v>1885.37</v>
      </c>
      <c r="AT86" s="437">
        <v>397.71000000000004</v>
      </c>
      <c r="AU86" s="428">
        <v>3662114</v>
      </c>
      <c r="AV86" s="426">
        <v>0.93400000000000005</v>
      </c>
      <c r="AW86" s="425">
        <v>3420414</v>
      </c>
      <c r="BB86" s="244" t="s">
        <v>486</v>
      </c>
      <c r="BC86" s="244" t="s">
        <v>660</v>
      </c>
      <c r="BD86" s="384">
        <v>8476630785</v>
      </c>
      <c r="BE86" s="385">
        <v>565.44000000000005</v>
      </c>
      <c r="BF86" s="422">
        <v>14991212</v>
      </c>
      <c r="BG86" s="430">
        <v>0.50129999999999997</v>
      </c>
      <c r="BH86" s="289"/>
      <c r="BI86" s="386">
        <v>9208</v>
      </c>
      <c r="BJ86" s="422">
        <v>16.28</v>
      </c>
      <c r="BK86" s="386">
        <v>64472</v>
      </c>
      <c r="BL86" s="424">
        <v>114</v>
      </c>
      <c r="BN86" s="245" t="s">
        <v>486</v>
      </c>
      <c r="BO86" s="245" t="s">
        <v>487</v>
      </c>
      <c r="BP86" s="388">
        <v>0.98590308370044055</v>
      </c>
      <c r="BQ86" s="388">
        <v>0.92121212121212126</v>
      </c>
      <c r="BR86" s="389">
        <v>0.88407834101382488</v>
      </c>
      <c r="BS86" s="290"/>
      <c r="BT86" s="390">
        <v>2019</v>
      </c>
      <c r="BU86" s="391">
        <v>0.91339999999999999</v>
      </c>
      <c r="BV86" s="291"/>
      <c r="BW86" s="392">
        <v>0.59699999999999998</v>
      </c>
      <c r="BX86" s="392">
        <v>0.54500000000000004</v>
      </c>
      <c r="BY86" s="392">
        <v>0.86509999999999998</v>
      </c>
      <c r="BZ86" s="248"/>
      <c r="CA86" s="244" t="s">
        <v>486</v>
      </c>
      <c r="CB86" s="244" t="s">
        <v>660</v>
      </c>
      <c r="CC86" s="386">
        <v>35607</v>
      </c>
      <c r="CD86" s="386">
        <v>38741</v>
      </c>
      <c r="CE86" s="386">
        <v>42376</v>
      </c>
      <c r="CF86" s="431">
        <v>38908</v>
      </c>
      <c r="CG86" s="431">
        <v>0.74429999999999996</v>
      </c>
      <c r="CH86" s="264"/>
      <c r="CI86" s="431">
        <v>-3468</v>
      </c>
      <c r="CJ86" s="431">
        <v>-8.1799999999999998E-2</v>
      </c>
      <c r="CL86" s="244" t="s">
        <v>486</v>
      </c>
      <c r="CM86" s="244" t="s">
        <v>660</v>
      </c>
      <c r="CN86" s="395">
        <v>0.82580000000000009</v>
      </c>
      <c r="CO86" s="396"/>
      <c r="CP86" s="395">
        <v>9208</v>
      </c>
      <c r="CQ86" s="402">
        <v>16210603</v>
      </c>
      <c r="CR86" s="402">
        <v>0</v>
      </c>
      <c r="CS86" s="402">
        <v>16210603</v>
      </c>
      <c r="CT86" s="402">
        <v>1760.49</v>
      </c>
      <c r="CU86" s="396"/>
      <c r="CV86" s="433">
        <v>1885.37</v>
      </c>
      <c r="CW86" s="402">
        <v>397.71000000000004</v>
      </c>
      <c r="CX86" s="400">
        <v>0.93400000000000005</v>
      </c>
      <c r="CY86" s="401"/>
      <c r="CZ86" s="402">
        <v>0.54500000000000004</v>
      </c>
      <c r="DA86" s="402" t="s">
        <v>2</v>
      </c>
      <c r="DB86" s="396"/>
      <c r="DC86" s="400">
        <v>0.93400000000000005</v>
      </c>
      <c r="DX86" s="452" t="s">
        <v>377</v>
      </c>
      <c r="DY86" s="405" t="s">
        <v>262</v>
      </c>
      <c r="DZ86" s="405" t="s">
        <v>6</v>
      </c>
      <c r="EA86" s="406" t="s">
        <v>263</v>
      </c>
      <c r="EB86" s="407">
        <v>1385</v>
      </c>
      <c r="EC86" s="248"/>
      <c r="ED86" s="273">
        <v>1385</v>
      </c>
      <c r="EE86" s="273"/>
      <c r="EF86" s="248"/>
      <c r="EG86" s="273">
        <v>3.0734067104562401E-2</v>
      </c>
      <c r="EH86" s="248"/>
      <c r="EI86" s="273">
        <v>0</v>
      </c>
      <c r="EJ86" s="273"/>
      <c r="EK86" s="273">
        <v>0</v>
      </c>
      <c r="EL86" s="273"/>
      <c r="EM86" s="248"/>
      <c r="EN86" s="248"/>
      <c r="EO86" s="408"/>
      <c r="ES86" s="434" t="s">
        <v>463</v>
      </c>
      <c r="ET86" s="435" t="s">
        <v>464</v>
      </c>
      <c r="EU86" s="411">
        <v>2006377</v>
      </c>
    </row>
    <row r="87" spans="1:151">
      <c r="A87" s="412" t="s">
        <v>488</v>
      </c>
      <c r="B87" s="413" t="s">
        <v>489</v>
      </c>
      <c r="C87" s="413">
        <v>7834</v>
      </c>
      <c r="D87" s="413">
        <v>10740</v>
      </c>
      <c r="E87" s="413"/>
      <c r="F87" s="413">
        <v>10740</v>
      </c>
      <c r="G87" s="413"/>
      <c r="H87" s="413">
        <v>10740</v>
      </c>
      <c r="K87" s="416" t="s">
        <v>488</v>
      </c>
      <c r="L87" s="417" t="s">
        <v>489</v>
      </c>
      <c r="M87" s="418">
        <v>3702665711</v>
      </c>
      <c r="N87" s="419">
        <v>249296416</v>
      </c>
      <c r="O87" s="418">
        <v>3453369295</v>
      </c>
      <c r="P87" s="416">
        <v>2019</v>
      </c>
      <c r="Q87" s="368">
        <v>0.95340000000000003</v>
      </c>
      <c r="R87" s="417">
        <v>3622162046</v>
      </c>
      <c r="S87" s="420">
        <v>249296416</v>
      </c>
      <c r="T87" s="417">
        <v>210780819</v>
      </c>
      <c r="U87" s="417">
        <v>1172805418</v>
      </c>
      <c r="V87" s="417">
        <v>5255044699</v>
      </c>
      <c r="X87" s="244" t="s">
        <v>488</v>
      </c>
      <c r="Y87" s="244" t="s">
        <v>489</v>
      </c>
      <c r="Z87" s="421">
        <v>5255044699</v>
      </c>
      <c r="AA87" s="422">
        <v>33106781.603700001</v>
      </c>
      <c r="AB87" s="372">
        <v>15514280</v>
      </c>
      <c r="AC87" s="372">
        <v>383469</v>
      </c>
      <c r="AD87" s="423">
        <v>49004530.603699997</v>
      </c>
      <c r="AE87" s="424">
        <v>10740</v>
      </c>
      <c r="AF87" s="421">
        <v>4563</v>
      </c>
      <c r="AG87" s="421">
        <v>0.59670000000000001</v>
      </c>
      <c r="AI87" s="244" t="s">
        <v>488</v>
      </c>
      <c r="AJ87" s="244" t="s">
        <v>489</v>
      </c>
      <c r="AK87" s="376">
        <v>49004530.603699997</v>
      </c>
      <c r="AL87" s="377">
        <v>10740</v>
      </c>
      <c r="AM87" s="425">
        <v>4563</v>
      </c>
      <c r="AN87" s="426">
        <v>0.59670000000000001</v>
      </c>
      <c r="AO87" s="427">
        <v>0.18579999999999999</v>
      </c>
      <c r="AP87" s="428">
        <v>0.79379999999999995</v>
      </c>
      <c r="AQ87" s="426">
        <v>0.65419999999999989</v>
      </c>
      <c r="AR87" s="429">
        <v>0.65419999999999989</v>
      </c>
      <c r="AS87" s="436">
        <v>1493.59</v>
      </c>
      <c r="AT87" s="437">
        <v>789.49</v>
      </c>
      <c r="AU87" s="428">
        <v>8479123</v>
      </c>
      <c r="AV87" s="426">
        <v>1</v>
      </c>
      <c r="AW87" s="425">
        <v>8479123</v>
      </c>
      <c r="BB87" s="244" t="s">
        <v>488</v>
      </c>
      <c r="BC87" s="244" t="s">
        <v>661</v>
      </c>
      <c r="BD87" s="384">
        <v>5255044699</v>
      </c>
      <c r="BE87" s="385">
        <v>945.93</v>
      </c>
      <c r="BF87" s="422">
        <v>5555427</v>
      </c>
      <c r="BG87" s="430">
        <v>0.18579999999999999</v>
      </c>
      <c r="BH87" s="289"/>
      <c r="BI87" s="386">
        <v>10740</v>
      </c>
      <c r="BJ87" s="422">
        <v>11.35</v>
      </c>
      <c r="BK87" s="386">
        <v>59056</v>
      </c>
      <c r="BL87" s="424">
        <v>62</v>
      </c>
      <c r="BN87" s="245" t="s">
        <v>488</v>
      </c>
      <c r="BO87" s="245" t="s">
        <v>489</v>
      </c>
      <c r="BP87" s="388">
        <v>0.99350000000000005</v>
      </c>
      <c r="BQ87" s="388">
        <v>0.96820504385964912</v>
      </c>
      <c r="BR87" s="389">
        <v>0.93014608590927339</v>
      </c>
      <c r="BS87" s="290"/>
      <c r="BT87" s="390">
        <v>2019</v>
      </c>
      <c r="BU87" s="391">
        <v>0.95340000000000003</v>
      </c>
      <c r="BV87" s="291"/>
      <c r="BW87" s="392">
        <v>0.82499999999999996</v>
      </c>
      <c r="BX87" s="392">
        <v>0.78700000000000003</v>
      </c>
      <c r="BY87" s="392">
        <v>1.2492000000000001</v>
      </c>
      <c r="BZ87" s="248"/>
      <c r="CA87" s="244" t="s">
        <v>488</v>
      </c>
      <c r="CB87" s="244" t="s">
        <v>661</v>
      </c>
      <c r="CC87" s="386">
        <v>37994</v>
      </c>
      <c r="CD87" s="386">
        <v>40646</v>
      </c>
      <c r="CE87" s="386">
        <v>45841</v>
      </c>
      <c r="CF87" s="431">
        <v>41493.666666666664</v>
      </c>
      <c r="CG87" s="431">
        <v>0.79379999999999995</v>
      </c>
      <c r="CH87" s="264"/>
      <c r="CI87" s="431">
        <v>-4347.3333333333358</v>
      </c>
      <c r="CJ87" s="431">
        <v>-9.4799999999999995E-2</v>
      </c>
      <c r="CL87" s="244" t="s">
        <v>488</v>
      </c>
      <c r="CM87" s="244" t="s">
        <v>661</v>
      </c>
      <c r="CN87" s="395">
        <v>0.65419999999999989</v>
      </c>
      <c r="CO87" s="396"/>
      <c r="CP87" s="395">
        <v>10740</v>
      </c>
      <c r="CQ87" s="402">
        <v>12816353</v>
      </c>
      <c r="CR87" s="402">
        <v>2002516</v>
      </c>
      <c r="CS87" s="402">
        <v>14818869</v>
      </c>
      <c r="CT87" s="402">
        <v>1379.78</v>
      </c>
      <c r="CU87" s="396"/>
      <c r="CV87" s="433">
        <v>1493.59</v>
      </c>
      <c r="CW87" s="402">
        <v>789.49</v>
      </c>
      <c r="CX87" s="400">
        <v>0.92400000000000004</v>
      </c>
      <c r="CY87" s="401"/>
      <c r="CZ87" s="402">
        <v>0.78700000000000003</v>
      </c>
      <c r="DA87" s="402">
        <v>1</v>
      </c>
      <c r="DB87" s="396"/>
      <c r="DC87" s="400">
        <v>1</v>
      </c>
      <c r="DX87" s="452" t="s">
        <v>377</v>
      </c>
      <c r="DY87" s="405" t="s">
        <v>761</v>
      </c>
      <c r="DZ87" s="405" t="s">
        <v>6</v>
      </c>
      <c r="EA87" s="406" t="s">
        <v>1082</v>
      </c>
      <c r="EB87" s="407">
        <v>225</v>
      </c>
      <c r="EC87" s="248"/>
      <c r="ED87" s="273">
        <v>225</v>
      </c>
      <c r="EE87" s="273"/>
      <c r="EF87" s="248"/>
      <c r="EG87" s="273">
        <v>4.9928989881058055E-3</v>
      </c>
      <c r="EH87" s="248"/>
      <c r="EI87" s="273">
        <v>0</v>
      </c>
      <c r="EJ87" s="273"/>
      <c r="EK87" s="273">
        <v>0</v>
      </c>
      <c r="EL87" s="273"/>
      <c r="EM87" s="248"/>
      <c r="EN87" s="248"/>
      <c r="EO87" s="408"/>
      <c r="ES87" s="434" t="s">
        <v>465</v>
      </c>
      <c r="ET87" s="435" t="s">
        <v>466</v>
      </c>
      <c r="EU87" s="411">
        <v>4631535</v>
      </c>
    </row>
    <row r="88" spans="1:151">
      <c r="A88" s="412" t="s">
        <v>490</v>
      </c>
      <c r="B88" s="413" t="s">
        <v>491</v>
      </c>
      <c r="C88" s="413">
        <v>5513</v>
      </c>
      <c r="D88" s="413">
        <v>5513</v>
      </c>
      <c r="E88" s="413"/>
      <c r="F88" s="413">
        <v>5513</v>
      </c>
      <c r="G88" s="413"/>
      <c r="H88" s="413">
        <v>5513</v>
      </c>
      <c r="K88" s="416" t="s">
        <v>490</v>
      </c>
      <c r="L88" s="417" t="s">
        <v>491</v>
      </c>
      <c r="M88" s="418">
        <v>1545239731</v>
      </c>
      <c r="N88" s="419">
        <v>101950120</v>
      </c>
      <c r="O88" s="418">
        <v>1443289611</v>
      </c>
      <c r="P88" s="416">
        <v>2019</v>
      </c>
      <c r="Q88" s="368">
        <v>0.95940000000000003</v>
      </c>
      <c r="R88" s="417">
        <v>1504366907</v>
      </c>
      <c r="S88" s="420">
        <v>101950120</v>
      </c>
      <c r="T88" s="417">
        <v>123230520</v>
      </c>
      <c r="U88" s="417">
        <v>759309286</v>
      </c>
      <c r="V88" s="417">
        <v>2488856833</v>
      </c>
      <c r="X88" s="244" t="s">
        <v>490</v>
      </c>
      <c r="Y88" s="244" t="s">
        <v>491</v>
      </c>
      <c r="Z88" s="421">
        <v>2488856833</v>
      </c>
      <c r="AA88" s="422">
        <v>15679798.047900001</v>
      </c>
      <c r="AB88" s="372">
        <v>8873959</v>
      </c>
      <c r="AC88" s="372">
        <v>110297</v>
      </c>
      <c r="AD88" s="423">
        <v>24664054.047899999</v>
      </c>
      <c r="AE88" s="424">
        <v>5513</v>
      </c>
      <c r="AF88" s="421">
        <v>4474</v>
      </c>
      <c r="AG88" s="421">
        <v>0.58509999999999995</v>
      </c>
      <c r="AI88" s="244" t="s">
        <v>490</v>
      </c>
      <c r="AJ88" s="244" t="s">
        <v>491</v>
      </c>
      <c r="AK88" s="376">
        <v>24664054.047899999</v>
      </c>
      <c r="AL88" s="377">
        <v>5513</v>
      </c>
      <c r="AM88" s="425">
        <v>4474</v>
      </c>
      <c r="AN88" s="426">
        <v>0.58509999999999995</v>
      </c>
      <c r="AO88" s="427">
        <v>0.26079999999999998</v>
      </c>
      <c r="AP88" s="428">
        <v>0.73</v>
      </c>
      <c r="AQ88" s="426">
        <v>0.62509999999999999</v>
      </c>
      <c r="AR88" s="429">
        <v>0.62509999999999999</v>
      </c>
      <c r="AS88" s="436">
        <v>1427.15</v>
      </c>
      <c r="AT88" s="437">
        <v>855.92999999999984</v>
      </c>
      <c r="AU88" s="428">
        <v>4718742</v>
      </c>
      <c r="AV88" s="426">
        <v>1</v>
      </c>
      <c r="AW88" s="425">
        <v>4718742</v>
      </c>
      <c r="BB88" s="244" t="s">
        <v>490</v>
      </c>
      <c r="BC88" s="244" t="s">
        <v>662</v>
      </c>
      <c r="BD88" s="384">
        <v>2488856833</v>
      </c>
      <c r="BE88" s="385">
        <v>319.14</v>
      </c>
      <c r="BF88" s="422">
        <v>7798636</v>
      </c>
      <c r="BG88" s="430">
        <v>0.26079999999999998</v>
      </c>
      <c r="BH88" s="289"/>
      <c r="BI88" s="386">
        <v>5513</v>
      </c>
      <c r="BJ88" s="422">
        <v>17.27</v>
      </c>
      <c r="BK88" s="386">
        <v>34156</v>
      </c>
      <c r="BL88" s="424">
        <v>107</v>
      </c>
      <c r="BN88" s="245" t="s">
        <v>490</v>
      </c>
      <c r="BO88" s="245" t="s">
        <v>491</v>
      </c>
      <c r="BP88" s="388">
        <v>1.0061297709923664</v>
      </c>
      <c r="BQ88" s="388">
        <v>1.0031841868823002</v>
      </c>
      <c r="BR88" s="389">
        <v>0.91464000000000001</v>
      </c>
      <c r="BS88" s="290"/>
      <c r="BT88" s="390">
        <v>2019</v>
      </c>
      <c r="BU88" s="391">
        <v>0.95940000000000003</v>
      </c>
      <c r="BV88" s="291"/>
      <c r="BW88" s="392">
        <v>1</v>
      </c>
      <c r="BX88" s="392">
        <v>0.95899999999999996</v>
      </c>
      <c r="BY88" s="392">
        <v>1.5222</v>
      </c>
      <c r="BZ88" s="248"/>
      <c r="CA88" s="244" t="s">
        <v>490</v>
      </c>
      <c r="CB88" s="244" t="s">
        <v>662</v>
      </c>
      <c r="CC88" s="386">
        <v>34770</v>
      </c>
      <c r="CD88" s="386">
        <v>37527</v>
      </c>
      <c r="CE88" s="386">
        <v>42171</v>
      </c>
      <c r="CF88" s="431">
        <v>38156</v>
      </c>
      <c r="CG88" s="431">
        <v>0.73</v>
      </c>
      <c r="CH88" s="264"/>
      <c r="CI88" s="431">
        <v>-4015</v>
      </c>
      <c r="CJ88" s="431">
        <v>-9.5200000000000007E-2</v>
      </c>
      <c r="CL88" s="244" t="s">
        <v>490</v>
      </c>
      <c r="CM88" s="244" t="s">
        <v>662</v>
      </c>
      <c r="CN88" s="395">
        <v>0.62509999999999999</v>
      </c>
      <c r="CO88" s="396"/>
      <c r="CP88" s="395">
        <v>5513</v>
      </c>
      <c r="CQ88" s="402">
        <v>10874868</v>
      </c>
      <c r="CR88" s="402">
        <v>0</v>
      </c>
      <c r="CS88" s="402">
        <v>10874868</v>
      </c>
      <c r="CT88" s="402">
        <v>1972.59</v>
      </c>
      <c r="CU88" s="396"/>
      <c r="CV88" s="433">
        <v>1427.15</v>
      </c>
      <c r="CW88" s="402">
        <v>855.92999999999984</v>
      </c>
      <c r="CX88" s="400">
        <v>1</v>
      </c>
      <c r="CY88" s="401"/>
      <c r="CZ88" s="402">
        <v>0.95899999999999996</v>
      </c>
      <c r="DA88" s="402">
        <v>1</v>
      </c>
      <c r="DB88" s="396"/>
      <c r="DC88" s="400">
        <v>1</v>
      </c>
      <c r="DX88" s="452" t="s">
        <v>377</v>
      </c>
      <c r="DY88" s="405" t="s">
        <v>768</v>
      </c>
      <c r="DZ88" s="405" t="s">
        <v>6</v>
      </c>
      <c r="EA88" s="406" t="s">
        <v>1083</v>
      </c>
      <c r="EB88" s="407">
        <v>595</v>
      </c>
      <c r="EC88" s="248"/>
      <c r="ED88" s="273">
        <v>595</v>
      </c>
      <c r="EE88" s="273"/>
      <c r="EF88" s="248"/>
      <c r="EG88" s="273">
        <v>1.3203443990768685E-2</v>
      </c>
      <c r="EH88" s="248"/>
      <c r="EI88" s="273">
        <v>0</v>
      </c>
      <c r="EJ88" s="273"/>
      <c r="EK88" s="273">
        <v>0</v>
      </c>
      <c r="EL88" s="273"/>
      <c r="EM88" s="248"/>
      <c r="EN88" s="248"/>
      <c r="EO88" s="408"/>
      <c r="ES88" s="434" t="s">
        <v>467</v>
      </c>
      <c r="ET88" s="435" t="s">
        <v>468</v>
      </c>
      <c r="EU88" s="411">
        <v>404803</v>
      </c>
    </row>
    <row r="89" spans="1:151">
      <c r="A89" s="412" t="s">
        <v>492</v>
      </c>
      <c r="B89" s="413" t="s">
        <v>493</v>
      </c>
      <c r="C89" s="413">
        <v>8772</v>
      </c>
      <c r="D89" s="413">
        <v>9642</v>
      </c>
      <c r="E89" s="413"/>
      <c r="F89" s="413">
        <v>9642</v>
      </c>
      <c r="G89" s="413"/>
      <c r="H89" s="413">
        <v>9642</v>
      </c>
      <c r="K89" s="416" t="s">
        <v>492</v>
      </c>
      <c r="L89" s="417" t="s">
        <v>493</v>
      </c>
      <c r="M89" s="418">
        <v>4627995735</v>
      </c>
      <c r="N89" s="419">
        <v>263544903</v>
      </c>
      <c r="O89" s="418">
        <v>4364450832</v>
      </c>
      <c r="P89" s="416">
        <v>2021</v>
      </c>
      <c r="Q89" s="368">
        <v>0.98703813953488373</v>
      </c>
      <c r="R89" s="417">
        <v>4421765135</v>
      </c>
      <c r="S89" s="420">
        <v>263544903</v>
      </c>
      <c r="T89" s="417">
        <v>175870825</v>
      </c>
      <c r="U89" s="417">
        <v>1196783570</v>
      </c>
      <c r="V89" s="417">
        <v>6057964433</v>
      </c>
      <c r="X89" s="244" t="s">
        <v>492</v>
      </c>
      <c r="Y89" s="244" t="s">
        <v>493</v>
      </c>
      <c r="Z89" s="421">
        <v>6057964433</v>
      </c>
      <c r="AA89" s="422">
        <v>38165175.927900001</v>
      </c>
      <c r="AB89" s="372">
        <v>14633949</v>
      </c>
      <c r="AC89" s="372">
        <v>208460</v>
      </c>
      <c r="AD89" s="423">
        <v>53007584.927900001</v>
      </c>
      <c r="AE89" s="424">
        <v>9642</v>
      </c>
      <c r="AF89" s="421">
        <v>5498</v>
      </c>
      <c r="AG89" s="421">
        <v>0.71899999999999997</v>
      </c>
      <c r="AI89" s="244" t="s">
        <v>492</v>
      </c>
      <c r="AJ89" s="244" t="s">
        <v>493</v>
      </c>
      <c r="AK89" s="376">
        <v>53007584.927900001</v>
      </c>
      <c r="AL89" s="377">
        <v>9642</v>
      </c>
      <c r="AM89" s="425">
        <v>5498</v>
      </c>
      <c r="AN89" s="426">
        <v>0.71899999999999997</v>
      </c>
      <c r="AO89" s="427">
        <v>0.51270000000000004</v>
      </c>
      <c r="AP89" s="428">
        <v>0.83209999999999995</v>
      </c>
      <c r="AQ89" s="426">
        <v>0.755</v>
      </c>
      <c r="AR89" s="429">
        <v>0.755</v>
      </c>
      <c r="AS89" s="436">
        <v>1723.73</v>
      </c>
      <c r="AT89" s="437">
        <v>559.34999999999991</v>
      </c>
      <c r="AU89" s="428">
        <v>5393253</v>
      </c>
      <c r="AV89" s="426">
        <v>0.71699999999999997</v>
      </c>
      <c r="AW89" s="425">
        <v>3866962</v>
      </c>
      <c r="BB89" s="244" t="s">
        <v>492</v>
      </c>
      <c r="BC89" s="244" t="s">
        <v>663</v>
      </c>
      <c r="BD89" s="384">
        <v>6057964433</v>
      </c>
      <c r="BE89" s="385">
        <v>395.08</v>
      </c>
      <c r="BF89" s="422">
        <v>15333513</v>
      </c>
      <c r="BG89" s="430">
        <v>0.51270000000000004</v>
      </c>
      <c r="BH89" s="289"/>
      <c r="BI89" s="386">
        <v>9642</v>
      </c>
      <c r="BJ89" s="422">
        <v>24.41</v>
      </c>
      <c r="BK89" s="386">
        <v>62607</v>
      </c>
      <c r="BL89" s="424">
        <v>158</v>
      </c>
      <c r="BN89" s="245" t="s">
        <v>492</v>
      </c>
      <c r="BO89" s="245" t="s">
        <v>493</v>
      </c>
      <c r="BP89" s="388">
        <v>0.87655177865612655</v>
      </c>
      <c r="BQ89" s="388">
        <v>0.84414</v>
      </c>
      <c r="BR89" s="389">
        <v>0.98703813953488373</v>
      </c>
      <c r="BS89" s="290"/>
      <c r="BT89" s="390">
        <v>2021</v>
      </c>
      <c r="BU89" s="391">
        <v>0.98703813953488373</v>
      </c>
      <c r="BV89" s="291"/>
      <c r="BW89" s="392">
        <v>0.61</v>
      </c>
      <c r="BX89" s="392">
        <v>0.60199999999999998</v>
      </c>
      <c r="BY89" s="392">
        <v>0.9556</v>
      </c>
      <c r="BZ89" s="248"/>
      <c r="CA89" s="244" t="s">
        <v>492</v>
      </c>
      <c r="CB89" s="244" t="s">
        <v>663</v>
      </c>
      <c r="CC89" s="386">
        <v>40374</v>
      </c>
      <c r="CD89" s="386">
        <v>43279</v>
      </c>
      <c r="CE89" s="386">
        <v>46827</v>
      </c>
      <c r="CF89" s="431">
        <v>43493.333333333336</v>
      </c>
      <c r="CG89" s="431">
        <v>0.83209999999999995</v>
      </c>
      <c r="CH89" s="264"/>
      <c r="CI89" s="431">
        <v>-3333.6666666666642</v>
      </c>
      <c r="CJ89" s="431">
        <v>-7.1199999999999999E-2</v>
      </c>
      <c r="CL89" s="244" t="s">
        <v>492</v>
      </c>
      <c r="CM89" s="244" t="s">
        <v>663</v>
      </c>
      <c r="CN89" s="395">
        <v>0.755</v>
      </c>
      <c r="CO89" s="396"/>
      <c r="CP89" s="395">
        <v>9642</v>
      </c>
      <c r="CQ89" s="402">
        <v>11922530</v>
      </c>
      <c r="CR89" s="402">
        <v>0</v>
      </c>
      <c r="CS89" s="402">
        <v>11922530</v>
      </c>
      <c r="CT89" s="402">
        <v>1236.52</v>
      </c>
      <c r="CU89" s="396"/>
      <c r="CV89" s="433">
        <v>1723.73</v>
      </c>
      <c r="CW89" s="402">
        <v>559.34999999999991</v>
      </c>
      <c r="CX89" s="400">
        <v>0.71699999999999997</v>
      </c>
      <c r="CY89" s="401"/>
      <c r="CZ89" s="402">
        <v>0.60199999999999998</v>
      </c>
      <c r="DA89" s="402" t="s">
        <v>2</v>
      </c>
      <c r="DB89" s="396"/>
      <c r="DC89" s="400">
        <v>0.71699999999999997</v>
      </c>
      <c r="DX89" s="452" t="s">
        <v>377</v>
      </c>
      <c r="DY89" s="405" t="s">
        <v>828</v>
      </c>
      <c r="DZ89" s="405" t="s">
        <v>6</v>
      </c>
      <c r="EA89" s="406" t="s">
        <v>1084</v>
      </c>
      <c r="EB89" s="407">
        <v>473</v>
      </c>
      <c r="EC89" s="248"/>
      <c r="ED89" s="273">
        <v>473</v>
      </c>
      <c r="EE89" s="273"/>
      <c r="EF89" s="248"/>
      <c r="EG89" s="273">
        <v>1.049618320610687E-2</v>
      </c>
      <c r="EH89" s="248"/>
      <c r="EI89" s="273">
        <v>0</v>
      </c>
      <c r="EJ89" s="273"/>
      <c r="EK89" s="273">
        <v>0</v>
      </c>
      <c r="EL89" s="273"/>
      <c r="EM89" s="248"/>
      <c r="EN89" s="248"/>
      <c r="EO89" s="408"/>
      <c r="ES89" s="434" t="s">
        <v>469</v>
      </c>
      <c r="ET89" s="435" t="s">
        <v>470</v>
      </c>
      <c r="EU89" s="411">
        <v>1360648</v>
      </c>
    </row>
    <row r="90" spans="1:151">
      <c r="A90" s="412" t="s">
        <v>494</v>
      </c>
      <c r="B90" s="413" t="s">
        <v>495</v>
      </c>
      <c r="C90" s="413">
        <v>5594</v>
      </c>
      <c r="D90" s="413">
        <v>5594</v>
      </c>
      <c r="E90" s="413"/>
      <c r="F90" s="413">
        <v>5594</v>
      </c>
      <c r="G90" s="413"/>
      <c r="H90" s="413">
        <v>5594</v>
      </c>
      <c r="K90" s="416" t="s">
        <v>494</v>
      </c>
      <c r="L90" s="417" t="s">
        <v>495</v>
      </c>
      <c r="M90" s="418">
        <v>3178486417</v>
      </c>
      <c r="N90" s="419">
        <v>113358500</v>
      </c>
      <c r="O90" s="418">
        <v>3065127917</v>
      </c>
      <c r="P90" s="416">
        <v>2021</v>
      </c>
      <c r="Q90" s="368">
        <v>0.99938835632452649</v>
      </c>
      <c r="R90" s="417">
        <v>3067003830</v>
      </c>
      <c r="S90" s="420">
        <v>113358500</v>
      </c>
      <c r="T90" s="417">
        <v>814028229</v>
      </c>
      <c r="U90" s="417">
        <v>684557305</v>
      </c>
      <c r="V90" s="417">
        <v>4678947864</v>
      </c>
      <c r="X90" s="244" t="s">
        <v>494</v>
      </c>
      <c r="Y90" s="244" t="s">
        <v>495</v>
      </c>
      <c r="Z90" s="421">
        <v>4678947864</v>
      </c>
      <c r="AA90" s="422">
        <v>29477371.543200001</v>
      </c>
      <c r="AB90" s="372">
        <v>10805402</v>
      </c>
      <c r="AC90" s="372">
        <v>122874</v>
      </c>
      <c r="AD90" s="423">
        <v>40405647.543200001</v>
      </c>
      <c r="AE90" s="424">
        <v>5594</v>
      </c>
      <c r="AF90" s="421">
        <v>7223</v>
      </c>
      <c r="AG90" s="421">
        <v>0.9446</v>
      </c>
      <c r="AI90" s="244" t="s">
        <v>494</v>
      </c>
      <c r="AJ90" s="244" t="s">
        <v>495</v>
      </c>
      <c r="AK90" s="376">
        <v>40405647.543200001</v>
      </c>
      <c r="AL90" s="377">
        <v>5594</v>
      </c>
      <c r="AM90" s="425">
        <v>7223</v>
      </c>
      <c r="AN90" s="426">
        <v>0.9446</v>
      </c>
      <c r="AO90" s="427">
        <v>0.34820000000000001</v>
      </c>
      <c r="AP90" s="428">
        <v>0.81710000000000005</v>
      </c>
      <c r="AQ90" s="426">
        <v>0.82119999999999993</v>
      </c>
      <c r="AR90" s="429">
        <v>0.82119999999999993</v>
      </c>
      <c r="AS90" s="436">
        <v>1874.87</v>
      </c>
      <c r="AT90" s="437">
        <v>408.21000000000004</v>
      </c>
      <c r="AU90" s="428">
        <v>2283527</v>
      </c>
      <c r="AV90" s="426">
        <v>1</v>
      </c>
      <c r="AW90" s="425">
        <v>2283527</v>
      </c>
      <c r="BB90" s="244" t="s">
        <v>494</v>
      </c>
      <c r="BC90" s="244" t="s">
        <v>664</v>
      </c>
      <c r="BD90" s="384">
        <v>4678947864</v>
      </c>
      <c r="BE90" s="385">
        <v>449.34</v>
      </c>
      <c r="BF90" s="422">
        <v>10412934</v>
      </c>
      <c r="BG90" s="430">
        <v>0.34820000000000001</v>
      </c>
      <c r="BH90" s="289"/>
      <c r="BI90" s="386">
        <v>5594</v>
      </c>
      <c r="BJ90" s="422">
        <v>12.45</v>
      </c>
      <c r="BK90" s="386">
        <v>44561</v>
      </c>
      <c r="BL90" s="424">
        <v>99</v>
      </c>
      <c r="BN90" s="245" t="s">
        <v>494</v>
      </c>
      <c r="BO90" s="245" t="s">
        <v>495</v>
      </c>
      <c r="BP90" s="388">
        <v>0.93618181818181823</v>
      </c>
      <c r="BQ90" s="388">
        <v>0.87930192224309867</v>
      </c>
      <c r="BR90" s="389">
        <v>0.99938835632452649</v>
      </c>
      <c r="BS90" s="290"/>
      <c r="BT90" s="390">
        <v>2021</v>
      </c>
      <c r="BU90" s="391">
        <v>0.99938835632452649</v>
      </c>
      <c r="BV90" s="291"/>
      <c r="BW90" s="392">
        <v>0.66</v>
      </c>
      <c r="BX90" s="392">
        <v>0.66</v>
      </c>
      <c r="BY90" s="392">
        <v>1.0476000000000001</v>
      </c>
      <c r="BZ90" s="248"/>
      <c r="CA90" s="244" t="s">
        <v>494</v>
      </c>
      <c r="CB90" s="244" t="s">
        <v>664</v>
      </c>
      <c r="CC90" s="386">
        <v>39689</v>
      </c>
      <c r="CD90" s="386">
        <v>42290</v>
      </c>
      <c r="CE90" s="386">
        <v>46159</v>
      </c>
      <c r="CF90" s="431">
        <v>42712.666666666664</v>
      </c>
      <c r="CG90" s="431">
        <v>0.81710000000000005</v>
      </c>
      <c r="CH90" s="264"/>
      <c r="CI90" s="431">
        <v>-3446.3333333333358</v>
      </c>
      <c r="CJ90" s="431">
        <v>-7.4700000000000003E-2</v>
      </c>
      <c r="CL90" s="244" t="s">
        <v>494</v>
      </c>
      <c r="CM90" s="244" t="s">
        <v>664</v>
      </c>
      <c r="CN90" s="395">
        <v>0.82119999999999993</v>
      </c>
      <c r="CO90" s="396"/>
      <c r="CP90" s="395">
        <v>5594</v>
      </c>
      <c r="CQ90" s="402">
        <v>13056771</v>
      </c>
      <c r="CR90" s="402">
        <v>0</v>
      </c>
      <c r="CS90" s="402">
        <v>13056771</v>
      </c>
      <c r="CT90" s="402">
        <v>2334.0700000000002</v>
      </c>
      <c r="CU90" s="396"/>
      <c r="CV90" s="433">
        <v>1874.87</v>
      </c>
      <c r="CW90" s="402">
        <v>408.21000000000004</v>
      </c>
      <c r="CX90" s="400">
        <v>1</v>
      </c>
      <c r="CY90" s="401"/>
      <c r="CZ90" s="402">
        <v>0.66</v>
      </c>
      <c r="DA90" s="402">
        <v>1</v>
      </c>
      <c r="DB90" s="396"/>
      <c r="DC90" s="400">
        <v>1</v>
      </c>
      <c r="DX90" s="452" t="s">
        <v>377</v>
      </c>
      <c r="DY90" s="405" t="s">
        <v>884</v>
      </c>
      <c r="DZ90" s="405" t="s">
        <v>6</v>
      </c>
      <c r="EA90" s="406" t="s">
        <v>1085</v>
      </c>
      <c r="EB90" s="407">
        <v>430</v>
      </c>
      <c r="EC90" s="248"/>
      <c r="ED90" s="273">
        <v>430</v>
      </c>
      <c r="EE90" s="273"/>
      <c r="EF90" s="248"/>
      <c r="EG90" s="273">
        <v>9.5419847328244278E-3</v>
      </c>
      <c r="EH90" s="248"/>
      <c r="EI90" s="273">
        <v>0</v>
      </c>
      <c r="EJ90" s="273"/>
      <c r="EK90" s="273">
        <v>0</v>
      </c>
      <c r="EL90" s="273"/>
      <c r="EM90" s="248"/>
      <c r="EN90" s="248"/>
      <c r="EO90" s="408"/>
      <c r="ES90" s="434" t="s">
        <v>471</v>
      </c>
      <c r="ET90" s="435" t="s">
        <v>472</v>
      </c>
      <c r="EU90" s="411">
        <v>8159106</v>
      </c>
    </row>
    <row r="91" spans="1:151">
      <c r="A91" s="412" t="s">
        <v>496</v>
      </c>
      <c r="B91" s="413" t="s">
        <v>497</v>
      </c>
      <c r="C91" s="413">
        <v>7152</v>
      </c>
      <c r="D91" s="413">
        <v>11012</v>
      </c>
      <c r="E91" s="413"/>
      <c r="F91" s="413">
        <v>11012</v>
      </c>
      <c r="G91" s="413"/>
      <c r="H91" s="413">
        <v>11012</v>
      </c>
      <c r="K91" s="416" t="s">
        <v>496</v>
      </c>
      <c r="L91" s="417" t="s">
        <v>497</v>
      </c>
      <c r="M91" s="418">
        <v>4747406700</v>
      </c>
      <c r="N91" s="419">
        <v>303472110</v>
      </c>
      <c r="O91" s="418">
        <v>4443934590</v>
      </c>
      <c r="P91" s="416">
        <v>2021</v>
      </c>
      <c r="Q91" s="368">
        <v>0.99558620689655175</v>
      </c>
      <c r="R91" s="417">
        <v>4463636156</v>
      </c>
      <c r="S91" s="420">
        <v>303472110</v>
      </c>
      <c r="T91" s="417">
        <v>269782673</v>
      </c>
      <c r="U91" s="417">
        <v>1969450874</v>
      </c>
      <c r="V91" s="417">
        <v>7006341813</v>
      </c>
      <c r="X91" s="244" t="s">
        <v>496</v>
      </c>
      <c r="Y91" s="244" t="s">
        <v>497</v>
      </c>
      <c r="Z91" s="421">
        <v>7006341813</v>
      </c>
      <c r="AA91" s="422">
        <v>44139953.421899997</v>
      </c>
      <c r="AB91" s="372">
        <v>21748702</v>
      </c>
      <c r="AC91" s="372">
        <v>667839</v>
      </c>
      <c r="AD91" s="423">
        <v>66556494.421899997</v>
      </c>
      <c r="AE91" s="424">
        <v>11012</v>
      </c>
      <c r="AF91" s="421">
        <v>6044</v>
      </c>
      <c r="AG91" s="421">
        <v>0.79039999999999999</v>
      </c>
      <c r="AI91" s="244" t="s">
        <v>496</v>
      </c>
      <c r="AJ91" s="244" t="s">
        <v>497</v>
      </c>
      <c r="AK91" s="376">
        <v>66556494.421899997</v>
      </c>
      <c r="AL91" s="377">
        <v>11012</v>
      </c>
      <c r="AM91" s="425">
        <v>6044</v>
      </c>
      <c r="AN91" s="426">
        <v>0.79039999999999999</v>
      </c>
      <c r="AO91" s="427">
        <v>0.43980000000000002</v>
      </c>
      <c r="AP91" s="428">
        <v>0.82669999999999999</v>
      </c>
      <c r="AQ91" s="426">
        <v>0.77360000000000007</v>
      </c>
      <c r="AR91" s="429">
        <v>0.77360000000000007</v>
      </c>
      <c r="AS91" s="436">
        <v>1766.19</v>
      </c>
      <c r="AT91" s="437">
        <v>516.88999999999987</v>
      </c>
      <c r="AU91" s="428">
        <v>5691993</v>
      </c>
      <c r="AV91" s="426">
        <v>0.76</v>
      </c>
      <c r="AW91" s="425">
        <v>4325915</v>
      </c>
      <c r="BB91" s="244" t="s">
        <v>496</v>
      </c>
      <c r="BC91" s="244" t="s">
        <v>665</v>
      </c>
      <c r="BD91" s="384">
        <v>7006341813</v>
      </c>
      <c r="BE91" s="385">
        <v>532.64</v>
      </c>
      <c r="BF91" s="422">
        <v>13153991</v>
      </c>
      <c r="BG91" s="430">
        <v>0.43980000000000002</v>
      </c>
      <c r="BH91" s="289"/>
      <c r="BI91" s="386">
        <v>11012</v>
      </c>
      <c r="BJ91" s="422">
        <v>20.67</v>
      </c>
      <c r="BK91" s="386">
        <v>71326</v>
      </c>
      <c r="BL91" s="424">
        <v>134</v>
      </c>
      <c r="BN91" s="245" t="s">
        <v>496</v>
      </c>
      <c r="BO91" s="245" t="s">
        <v>497</v>
      </c>
      <c r="BP91" s="388">
        <v>0.93863725012189181</v>
      </c>
      <c r="BQ91" s="388">
        <v>0.92430882352941168</v>
      </c>
      <c r="BR91" s="389">
        <v>0.99558620689655175</v>
      </c>
      <c r="BS91" s="290"/>
      <c r="BT91" s="390">
        <v>2021</v>
      </c>
      <c r="BU91" s="391">
        <v>0.99558620689655175</v>
      </c>
      <c r="BV91" s="291"/>
      <c r="BW91" s="392">
        <v>0.55200000000000005</v>
      </c>
      <c r="BX91" s="392">
        <v>0.55000000000000004</v>
      </c>
      <c r="BY91" s="392">
        <v>0.873</v>
      </c>
      <c r="BZ91" s="248"/>
      <c r="CA91" s="244" t="s">
        <v>496</v>
      </c>
      <c r="CB91" s="244" t="s">
        <v>665</v>
      </c>
      <c r="CC91" s="386">
        <v>39935</v>
      </c>
      <c r="CD91" s="386">
        <v>42733</v>
      </c>
      <c r="CE91" s="386">
        <v>46963</v>
      </c>
      <c r="CF91" s="431">
        <v>43210.333333333336</v>
      </c>
      <c r="CG91" s="431">
        <v>0.82669999999999999</v>
      </c>
      <c r="CH91" s="264"/>
      <c r="CI91" s="431">
        <v>-3752.6666666666642</v>
      </c>
      <c r="CJ91" s="431">
        <v>-7.9899999999999999E-2</v>
      </c>
      <c r="CL91" s="244" t="s">
        <v>496</v>
      </c>
      <c r="CM91" s="244" t="s">
        <v>665</v>
      </c>
      <c r="CN91" s="395">
        <v>0.77360000000000007</v>
      </c>
      <c r="CO91" s="396"/>
      <c r="CP91" s="395">
        <v>11012</v>
      </c>
      <c r="CQ91" s="402">
        <v>12733840</v>
      </c>
      <c r="CR91" s="402">
        <v>2051650</v>
      </c>
      <c r="CS91" s="402">
        <v>14785490</v>
      </c>
      <c r="CT91" s="402">
        <v>1342.67</v>
      </c>
      <c r="CU91" s="396"/>
      <c r="CV91" s="433">
        <v>1766.19</v>
      </c>
      <c r="CW91" s="402">
        <v>516.88999999999987</v>
      </c>
      <c r="CX91" s="400">
        <v>0.76</v>
      </c>
      <c r="CY91" s="401"/>
      <c r="CZ91" s="402">
        <v>0.55000000000000004</v>
      </c>
      <c r="DA91" s="402" t="s">
        <v>2</v>
      </c>
      <c r="DB91" s="396"/>
      <c r="DC91" s="400">
        <v>0.76</v>
      </c>
      <c r="DX91" s="452" t="s">
        <v>377</v>
      </c>
      <c r="DY91" s="405" t="s">
        <v>916</v>
      </c>
      <c r="DZ91" s="405" t="s">
        <v>6</v>
      </c>
      <c r="EA91" s="406" t="s">
        <v>917</v>
      </c>
      <c r="EB91" s="407">
        <v>1100</v>
      </c>
      <c r="EC91" s="248"/>
      <c r="ED91" s="273">
        <v>1100</v>
      </c>
      <c r="EE91" s="273"/>
      <c r="EF91" s="248"/>
      <c r="EG91" s="273">
        <v>2.4409728386295047E-2</v>
      </c>
      <c r="EH91" s="248"/>
      <c r="EI91" s="273">
        <v>0</v>
      </c>
      <c r="EJ91" s="273"/>
      <c r="EK91" s="273">
        <v>0</v>
      </c>
      <c r="EL91" s="273"/>
      <c r="EM91" s="248"/>
      <c r="EN91" s="248"/>
      <c r="EO91" s="408"/>
      <c r="ES91" s="434" t="s">
        <v>473</v>
      </c>
      <c r="ET91" s="435" t="s">
        <v>474</v>
      </c>
      <c r="EU91" s="411">
        <v>0</v>
      </c>
    </row>
    <row r="92" spans="1:151">
      <c r="A92" s="412" t="s">
        <v>498</v>
      </c>
      <c r="B92" s="413" t="s">
        <v>499</v>
      </c>
      <c r="C92" s="413">
        <v>1804</v>
      </c>
      <c r="D92" s="413">
        <v>2014</v>
      </c>
      <c r="E92" s="413"/>
      <c r="F92" s="413">
        <v>2014</v>
      </c>
      <c r="G92" s="413"/>
      <c r="H92" s="413">
        <v>2014</v>
      </c>
      <c r="K92" s="416" t="s">
        <v>498</v>
      </c>
      <c r="L92" s="417" t="s">
        <v>499</v>
      </c>
      <c r="M92" s="418">
        <v>1727174706</v>
      </c>
      <c r="N92" s="419">
        <v>28721540</v>
      </c>
      <c r="O92" s="418">
        <v>1698453166</v>
      </c>
      <c r="P92" s="416">
        <v>2021</v>
      </c>
      <c r="Q92" s="368">
        <v>0.99835537833106403</v>
      </c>
      <c r="R92" s="417">
        <v>1701251080</v>
      </c>
      <c r="S92" s="420">
        <v>28721540</v>
      </c>
      <c r="T92" s="417">
        <v>84011040</v>
      </c>
      <c r="U92" s="417">
        <v>183872502</v>
      </c>
      <c r="V92" s="417">
        <v>1997856162</v>
      </c>
      <c r="X92" s="244" t="s">
        <v>498</v>
      </c>
      <c r="Y92" s="244" t="s">
        <v>499</v>
      </c>
      <c r="Z92" s="421">
        <v>1997856162</v>
      </c>
      <c r="AA92" s="422">
        <v>12586493.820599999</v>
      </c>
      <c r="AB92" s="372">
        <v>4758719</v>
      </c>
      <c r="AC92" s="372">
        <v>45634</v>
      </c>
      <c r="AD92" s="423">
        <v>17390846.820599999</v>
      </c>
      <c r="AE92" s="424">
        <v>2014</v>
      </c>
      <c r="AF92" s="421">
        <v>8635</v>
      </c>
      <c r="AG92" s="421">
        <v>1.1292</v>
      </c>
      <c r="AI92" s="244" t="s">
        <v>498</v>
      </c>
      <c r="AJ92" s="244" t="s">
        <v>499</v>
      </c>
      <c r="AK92" s="376">
        <v>17390846.820599999</v>
      </c>
      <c r="AL92" s="377">
        <v>2014</v>
      </c>
      <c r="AM92" s="425">
        <v>8635</v>
      </c>
      <c r="AN92" s="426">
        <v>1.1292</v>
      </c>
      <c r="AO92" s="427">
        <v>0.12659999999999999</v>
      </c>
      <c r="AP92" s="428">
        <v>0.86250000000000004</v>
      </c>
      <c r="AQ92" s="426">
        <v>0.89570000000000005</v>
      </c>
      <c r="AR92" s="429">
        <v>0.89570000000000005</v>
      </c>
      <c r="AS92" s="436">
        <v>2044.95</v>
      </c>
      <c r="AT92" s="437">
        <v>238.12999999999988</v>
      </c>
      <c r="AU92" s="428">
        <v>479594</v>
      </c>
      <c r="AV92" s="426">
        <v>0.25</v>
      </c>
      <c r="AW92" s="425">
        <v>119899</v>
      </c>
      <c r="BB92" s="244" t="s">
        <v>498</v>
      </c>
      <c r="BC92" s="244" t="s">
        <v>666</v>
      </c>
      <c r="BD92" s="384">
        <v>1997856162</v>
      </c>
      <c r="BE92" s="385">
        <v>527.73</v>
      </c>
      <c r="BF92" s="422">
        <v>3785754</v>
      </c>
      <c r="BG92" s="430">
        <v>0.12659999999999999</v>
      </c>
      <c r="BH92" s="289"/>
      <c r="BI92" s="386">
        <v>2014</v>
      </c>
      <c r="BJ92" s="422">
        <v>3.82</v>
      </c>
      <c r="BK92" s="386">
        <v>14106</v>
      </c>
      <c r="BL92" s="424">
        <v>27</v>
      </c>
      <c r="BN92" s="245" t="s">
        <v>498</v>
      </c>
      <c r="BO92" s="245" t="s">
        <v>499</v>
      </c>
      <c r="BP92" s="388">
        <v>0.89914634146341466</v>
      </c>
      <c r="BQ92" s="388">
        <v>0.84910338007910824</v>
      </c>
      <c r="BR92" s="389">
        <v>0.99835537833106403</v>
      </c>
      <c r="BS92" s="290"/>
      <c r="BT92" s="390">
        <v>2021</v>
      </c>
      <c r="BU92" s="391">
        <v>0.99835537833106403</v>
      </c>
      <c r="BV92" s="291"/>
      <c r="BW92" s="392">
        <v>0.36</v>
      </c>
      <c r="BX92" s="392">
        <v>0.35899999999999999</v>
      </c>
      <c r="BY92" s="392">
        <v>0.56979999999999997</v>
      </c>
      <c r="BZ92" s="248"/>
      <c r="CA92" s="244" t="s">
        <v>498</v>
      </c>
      <c r="CB92" s="244" t="s">
        <v>666</v>
      </c>
      <c r="CC92" s="386">
        <v>41006</v>
      </c>
      <c r="CD92" s="386">
        <v>44824</v>
      </c>
      <c r="CE92" s="386">
        <v>49421</v>
      </c>
      <c r="CF92" s="431">
        <v>45083.666666666664</v>
      </c>
      <c r="CG92" s="431">
        <v>0.86250000000000004</v>
      </c>
      <c r="CH92" s="264"/>
      <c r="CI92" s="431">
        <v>-4337.3333333333358</v>
      </c>
      <c r="CJ92" s="431">
        <v>-8.7800000000000003E-2</v>
      </c>
      <c r="CL92" s="244" t="s">
        <v>498</v>
      </c>
      <c r="CM92" s="244" t="s">
        <v>666</v>
      </c>
      <c r="CN92" s="395">
        <v>0.89570000000000005</v>
      </c>
      <c r="CO92" s="396"/>
      <c r="CP92" s="395">
        <v>2014</v>
      </c>
      <c r="CQ92" s="402">
        <v>1030385</v>
      </c>
      <c r="CR92" s="402">
        <v>0</v>
      </c>
      <c r="CS92" s="402">
        <v>1030385</v>
      </c>
      <c r="CT92" s="402">
        <v>511.61</v>
      </c>
      <c r="CU92" s="396"/>
      <c r="CV92" s="433">
        <v>2044.95</v>
      </c>
      <c r="CW92" s="402">
        <v>238.12999999999988</v>
      </c>
      <c r="CX92" s="400">
        <v>0.25</v>
      </c>
      <c r="CY92" s="401"/>
      <c r="CZ92" s="402">
        <v>0.35899999999999999</v>
      </c>
      <c r="DA92" s="402" t="s">
        <v>2</v>
      </c>
      <c r="DB92" s="396"/>
      <c r="DC92" s="400">
        <v>0.25</v>
      </c>
      <c r="DX92" s="450" t="s">
        <v>377</v>
      </c>
      <c r="DY92" s="405" t="s">
        <v>918</v>
      </c>
      <c r="DZ92" s="405" t="s">
        <v>6</v>
      </c>
      <c r="EA92" s="406" t="s">
        <v>919</v>
      </c>
      <c r="EB92" s="407">
        <v>352</v>
      </c>
      <c r="EC92" s="248"/>
      <c r="ED92" s="273">
        <v>352</v>
      </c>
      <c r="EE92" s="408"/>
      <c r="EF92" s="248"/>
      <c r="EG92" s="273">
        <v>7.8111130836144155E-3</v>
      </c>
      <c r="EH92" s="248"/>
      <c r="EI92" s="273">
        <v>0</v>
      </c>
      <c r="EJ92" s="273"/>
      <c r="EK92" s="273">
        <v>0</v>
      </c>
      <c r="EL92" s="273"/>
      <c r="EM92" s="248"/>
      <c r="EN92" s="248"/>
      <c r="EO92" s="408"/>
      <c r="ES92" s="434" t="s">
        <v>475</v>
      </c>
      <c r="ET92" s="435" t="s">
        <v>476</v>
      </c>
      <c r="EU92" s="411">
        <v>8076709</v>
      </c>
    </row>
    <row r="93" spans="1:151">
      <c r="A93" s="412" t="s">
        <v>500</v>
      </c>
      <c r="B93" s="413" t="s">
        <v>501</v>
      </c>
      <c r="C93" s="413">
        <v>3297</v>
      </c>
      <c r="D93" s="413">
        <v>3747</v>
      </c>
      <c r="E93" s="413"/>
      <c r="F93" s="413">
        <v>3747</v>
      </c>
      <c r="G93" s="413"/>
      <c r="H93" s="413">
        <v>3747</v>
      </c>
      <c r="K93" s="416" t="s">
        <v>500</v>
      </c>
      <c r="L93" s="417" t="s">
        <v>501</v>
      </c>
      <c r="M93" s="418">
        <v>6295175597</v>
      </c>
      <c r="N93" s="419">
        <v>35299030</v>
      </c>
      <c r="O93" s="418">
        <v>6259876567</v>
      </c>
      <c r="P93" s="416">
        <v>2021</v>
      </c>
      <c r="Q93" s="368">
        <v>0.99847532051282051</v>
      </c>
      <c r="R93" s="417">
        <v>6269435447</v>
      </c>
      <c r="S93" s="420">
        <v>35299030</v>
      </c>
      <c r="T93" s="417">
        <v>138526032</v>
      </c>
      <c r="U93" s="417">
        <v>525971146</v>
      </c>
      <c r="V93" s="417">
        <v>6969231655</v>
      </c>
      <c r="X93" s="244" t="s">
        <v>500</v>
      </c>
      <c r="Y93" s="244" t="s">
        <v>501</v>
      </c>
      <c r="Z93" s="421">
        <v>6969231655</v>
      </c>
      <c r="AA93" s="422">
        <v>43906159.4265</v>
      </c>
      <c r="AB93" s="372">
        <v>10125273</v>
      </c>
      <c r="AC93" s="372">
        <v>64629</v>
      </c>
      <c r="AD93" s="423">
        <v>54096061.4265</v>
      </c>
      <c r="AE93" s="424">
        <v>3747</v>
      </c>
      <c r="AF93" s="421">
        <v>14437</v>
      </c>
      <c r="AG93" s="421">
        <v>1.8878999999999999</v>
      </c>
      <c r="AI93" s="244" t="s">
        <v>500</v>
      </c>
      <c r="AJ93" s="244" t="s">
        <v>501</v>
      </c>
      <c r="AK93" s="376">
        <v>54096061.4265</v>
      </c>
      <c r="AL93" s="377">
        <v>3747</v>
      </c>
      <c r="AM93" s="425">
        <v>14437</v>
      </c>
      <c r="AN93" s="426">
        <v>1.8878999999999999</v>
      </c>
      <c r="AO93" s="427">
        <v>0.6159</v>
      </c>
      <c r="AP93" s="428">
        <v>0.93469999999999998</v>
      </c>
      <c r="AQ93" s="426">
        <v>1.2842</v>
      </c>
      <c r="AR93" s="429" t="s">
        <v>2</v>
      </c>
      <c r="AS93" s="436" t="s">
        <v>2</v>
      </c>
      <c r="AT93" s="437" t="s">
        <v>2</v>
      </c>
      <c r="AU93" s="428">
        <v>0</v>
      </c>
      <c r="AV93" s="426" t="s">
        <v>2</v>
      </c>
      <c r="AW93" s="425">
        <v>0</v>
      </c>
      <c r="BB93" s="244" t="s">
        <v>500</v>
      </c>
      <c r="BC93" s="244" t="s">
        <v>667</v>
      </c>
      <c r="BD93" s="384">
        <v>6969231655</v>
      </c>
      <c r="BE93" s="385">
        <v>378.36</v>
      </c>
      <c r="BF93" s="422">
        <v>18419578</v>
      </c>
      <c r="BG93" s="430">
        <v>0.6159</v>
      </c>
      <c r="BH93" s="289"/>
      <c r="BI93" s="386">
        <v>3747</v>
      </c>
      <c r="BJ93" s="422">
        <v>9.9</v>
      </c>
      <c r="BK93" s="386">
        <v>33020</v>
      </c>
      <c r="BL93" s="424">
        <v>87</v>
      </c>
      <c r="BN93" s="245" t="s">
        <v>500</v>
      </c>
      <c r="BO93" s="245" t="s">
        <v>501</v>
      </c>
      <c r="BP93" s="388">
        <v>0.92310868079289132</v>
      </c>
      <c r="BQ93" s="388">
        <v>0.8375588235294118</v>
      </c>
      <c r="BR93" s="389">
        <v>0.99847532051282051</v>
      </c>
      <c r="BS93" s="290"/>
      <c r="BT93" s="390">
        <v>2021</v>
      </c>
      <c r="BU93" s="391">
        <v>0.99847532051282051</v>
      </c>
      <c r="BV93" s="291"/>
      <c r="BW93" s="392">
        <v>0.60329999999999995</v>
      </c>
      <c r="BX93" s="392">
        <v>0.60199999999999998</v>
      </c>
      <c r="BY93" s="392">
        <v>0.9556</v>
      </c>
      <c r="BZ93" s="248"/>
      <c r="CA93" s="244" t="s">
        <v>500</v>
      </c>
      <c r="CB93" s="244" t="s">
        <v>667</v>
      </c>
      <c r="CC93" s="386">
        <v>45984</v>
      </c>
      <c r="CD93" s="386">
        <v>48341</v>
      </c>
      <c r="CE93" s="386">
        <v>52252</v>
      </c>
      <c r="CF93" s="431">
        <v>48859</v>
      </c>
      <c r="CG93" s="431">
        <v>0.93469999999999998</v>
      </c>
      <c r="CH93" s="264"/>
      <c r="CI93" s="431">
        <v>-3393</v>
      </c>
      <c r="CJ93" s="431">
        <v>-6.4899999999999999E-2</v>
      </c>
      <c r="CL93" s="244" t="s">
        <v>500</v>
      </c>
      <c r="CM93" s="244" t="s">
        <v>667</v>
      </c>
      <c r="CN93" s="395" t="s">
        <v>2</v>
      </c>
      <c r="CO93" s="396"/>
      <c r="CP93" s="395">
        <v>3747</v>
      </c>
      <c r="CQ93" s="402">
        <v>12794494</v>
      </c>
      <c r="CR93" s="402">
        <v>0</v>
      </c>
      <c r="CS93" s="402">
        <v>12794494</v>
      </c>
      <c r="CT93" s="402">
        <v>3414.6</v>
      </c>
      <c r="CU93" s="396"/>
      <c r="CV93" s="433" t="s">
        <v>2</v>
      </c>
      <c r="CW93" s="402" t="s">
        <v>2</v>
      </c>
      <c r="CX93" s="400" t="s">
        <v>2</v>
      </c>
      <c r="CY93" s="401"/>
      <c r="CZ93" s="402">
        <v>0.60199999999999998</v>
      </c>
      <c r="DA93" s="402" t="s">
        <v>2</v>
      </c>
      <c r="DB93" s="396"/>
      <c r="DC93" s="400" t="s">
        <v>2</v>
      </c>
      <c r="DX93" s="453" t="s">
        <v>377</v>
      </c>
      <c r="DY93" s="439" t="s">
        <v>1224</v>
      </c>
      <c r="DZ93" s="439" t="s">
        <v>6</v>
      </c>
      <c r="EA93" s="440" t="s">
        <v>1225</v>
      </c>
      <c r="EB93" s="407">
        <v>396</v>
      </c>
      <c r="EC93" s="441"/>
      <c r="ED93" s="442">
        <v>396</v>
      </c>
      <c r="EE93" s="442">
        <v>45064</v>
      </c>
      <c r="EF93" s="441"/>
      <c r="EG93" s="442">
        <v>8.7875022190662174E-3</v>
      </c>
      <c r="EH93" s="441"/>
      <c r="EI93" s="273">
        <v>0</v>
      </c>
      <c r="EJ93" s="442"/>
      <c r="EK93" s="442">
        <v>0</v>
      </c>
      <c r="EL93" s="442"/>
      <c r="EM93" s="441"/>
      <c r="EN93" s="441"/>
      <c r="EO93" s="443"/>
      <c r="ES93" s="434" t="s">
        <v>121</v>
      </c>
      <c r="ET93" s="435" t="s">
        <v>122</v>
      </c>
      <c r="EU93" s="411">
        <v>2325065</v>
      </c>
    </row>
    <row r="94" spans="1:151">
      <c r="A94" s="412" t="s">
        <v>502</v>
      </c>
      <c r="B94" s="413" t="s">
        <v>503</v>
      </c>
      <c r="C94" s="360">
        <v>488</v>
      </c>
      <c r="D94" s="361">
        <v>488</v>
      </c>
      <c r="E94" s="414"/>
      <c r="F94" s="414">
        <v>488</v>
      </c>
      <c r="G94" s="414"/>
      <c r="H94" s="415">
        <v>488</v>
      </c>
      <c r="K94" s="416" t="s">
        <v>502</v>
      </c>
      <c r="L94" s="417" t="s">
        <v>503</v>
      </c>
      <c r="M94" s="418">
        <v>364054647</v>
      </c>
      <c r="N94" s="419">
        <v>65108433</v>
      </c>
      <c r="O94" s="418">
        <v>298946214</v>
      </c>
      <c r="P94" s="416">
        <v>2017</v>
      </c>
      <c r="Q94" s="368">
        <v>0.96640000000000004</v>
      </c>
      <c r="R94" s="417">
        <v>309340039</v>
      </c>
      <c r="S94" s="420">
        <v>65108433</v>
      </c>
      <c r="T94" s="417">
        <v>21245945</v>
      </c>
      <c r="U94" s="417">
        <v>65325200</v>
      </c>
      <c r="V94" s="417">
        <v>461019617</v>
      </c>
      <c r="X94" s="244" t="s">
        <v>502</v>
      </c>
      <c r="Y94" s="244" t="s">
        <v>503</v>
      </c>
      <c r="Z94" s="421">
        <v>461019617</v>
      </c>
      <c r="AA94" s="422">
        <v>2904423.5871000001</v>
      </c>
      <c r="AB94" s="372">
        <v>925727</v>
      </c>
      <c r="AC94" s="372">
        <v>76646</v>
      </c>
      <c r="AD94" s="423">
        <v>3906796.5871000001</v>
      </c>
      <c r="AE94" s="424">
        <v>488</v>
      </c>
      <c r="AF94" s="421">
        <v>8006</v>
      </c>
      <c r="AG94" s="421">
        <v>1.0468999999999999</v>
      </c>
      <c r="AI94" s="244" t="s">
        <v>502</v>
      </c>
      <c r="AJ94" s="244" t="s">
        <v>503</v>
      </c>
      <c r="AK94" s="376">
        <v>3906796.5871000001</v>
      </c>
      <c r="AL94" s="377">
        <v>488</v>
      </c>
      <c r="AM94" s="425">
        <v>8006</v>
      </c>
      <c r="AN94" s="426">
        <v>1.0468999999999999</v>
      </c>
      <c r="AO94" s="427">
        <v>3.9399999999999998E-2</v>
      </c>
      <c r="AP94" s="428">
        <v>0.83</v>
      </c>
      <c r="AQ94" s="426">
        <v>0.8377</v>
      </c>
      <c r="AR94" s="429">
        <v>0.8377</v>
      </c>
      <c r="AS94" s="436">
        <v>1912.54</v>
      </c>
      <c r="AT94" s="437">
        <v>370.53999999999996</v>
      </c>
      <c r="AU94" s="428">
        <v>180824</v>
      </c>
      <c r="AV94" s="426">
        <v>1</v>
      </c>
      <c r="AW94" s="425">
        <v>180824</v>
      </c>
      <c r="BB94" s="244" t="s">
        <v>502</v>
      </c>
      <c r="BC94" s="244" t="s">
        <v>668</v>
      </c>
      <c r="BD94" s="384">
        <v>461019617</v>
      </c>
      <c r="BE94" s="385">
        <v>390.78</v>
      </c>
      <c r="BF94" s="422">
        <v>1179742</v>
      </c>
      <c r="BG94" s="430">
        <v>3.9399999999999998E-2</v>
      </c>
      <c r="BH94" s="289"/>
      <c r="BI94" s="386">
        <v>488</v>
      </c>
      <c r="BJ94" s="422">
        <v>1.25</v>
      </c>
      <c r="BK94" s="386">
        <v>3240</v>
      </c>
      <c r="BL94" s="424">
        <v>8</v>
      </c>
      <c r="BN94" s="245" t="s">
        <v>502</v>
      </c>
      <c r="BO94" s="245" t="s">
        <v>503</v>
      </c>
      <c r="BP94" s="388">
        <v>0.92715094339622639</v>
      </c>
      <c r="BQ94" s="388">
        <v>1.0001904761904763</v>
      </c>
      <c r="BR94" s="389">
        <v>0.95699713467048708</v>
      </c>
      <c r="BS94" s="290"/>
      <c r="BT94" s="390">
        <v>2017</v>
      </c>
      <c r="BU94" s="391">
        <v>0.96640000000000004</v>
      </c>
      <c r="BV94" s="291"/>
      <c r="BW94" s="392">
        <v>0.95</v>
      </c>
      <c r="BX94" s="392">
        <v>0.91800000000000004</v>
      </c>
      <c r="BY94" s="392">
        <v>1.4571000000000001</v>
      </c>
      <c r="BZ94" s="248"/>
      <c r="CA94" s="244" t="s">
        <v>502</v>
      </c>
      <c r="CB94" s="244" t="s">
        <v>668</v>
      </c>
      <c r="CC94" s="386">
        <v>39263</v>
      </c>
      <c r="CD94" s="386">
        <v>43515</v>
      </c>
      <c r="CE94" s="386">
        <v>47379</v>
      </c>
      <c r="CF94" s="431">
        <v>43385.666666666664</v>
      </c>
      <c r="CG94" s="431">
        <v>0.83</v>
      </c>
      <c r="CH94" s="264"/>
      <c r="CI94" s="431">
        <v>-3993.3333333333358</v>
      </c>
      <c r="CJ94" s="431">
        <v>-8.43E-2</v>
      </c>
      <c r="CL94" s="244" t="s">
        <v>502</v>
      </c>
      <c r="CM94" s="244" t="s">
        <v>668</v>
      </c>
      <c r="CN94" s="395">
        <v>0.8377</v>
      </c>
      <c r="CO94" s="396"/>
      <c r="CP94" s="395">
        <v>488</v>
      </c>
      <c r="CQ94" s="402">
        <v>592595</v>
      </c>
      <c r="CR94" s="402">
        <v>0</v>
      </c>
      <c r="CS94" s="402">
        <v>592595</v>
      </c>
      <c r="CT94" s="402">
        <v>1214.33</v>
      </c>
      <c r="CU94" s="396"/>
      <c r="CV94" s="433">
        <v>1912.54</v>
      </c>
      <c r="CW94" s="402">
        <v>370.53999999999996</v>
      </c>
      <c r="CX94" s="400">
        <v>0.63500000000000001</v>
      </c>
      <c r="CY94" s="401"/>
      <c r="CZ94" s="402">
        <v>0.91800000000000004</v>
      </c>
      <c r="DA94" s="402">
        <v>1</v>
      </c>
      <c r="DB94" s="396"/>
      <c r="DC94" s="400">
        <v>1</v>
      </c>
      <c r="DX94" s="452" t="s">
        <v>379</v>
      </c>
      <c r="DY94" s="405" t="s">
        <v>379</v>
      </c>
      <c r="DZ94" s="405" t="s">
        <v>744</v>
      </c>
      <c r="EA94" s="406" t="s">
        <v>380</v>
      </c>
      <c r="EB94" s="407">
        <v>5267</v>
      </c>
      <c r="EC94" s="248"/>
      <c r="ED94" s="273">
        <v>5267</v>
      </c>
      <c r="EE94" s="273"/>
      <c r="EF94" s="248"/>
      <c r="EG94" s="273">
        <v>0.84719317999034904</v>
      </c>
      <c r="EH94" s="248"/>
      <c r="EI94" s="273">
        <v>4316339</v>
      </c>
      <c r="EJ94" s="273"/>
      <c r="EK94" s="273">
        <v>3656773</v>
      </c>
      <c r="EL94" s="273">
        <v>4316339</v>
      </c>
      <c r="EM94" s="248">
        <v>0</v>
      </c>
      <c r="EN94" s="248"/>
      <c r="EO94" s="408"/>
      <c r="ES94" s="434" t="s">
        <v>477</v>
      </c>
      <c r="ET94" s="435" t="s">
        <v>478</v>
      </c>
      <c r="EU94" s="411">
        <v>4709741</v>
      </c>
    </row>
    <row r="95" spans="1:151">
      <c r="A95" s="412" t="s">
        <v>504</v>
      </c>
      <c r="B95" s="413" t="s">
        <v>505</v>
      </c>
      <c r="C95" s="360">
        <v>42166</v>
      </c>
      <c r="D95" s="361">
        <v>46801</v>
      </c>
      <c r="E95" s="414"/>
      <c r="F95" s="414">
        <v>46801</v>
      </c>
      <c r="G95" s="414"/>
      <c r="H95" s="415">
        <v>46801</v>
      </c>
      <c r="K95" s="416" t="s">
        <v>504</v>
      </c>
      <c r="L95" s="417" t="s">
        <v>505</v>
      </c>
      <c r="M95" s="418">
        <v>31081083060</v>
      </c>
      <c r="N95" s="419">
        <v>588610920</v>
      </c>
      <c r="O95" s="418">
        <v>30492472140</v>
      </c>
      <c r="P95" s="416">
        <v>2021</v>
      </c>
      <c r="Q95" s="368">
        <v>1</v>
      </c>
      <c r="R95" s="417">
        <v>30492472140</v>
      </c>
      <c r="S95" s="420">
        <v>588610920</v>
      </c>
      <c r="T95" s="417">
        <v>512486650</v>
      </c>
      <c r="U95" s="417">
        <v>5015560907</v>
      </c>
      <c r="V95" s="417">
        <v>36609130617</v>
      </c>
      <c r="X95" s="244" t="s">
        <v>504</v>
      </c>
      <c r="Y95" s="244" t="s">
        <v>505</v>
      </c>
      <c r="Z95" s="421">
        <v>36609130617</v>
      </c>
      <c r="AA95" s="422">
        <v>230637522.88710001</v>
      </c>
      <c r="AB95" s="372">
        <v>55105552</v>
      </c>
      <c r="AC95" s="372">
        <v>334047</v>
      </c>
      <c r="AD95" s="423">
        <v>286077121.88709998</v>
      </c>
      <c r="AE95" s="424">
        <v>46801</v>
      </c>
      <c r="AF95" s="421">
        <v>6113</v>
      </c>
      <c r="AG95" s="421">
        <v>0.7994</v>
      </c>
      <c r="AI95" s="244" t="s">
        <v>504</v>
      </c>
      <c r="AJ95" s="244" t="s">
        <v>505</v>
      </c>
      <c r="AK95" s="376">
        <v>286077121.88709998</v>
      </c>
      <c r="AL95" s="377">
        <v>46801</v>
      </c>
      <c r="AM95" s="425">
        <v>6113</v>
      </c>
      <c r="AN95" s="426">
        <v>0.7994</v>
      </c>
      <c r="AO95" s="427">
        <v>1.9346000000000001</v>
      </c>
      <c r="AP95" s="428">
        <v>1.1402000000000001</v>
      </c>
      <c r="AQ95" s="426">
        <v>1.0834000000000001</v>
      </c>
      <c r="AR95" s="429" t="s">
        <v>2</v>
      </c>
      <c r="AS95" s="436" t="s">
        <v>2</v>
      </c>
      <c r="AT95" s="437" t="s">
        <v>2</v>
      </c>
      <c r="AU95" s="428">
        <v>0</v>
      </c>
      <c r="AV95" s="426" t="s">
        <v>2</v>
      </c>
      <c r="AW95" s="425">
        <v>0</v>
      </c>
      <c r="BB95" s="244" t="s">
        <v>504</v>
      </c>
      <c r="BC95" s="244" t="s">
        <v>669</v>
      </c>
      <c r="BD95" s="384">
        <v>36609130617</v>
      </c>
      <c r="BE95" s="385">
        <v>632.74</v>
      </c>
      <c r="BF95" s="422">
        <v>57858094</v>
      </c>
      <c r="BG95" s="430">
        <v>1.9346000000000001</v>
      </c>
      <c r="BH95" s="289"/>
      <c r="BI95" s="386">
        <v>46801</v>
      </c>
      <c r="BJ95" s="422">
        <v>73.97</v>
      </c>
      <c r="BK95" s="386">
        <v>238980</v>
      </c>
      <c r="BL95" s="424">
        <v>378</v>
      </c>
      <c r="BN95" s="245" t="s">
        <v>504</v>
      </c>
      <c r="BO95" s="245" t="s">
        <v>505</v>
      </c>
      <c r="BP95" s="388">
        <v>0.79042253521126749</v>
      </c>
      <c r="BQ95" s="388">
        <v>0.77346754364396353</v>
      </c>
      <c r="BR95" s="389">
        <v>1</v>
      </c>
      <c r="BS95" s="290"/>
      <c r="BT95" s="390">
        <v>2021</v>
      </c>
      <c r="BU95" s="391">
        <v>1</v>
      </c>
      <c r="BV95" s="291"/>
      <c r="BW95" s="392">
        <v>0.58799999999999997</v>
      </c>
      <c r="BX95" s="392">
        <v>0.58799999999999997</v>
      </c>
      <c r="BY95" s="392">
        <v>0.93330000000000002</v>
      </c>
      <c r="BZ95" s="248"/>
      <c r="CA95" s="244" t="s">
        <v>504</v>
      </c>
      <c r="CB95" s="244" t="s">
        <v>669</v>
      </c>
      <c r="CC95" s="386">
        <v>55973</v>
      </c>
      <c r="CD95" s="386">
        <v>59055</v>
      </c>
      <c r="CE95" s="386">
        <v>63777</v>
      </c>
      <c r="CF95" s="431">
        <v>59601.666666666664</v>
      </c>
      <c r="CG95" s="431">
        <v>1.1402000000000001</v>
      </c>
      <c r="CH95" s="264"/>
      <c r="CI95" s="431">
        <v>-4175.3333333333358</v>
      </c>
      <c r="CJ95" s="431">
        <v>-6.5500000000000003E-2</v>
      </c>
      <c r="CL95" s="244" t="s">
        <v>504</v>
      </c>
      <c r="CM95" s="244" t="s">
        <v>669</v>
      </c>
      <c r="CN95" s="395" t="s">
        <v>2</v>
      </c>
      <c r="CO95" s="396"/>
      <c r="CP95" s="395">
        <v>46801</v>
      </c>
      <c r="CQ95" s="402">
        <v>112254460</v>
      </c>
      <c r="CR95" s="402">
        <v>0</v>
      </c>
      <c r="CS95" s="402">
        <v>112254460</v>
      </c>
      <c r="CT95" s="402">
        <v>2398.5500000000002</v>
      </c>
      <c r="CU95" s="396"/>
      <c r="CV95" s="433" t="s">
        <v>2</v>
      </c>
      <c r="CW95" s="402" t="s">
        <v>2</v>
      </c>
      <c r="CX95" s="400" t="s">
        <v>2</v>
      </c>
      <c r="CY95" s="401"/>
      <c r="CZ95" s="402">
        <v>0.58799999999999997</v>
      </c>
      <c r="DA95" s="402" t="s">
        <v>2</v>
      </c>
      <c r="DB95" s="396"/>
      <c r="DC95" s="400" t="s">
        <v>2</v>
      </c>
      <c r="DX95" s="451" t="s">
        <v>379</v>
      </c>
      <c r="DY95" s="439" t="s">
        <v>770</v>
      </c>
      <c r="DZ95" s="439" t="s">
        <v>6</v>
      </c>
      <c r="EA95" s="440" t="s">
        <v>1086</v>
      </c>
      <c r="EB95" s="407">
        <v>950</v>
      </c>
      <c r="EC95" s="441"/>
      <c r="ED95" s="442">
        <v>950</v>
      </c>
      <c r="EE95" s="442">
        <v>6217</v>
      </c>
      <c r="EF95" s="441"/>
      <c r="EG95" s="442">
        <v>0.15280682000965096</v>
      </c>
      <c r="EH95" s="441"/>
      <c r="EI95" s="273">
        <v>0</v>
      </c>
      <c r="EJ95" s="442"/>
      <c r="EK95" s="442">
        <v>659566</v>
      </c>
      <c r="EL95" s="442"/>
      <c r="EM95" s="441"/>
      <c r="EN95" s="441"/>
      <c r="EO95" s="443"/>
      <c r="ES95" s="434" t="s">
        <v>479</v>
      </c>
      <c r="ET95" s="435" t="s">
        <v>481</v>
      </c>
      <c r="EU95" s="411">
        <v>19785477</v>
      </c>
    </row>
    <row r="96" spans="1:151">
      <c r="A96" s="412" t="s">
        <v>506</v>
      </c>
      <c r="B96" s="413" t="s">
        <v>507</v>
      </c>
      <c r="C96" s="360">
        <v>4984</v>
      </c>
      <c r="D96" s="361">
        <v>7274</v>
      </c>
      <c r="E96" s="414"/>
      <c r="F96" s="414">
        <v>7274</v>
      </c>
      <c r="G96" s="414"/>
      <c r="H96" s="415">
        <v>7274</v>
      </c>
      <c r="K96" s="416" t="s">
        <v>506</v>
      </c>
      <c r="L96" s="417" t="s">
        <v>507</v>
      </c>
      <c r="M96" s="418">
        <v>2004417760</v>
      </c>
      <c r="N96" s="419">
        <v>77339205</v>
      </c>
      <c r="O96" s="418">
        <v>1927078555</v>
      </c>
      <c r="P96" s="416">
        <v>2016</v>
      </c>
      <c r="Q96" s="368">
        <v>0.84819999999999995</v>
      </c>
      <c r="R96" s="417">
        <v>2271962456</v>
      </c>
      <c r="S96" s="420">
        <v>77339205</v>
      </c>
      <c r="T96" s="417">
        <v>96421925</v>
      </c>
      <c r="U96" s="417">
        <v>792198240</v>
      </c>
      <c r="V96" s="417">
        <v>3237921826</v>
      </c>
      <c r="X96" s="244" t="s">
        <v>506</v>
      </c>
      <c r="Y96" s="244" t="s">
        <v>507</v>
      </c>
      <c r="Z96" s="421">
        <v>3237921826</v>
      </c>
      <c r="AA96" s="422">
        <v>20398907.503800001</v>
      </c>
      <c r="AB96" s="372">
        <v>12074970</v>
      </c>
      <c r="AC96" s="372">
        <v>194592</v>
      </c>
      <c r="AD96" s="423">
        <v>32668469.503800001</v>
      </c>
      <c r="AE96" s="424">
        <v>7274</v>
      </c>
      <c r="AF96" s="421">
        <v>4491</v>
      </c>
      <c r="AG96" s="421">
        <v>0.58730000000000004</v>
      </c>
      <c r="AI96" s="244" t="s">
        <v>506</v>
      </c>
      <c r="AJ96" s="244" t="s">
        <v>507</v>
      </c>
      <c r="AK96" s="376">
        <v>32668469.503800001</v>
      </c>
      <c r="AL96" s="377">
        <v>7274</v>
      </c>
      <c r="AM96" s="425">
        <v>4491</v>
      </c>
      <c r="AN96" s="426">
        <v>0.58730000000000004</v>
      </c>
      <c r="AO96" s="427">
        <v>0.4289</v>
      </c>
      <c r="AP96" s="428">
        <v>0.77039999999999997</v>
      </c>
      <c r="AQ96" s="426">
        <v>0.66300000000000003</v>
      </c>
      <c r="AR96" s="429">
        <v>0.66300000000000003</v>
      </c>
      <c r="AS96" s="436">
        <v>1513.68</v>
      </c>
      <c r="AT96" s="437">
        <v>769.39999999999986</v>
      </c>
      <c r="AU96" s="428">
        <v>5596616</v>
      </c>
      <c r="AV96" s="426">
        <v>1</v>
      </c>
      <c r="AW96" s="425">
        <v>5596616</v>
      </c>
      <c r="BB96" s="244" t="s">
        <v>506</v>
      </c>
      <c r="BC96" s="244" t="s">
        <v>670</v>
      </c>
      <c r="BD96" s="384">
        <v>3237921826</v>
      </c>
      <c r="BE96" s="385">
        <v>252.4</v>
      </c>
      <c r="BF96" s="422">
        <v>12828533</v>
      </c>
      <c r="BG96" s="430">
        <v>0.4289</v>
      </c>
      <c r="BH96" s="289"/>
      <c r="BI96" s="386">
        <v>7274</v>
      </c>
      <c r="BJ96" s="422">
        <v>28.82</v>
      </c>
      <c r="BK96" s="386">
        <v>42587</v>
      </c>
      <c r="BL96" s="424">
        <v>169</v>
      </c>
      <c r="BN96" s="245" t="s">
        <v>506</v>
      </c>
      <c r="BO96" s="245" t="s">
        <v>507</v>
      </c>
      <c r="BP96" s="388">
        <v>0.94374736842105267</v>
      </c>
      <c r="BQ96" s="388">
        <v>0.85970270270270266</v>
      </c>
      <c r="BR96" s="389">
        <v>0.80867539267015709</v>
      </c>
      <c r="BS96" s="290"/>
      <c r="BT96" s="390">
        <v>2016</v>
      </c>
      <c r="BU96" s="391">
        <v>0.84819999999999995</v>
      </c>
      <c r="BV96" s="291"/>
      <c r="BW96" s="392">
        <v>0.89</v>
      </c>
      <c r="BX96" s="392">
        <v>0.755</v>
      </c>
      <c r="BY96" s="392">
        <v>1.1983999999999999</v>
      </c>
      <c r="BZ96" s="248"/>
      <c r="CA96" s="244" t="s">
        <v>506</v>
      </c>
      <c r="CB96" s="244" t="s">
        <v>670</v>
      </c>
      <c r="CC96" s="386">
        <v>36561</v>
      </c>
      <c r="CD96" s="386">
        <v>39845</v>
      </c>
      <c r="CE96" s="386">
        <v>44399</v>
      </c>
      <c r="CF96" s="431">
        <v>40268.333333333336</v>
      </c>
      <c r="CG96" s="431">
        <v>0.77039999999999997</v>
      </c>
      <c r="CH96" s="264"/>
      <c r="CI96" s="431">
        <v>-4130.6666666666642</v>
      </c>
      <c r="CJ96" s="431">
        <v>-9.2999999999999999E-2</v>
      </c>
      <c r="CL96" s="244" t="s">
        <v>506</v>
      </c>
      <c r="CM96" s="244" t="s">
        <v>670</v>
      </c>
      <c r="CN96" s="395">
        <v>0.66300000000000003</v>
      </c>
      <c r="CO96" s="396"/>
      <c r="CP96" s="395">
        <v>7274</v>
      </c>
      <c r="CQ96" s="402">
        <v>8432436</v>
      </c>
      <c r="CR96" s="402">
        <v>0</v>
      </c>
      <c r="CS96" s="402">
        <v>8432436</v>
      </c>
      <c r="CT96" s="402">
        <v>1159.26</v>
      </c>
      <c r="CU96" s="396"/>
      <c r="CV96" s="433">
        <v>1513.68</v>
      </c>
      <c r="CW96" s="402">
        <v>769.39999999999986</v>
      </c>
      <c r="CX96" s="400">
        <v>0.76600000000000001</v>
      </c>
      <c r="CY96" s="401"/>
      <c r="CZ96" s="402">
        <v>0.755</v>
      </c>
      <c r="DA96" s="402">
        <v>1</v>
      </c>
      <c r="DB96" s="396"/>
      <c r="DC96" s="400">
        <v>1</v>
      </c>
      <c r="DX96" s="450" t="s">
        <v>381</v>
      </c>
      <c r="DY96" s="405" t="s">
        <v>381</v>
      </c>
      <c r="DZ96" s="405" t="s">
        <v>744</v>
      </c>
      <c r="EA96" s="406" t="s">
        <v>382</v>
      </c>
      <c r="EB96" s="407">
        <v>52270</v>
      </c>
      <c r="EC96" s="248"/>
      <c r="ED96" s="273">
        <v>52270</v>
      </c>
      <c r="EE96" s="273"/>
      <c r="EF96" s="248"/>
      <c r="EG96" s="273">
        <v>0.92157692443316053</v>
      </c>
      <c r="EH96" s="248"/>
      <c r="EI96" s="273">
        <v>0</v>
      </c>
      <c r="EJ96" s="273"/>
      <c r="EK96" s="273">
        <v>0</v>
      </c>
      <c r="EL96" s="273">
        <v>0</v>
      </c>
      <c r="EM96" s="248">
        <v>0</v>
      </c>
      <c r="EN96" s="248"/>
      <c r="EO96" s="408"/>
      <c r="ES96" s="434" t="s">
        <v>482</v>
      </c>
      <c r="ET96" s="435" t="s">
        <v>483</v>
      </c>
      <c r="EU96" s="411">
        <v>6180275</v>
      </c>
    </row>
    <row r="97" spans="1:151">
      <c r="A97" s="412" t="s">
        <v>508</v>
      </c>
      <c r="B97" s="413" t="s">
        <v>542</v>
      </c>
      <c r="C97" s="360">
        <v>160160</v>
      </c>
      <c r="D97" s="361">
        <v>179642</v>
      </c>
      <c r="E97" s="414"/>
      <c r="F97" s="414">
        <v>179642</v>
      </c>
      <c r="G97" s="414"/>
      <c r="H97" s="415">
        <v>179642</v>
      </c>
      <c r="K97" s="416" t="s">
        <v>508</v>
      </c>
      <c r="L97" s="417" t="s">
        <v>542</v>
      </c>
      <c r="M97" s="418">
        <v>167914600900</v>
      </c>
      <c r="N97" s="419">
        <v>354410300</v>
      </c>
      <c r="O97" s="418">
        <v>167560190600</v>
      </c>
      <c r="P97" s="416">
        <v>2020</v>
      </c>
      <c r="Q97" s="368">
        <v>0.9718</v>
      </c>
      <c r="R97" s="417">
        <v>172422505248</v>
      </c>
      <c r="S97" s="420">
        <v>354410300</v>
      </c>
      <c r="T97" s="417">
        <v>3731411649</v>
      </c>
      <c r="U97" s="417">
        <v>21692366676</v>
      </c>
      <c r="V97" s="417">
        <v>198200693873</v>
      </c>
      <c r="X97" s="244" t="s">
        <v>508</v>
      </c>
      <c r="Y97" s="244" t="s">
        <v>542</v>
      </c>
      <c r="Z97" s="421">
        <v>198200693873</v>
      </c>
      <c r="AA97" s="422">
        <v>1248664371.3999</v>
      </c>
      <c r="AB97" s="372">
        <v>288716686</v>
      </c>
      <c r="AC97" s="372">
        <v>2624159</v>
      </c>
      <c r="AD97" s="423">
        <v>1540005216.3999</v>
      </c>
      <c r="AE97" s="424">
        <v>179642</v>
      </c>
      <c r="AF97" s="421">
        <v>8573</v>
      </c>
      <c r="AG97" s="421">
        <v>1.1211</v>
      </c>
      <c r="AI97" s="244" t="s">
        <v>508</v>
      </c>
      <c r="AJ97" s="244" t="s">
        <v>542</v>
      </c>
      <c r="AK97" s="376">
        <v>1540005216.3999</v>
      </c>
      <c r="AL97" s="377">
        <v>179642</v>
      </c>
      <c r="AM97" s="425">
        <v>8573</v>
      </c>
      <c r="AN97" s="426">
        <v>1.1211</v>
      </c>
      <c r="AO97" s="427">
        <v>7.9405999999999999</v>
      </c>
      <c r="AP97" s="428">
        <v>1.2746999999999999</v>
      </c>
      <c r="AQ97" s="426">
        <v>1.8798999999999999</v>
      </c>
      <c r="AR97" s="429" t="s">
        <v>2</v>
      </c>
      <c r="AS97" s="436" t="s">
        <v>2</v>
      </c>
      <c r="AT97" s="437" t="s">
        <v>2</v>
      </c>
      <c r="AU97" s="428">
        <v>0</v>
      </c>
      <c r="AV97" s="426" t="s">
        <v>2</v>
      </c>
      <c r="AW97" s="425">
        <v>0</v>
      </c>
      <c r="BB97" s="244" t="s">
        <v>508</v>
      </c>
      <c r="BC97" s="244" t="s">
        <v>671</v>
      </c>
      <c r="BD97" s="384">
        <v>198200693873</v>
      </c>
      <c r="BE97" s="385">
        <v>834.59</v>
      </c>
      <c r="BF97" s="422">
        <v>237482709</v>
      </c>
      <c r="BG97" s="430">
        <v>7.9405999999999999</v>
      </c>
      <c r="BH97" s="289"/>
      <c r="BI97" s="386">
        <v>179642</v>
      </c>
      <c r="BJ97" s="422">
        <v>215.25</v>
      </c>
      <c r="BK97" s="386">
        <v>1132620</v>
      </c>
      <c r="BL97" s="424">
        <v>1357</v>
      </c>
      <c r="BN97" s="245" t="s">
        <v>508</v>
      </c>
      <c r="BO97" s="245" t="s">
        <v>542</v>
      </c>
      <c r="BP97" s="388">
        <v>0.84436823070607558</v>
      </c>
      <c r="BQ97" s="388">
        <v>1.00078363636364</v>
      </c>
      <c r="BR97" s="389">
        <v>0.95734993084370679</v>
      </c>
      <c r="BS97" s="290"/>
      <c r="BT97" s="390">
        <v>2020</v>
      </c>
      <c r="BU97" s="391">
        <v>0.9718</v>
      </c>
      <c r="BV97" s="291"/>
      <c r="BW97" s="392">
        <v>0.6</v>
      </c>
      <c r="BX97" s="392">
        <v>0.58299999999999996</v>
      </c>
      <c r="BY97" s="392">
        <v>0.9254</v>
      </c>
      <c r="BZ97" s="248"/>
      <c r="CA97" s="244" t="s">
        <v>508</v>
      </c>
      <c r="CB97" s="244" t="s">
        <v>671</v>
      </c>
      <c r="CC97" s="386">
        <v>62535</v>
      </c>
      <c r="CD97" s="386">
        <v>66147</v>
      </c>
      <c r="CE97" s="386">
        <v>71205</v>
      </c>
      <c r="CF97" s="431">
        <v>66629</v>
      </c>
      <c r="CG97" s="431">
        <v>1.2746999999999999</v>
      </c>
      <c r="CH97" s="264"/>
      <c r="CI97" s="431">
        <v>-4576</v>
      </c>
      <c r="CJ97" s="431">
        <v>-6.4299999999999996E-2</v>
      </c>
      <c r="CL97" s="244" t="s">
        <v>508</v>
      </c>
      <c r="CM97" s="244" t="s">
        <v>671</v>
      </c>
      <c r="CN97" s="395" t="s">
        <v>2</v>
      </c>
      <c r="CO97" s="396"/>
      <c r="CP97" s="395">
        <v>179642</v>
      </c>
      <c r="CQ97" s="402">
        <v>525073614</v>
      </c>
      <c r="CR97" s="402">
        <v>0</v>
      </c>
      <c r="CS97" s="402">
        <v>525073614</v>
      </c>
      <c r="CT97" s="402">
        <v>2922.89</v>
      </c>
      <c r="CU97" s="396"/>
      <c r="CV97" s="433" t="s">
        <v>2</v>
      </c>
      <c r="CW97" s="402" t="s">
        <v>2</v>
      </c>
      <c r="CX97" s="400" t="s">
        <v>2</v>
      </c>
      <c r="CY97" s="401"/>
      <c r="CZ97" s="402">
        <v>0.58299999999999996</v>
      </c>
      <c r="DA97" s="402" t="s">
        <v>2</v>
      </c>
      <c r="DB97" s="396"/>
      <c r="DC97" s="400" t="s">
        <v>2</v>
      </c>
      <c r="DX97" s="450" t="s">
        <v>381</v>
      </c>
      <c r="DY97" s="405" t="s">
        <v>67</v>
      </c>
      <c r="DZ97" s="405" t="s">
        <v>6</v>
      </c>
      <c r="EA97" s="406" t="s">
        <v>1087</v>
      </c>
      <c r="EB97" s="407">
        <v>800</v>
      </c>
      <c r="EC97" s="248"/>
      <c r="ED97" s="273">
        <v>800</v>
      </c>
      <c r="EE97" s="273"/>
      <c r="EF97" s="248"/>
      <c r="EG97" s="273">
        <v>1.4104869706266088E-2</v>
      </c>
      <c r="EH97" s="248"/>
      <c r="EI97" s="273">
        <v>0</v>
      </c>
      <c r="EJ97" s="273"/>
      <c r="EK97" s="273">
        <v>0</v>
      </c>
      <c r="EL97" s="273"/>
      <c r="EM97" s="248"/>
      <c r="EN97" s="248"/>
      <c r="EO97" s="408"/>
      <c r="ES97" s="434" t="s">
        <v>484</v>
      </c>
      <c r="ET97" s="435" t="s">
        <v>181</v>
      </c>
      <c r="EU97" s="411">
        <v>6694966</v>
      </c>
    </row>
    <row r="98" spans="1:151">
      <c r="A98" s="412" t="s">
        <v>543</v>
      </c>
      <c r="B98" s="413" t="s">
        <v>544</v>
      </c>
      <c r="C98" s="360">
        <v>1731</v>
      </c>
      <c r="D98" s="361">
        <v>1892</v>
      </c>
      <c r="E98" s="414"/>
      <c r="F98" s="414">
        <v>1892</v>
      </c>
      <c r="G98" s="414"/>
      <c r="H98" s="415">
        <v>1892</v>
      </c>
      <c r="K98" s="416" t="s">
        <v>543</v>
      </c>
      <c r="L98" s="417" t="s">
        <v>544</v>
      </c>
      <c r="M98" s="418">
        <v>2154704824</v>
      </c>
      <c r="N98" s="419">
        <v>81123246</v>
      </c>
      <c r="O98" s="418">
        <v>2073581578</v>
      </c>
      <c r="P98" s="416">
        <v>2017</v>
      </c>
      <c r="Q98" s="368">
        <v>0.96309999999999996</v>
      </c>
      <c r="R98" s="417">
        <v>2153028323</v>
      </c>
      <c r="S98" s="420">
        <v>81123246</v>
      </c>
      <c r="T98" s="417">
        <v>67471544</v>
      </c>
      <c r="U98" s="417">
        <v>317169824</v>
      </c>
      <c r="V98" s="417">
        <v>2618792937</v>
      </c>
      <c r="X98" s="244" t="s">
        <v>543</v>
      </c>
      <c r="Y98" s="244" t="s">
        <v>544</v>
      </c>
      <c r="Z98" s="421">
        <v>2618792937</v>
      </c>
      <c r="AA98" s="422">
        <v>16498395.5031</v>
      </c>
      <c r="AB98" s="372">
        <v>4420231</v>
      </c>
      <c r="AC98" s="372">
        <v>51656</v>
      </c>
      <c r="AD98" s="423">
        <v>20970282.5031</v>
      </c>
      <c r="AE98" s="424">
        <v>1892</v>
      </c>
      <c r="AF98" s="421">
        <v>11084</v>
      </c>
      <c r="AG98" s="421">
        <v>1.4495</v>
      </c>
      <c r="AI98" s="244" t="s">
        <v>543</v>
      </c>
      <c r="AJ98" s="244" t="s">
        <v>544</v>
      </c>
      <c r="AK98" s="376">
        <v>20970282.5031</v>
      </c>
      <c r="AL98" s="377">
        <v>1892</v>
      </c>
      <c r="AM98" s="425">
        <v>11084</v>
      </c>
      <c r="AN98" s="426">
        <v>1.4495</v>
      </c>
      <c r="AO98" s="427">
        <v>0.2039</v>
      </c>
      <c r="AP98" s="428">
        <v>0.67749999999999999</v>
      </c>
      <c r="AQ98" s="426">
        <v>0.93899999999999995</v>
      </c>
      <c r="AR98" s="429">
        <v>0.93899999999999995</v>
      </c>
      <c r="AS98" s="436">
        <v>2143.81</v>
      </c>
      <c r="AT98" s="437">
        <v>139.26999999999998</v>
      </c>
      <c r="AU98" s="428">
        <v>263499</v>
      </c>
      <c r="AV98" s="426">
        <v>1</v>
      </c>
      <c r="AW98" s="425">
        <v>263499</v>
      </c>
      <c r="BB98" s="244" t="s">
        <v>543</v>
      </c>
      <c r="BC98" s="244" t="s">
        <v>672</v>
      </c>
      <c r="BD98" s="384">
        <v>2618792937</v>
      </c>
      <c r="BE98" s="385">
        <v>429.39</v>
      </c>
      <c r="BF98" s="422">
        <v>6098868</v>
      </c>
      <c r="BG98" s="430">
        <v>0.2039</v>
      </c>
      <c r="BH98" s="289"/>
      <c r="BI98" s="386">
        <v>1892</v>
      </c>
      <c r="BJ98" s="422">
        <v>4.41</v>
      </c>
      <c r="BK98" s="386">
        <v>18634</v>
      </c>
      <c r="BL98" s="424">
        <v>43</v>
      </c>
      <c r="BN98" s="245" t="s">
        <v>543</v>
      </c>
      <c r="BO98" s="245" t="s">
        <v>544</v>
      </c>
      <c r="BP98" s="388">
        <v>1.0270235294117647</v>
      </c>
      <c r="BQ98" s="388">
        <v>1</v>
      </c>
      <c r="BR98" s="389">
        <v>0.91718857142857146</v>
      </c>
      <c r="BS98" s="290"/>
      <c r="BT98" s="390">
        <v>2017</v>
      </c>
      <c r="BU98" s="391">
        <v>0.96309999999999996</v>
      </c>
      <c r="BV98" s="291"/>
      <c r="BW98" s="392">
        <v>0.81</v>
      </c>
      <c r="BX98" s="392">
        <v>0.78</v>
      </c>
      <c r="BY98" s="392">
        <v>1.2381</v>
      </c>
      <c r="BZ98" s="248"/>
      <c r="CA98" s="244" t="s">
        <v>543</v>
      </c>
      <c r="CB98" s="244" t="s">
        <v>672</v>
      </c>
      <c r="CC98" s="386">
        <v>31817</v>
      </c>
      <c r="CD98" s="386">
        <v>35682</v>
      </c>
      <c r="CE98" s="386">
        <v>38740</v>
      </c>
      <c r="CF98" s="431">
        <v>35413</v>
      </c>
      <c r="CG98" s="431">
        <v>0.67749999999999999</v>
      </c>
      <c r="CH98" s="264"/>
      <c r="CI98" s="431">
        <v>-3327</v>
      </c>
      <c r="CJ98" s="431">
        <v>-8.5900000000000004E-2</v>
      </c>
      <c r="CL98" s="244" t="s">
        <v>543</v>
      </c>
      <c r="CM98" s="244" t="s">
        <v>672</v>
      </c>
      <c r="CN98" s="395">
        <v>0.93899999999999995</v>
      </c>
      <c r="CO98" s="396"/>
      <c r="CP98" s="395">
        <v>1892</v>
      </c>
      <c r="CQ98" s="402">
        <v>5083331</v>
      </c>
      <c r="CR98" s="402">
        <v>0</v>
      </c>
      <c r="CS98" s="402">
        <v>5083331</v>
      </c>
      <c r="CT98" s="402">
        <v>2686.75</v>
      </c>
      <c r="CU98" s="396"/>
      <c r="CV98" s="433">
        <v>2143.81</v>
      </c>
      <c r="CW98" s="402">
        <v>139.26999999999998</v>
      </c>
      <c r="CX98" s="400">
        <v>1</v>
      </c>
      <c r="CY98" s="401"/>
      <c r="CZ98" s="402">
        <v>0.78</v>
      </c>
      <c r="DA98" s="402">
        <v>1</v>
      </c>
      <c r="DB98" s="396"/>
      <c r="DC98" s="400">
        <v>1</v>
      </c>
      <c r="DX98" s="450" t="s">
        <v>381</v>
      </c>
      <c r="DY98" s="405" t="s">
        <v>69</v>
      </c>
      <c r="DZ98" s="405" t="s">
        <v>6</v>
      </c>
      <c r="EA98" s="406" t="s">
        <v>1088</v>
      </c>
      <c r="EB98" s="407">
        <v>551</v>
      </c>
      <c r="EC98" s="248"/>
      <c r="ED98" s="273">
        <v>551</v>
      </c>
      <c r="EE98" s="248"/>
      <c r="EF98" s="248"/>
      <c r="EG98" s="273">
        <v>9.7147290101907684E-3</v>
      </c>
      <c r="EH98" s="248"/>
      <c r="EI98" s="273">
        <v>0</v>
      </c>
      <c r="EJ98" s="273"/>
      <c r="EK98" s="273">
        <v>0</v>
      </c>
      <c r="EL98" s="273"/>
      <c r="EM98" s="248"/>
      <c r="EN98" s="248"/>
      <c r="EO98" s="408"/>
      <c r="ES98" s="434" t="s">
        <v>486</v>
      </c>
      <c r="ET98" s="435" t="s">
        <v>487</v>
      </c>
      <c r="EU98" s="411">
        <v>2697922</v>
      </c>
    </row>
    <row r="99" spans="1:151">
      <c r="A99" s="412" t="s">
        <v>545</v>
      </c>
      <c r="B99" s="413" t="s">
        <v>546</v>
      </c>
      <c r="C99" s="360">
        <v>1093</v>
      </c>
      <c r="D99" s="361">
        <v>1379</v>
      </c>
      <c r="E99" s="414"/>
      <c r="F99" s="414">
        <v>1379</v>
      </c>
      <c r="G99" s="414"/>
      <c r="H99" s="415">
        <v>1379</v>
      </c>
      <c r="K99" s="416" t="s">
        <v>545</v>
      </c>
      <c r="L99" s="417" t="s">
        <v>546</v>
      </c>
      <c r="M99" s="418">
        <v>710666893</v>
      </c>
      <c r="N99" s="419">
        <v>117233700</v>
      </c>
      <c r="O99" s="418">
        <v>593433193</v>
      </c>
      <c r="P99" s="416">
        <v>2021</v>
      </c>
      <c r="Q99" s="368">
        <v>1</v>
      </c>
      <c r="R99" s="417">
        <v>593433193</v>
      </c>
      <c r="S99" s="420">
        <v>117233700</v>
      </c>
      <c r="T99" s="417">
        <v>62730066</v>
      </c>
      <c r="U99" s="417">
        <v>243845411</v>
      </c>
      <c r="V99" s="417">
        <v>1017242370</v>
      </c>
      <c r="X99" s="244" t="s">
        <v>545</v>
      </c>
      <c r="Y99" s="244" t="s">
        <v>546</v>
      </c>
      <c r="Z99" s="421">
        <v>1017242370</v>
      </c>
      <c r="AA99" s="422">
        <v>6408626.9309999999</v>
      </c>
      <c r="AB99" s="372">
        <v>2780606</v>
      </c>
      <c r="AC99" s="372">
        <v>55661</v>
      </c>
      <c r="AD99" s="423">
        <v>9244893.9309999999</v>
      </c>
      <c r="AE99" s="424">
        <v>1379</v>
      </c>
      <c r="AF99" s="421">
        <v>6704</v>
      </c>
      <c r="AG99" s="421">
        <v>0.87670000000000003</v>
      </c>
      <c r="AI99" s="244" t="s">
        <v>545</v>
      </c>
      <c r="AJ99" s="244" t="s">
        <v>546</v>
      </c>
      <c r="AK99" s="376">
        <v>9244893.9309999999</v>
      </c>
      <c r="AL99" s="377">
        <v>1379</v>
      </c>
      <c r="AM99" s="425">
        <v>6704</v>
      </c>
      <c r="AN99" s="426">
        <v>0.87670000000000003</v>
      </c>
      <c r="AO99" s="427">
        <v>9.8199999999999996E-2</v>
      </c>
      <c r="AP99" s="428">
        <v>0.8075</v>
      </c>
      <c r="AQ99" s="426">
        <v>0.76429999999999998</v>
      </c>
      <c r="AR99" s="429">
        <v>0.76429999999999998</v>
      </c>
      <c r="AS99" s="436">
        <v>1744.96</v>
      </c>
      <c r="AT99" s="437">
        <v>538.11999999999989</v>
      </c>
      <c r="AU99" s="428">
        <v>742067</v>
      </c>
      <c r="AV99" s="426">
        <v>1</v>
      </c>
      <c r="AW99" s="425">
        <v>742067</v>
      </c>
      <c r="BB99" s="244" t="s">
        <v>545</v>
      </c>
      <c r="BC99" s="244" t="s">
        <v>673</v>
      </c>
      <c r="BD99" s="384">
        <v>1017242370</v>
      </c>
      <c r="BE99" s="385">
        <v>346.51</v>
      </c>
      <c r="BF99" s="422">
        <v>2935680</v>
      </c>
      <c r="BG99" s="430">
        <v>9.8199999999999996E-2</v>
      </c>
      <c r="BH99" s="289"/>
      <c r="BI99" s="386">
        <v>1379</v>
      </c>
      <c r="BJ99" s="422">
        <v>3.98</v>
      </c>
      <c r="BK99" s="386">
        <v>10984</v>
      </c>
      <c r="BL99" s="424">
        <v>32</v>
      </c>
      <c r="BN99" s="245" t="s">
        <v>545</v>
      </c>
      <c r="BO99" s="245" t="s">
        <v>546</v>
      </c>
      <c r="BP99" s="388">
        <v>1</v>
      </c>
      <c r="BQ99" s="388">
        <v>1</v>
      </c>
      <c r="BR99" s="389">
        <v>1</v>
      </c>
      <c r="BS99" s="290"/>
      <c r="BT99" s="390">
        <v>2021</v>
      </c>
      <c r="BU99" s="391">
        <v>1</v>
      </c>
      <c r="BV99" s="291"/>
      <c r="BW99" s="392">
        <v>0.85</v>
      </c>
      <c r="BX99" s="392">
        <v>0.85</v>
      </c>
      <c r="BY99" s="392">
        <v>1.3492</v>
      </c>
      <c r="BZ99" s="248"/>
      <c r="CA99" s="244" t="s">
        <v>545</v>
      </c>
      <c r="CB99" s="244" t="s">
        <v>673</v>
      </c>
      <c r="CC99" s="386">
        <v>38154</v>
      </c>
      <c r="CD99" s="386">
        <v>41632</v>
      </c>
      <c r="CE99" s="386">
        <v>46846</v>
      </c>
      <c r="CF99" s="431">
        <v>42210.666666666664</v>
      </c>
      <c r="CG99" s="431">
        <v>0.8075</v>
      </c>
      <c r="CH99" s="264"/>
      <c r="CI99" s="431">
        <v>-4635.3333333333358</v>
      </c>
      <c r="CJ99" s="431">
        <v>-9.8900000000000002E-2</v>
      </c>
      <c r="CL99" s="244" t="s">
        <v>545</v>
      </c>
      <c r="CM99" s="244" t="s">
        <v>673</v>
      </c>
      <c r="CN99" s="395">
        <v>0.76429999999999998</v>
      </c>
      <c r="CO99" s="396"/>
      <c r="CP99" s="395">
        <v>1379</v>
      </c>
      <c r="CQ99" s="402">
        <v>1735000</v>
      </c>
      <c r="CR99" s="402">
        <v>0</v>
      </c>
      <c r="CS99" s="402">
        <v>1735000</v>
      </c>
      <c r="CT99" s="402">
        <v>1258.1600000000001</v>
      </c>
      <c r="CU99" s="396"/>
      <c r="CV99" s="433">
        <v>1744.96</v>
      </c>
      <c r="CW99" s="402">
        <v>538.11999999999989</v>
      </c>
      <c r="CX99" s="400">
        <v>0.72099999999999997</v>
      </c>
      <c r="CY99" s="401"/>
      <c r="CZ99" s="402">
        <v>0.85</v>
      </c>
      <c r="DA99" s="402">
        <v>1</v>
      </c>
      <c r="DB99" s="396"/>
      <c r="DC99" s="400">
        <v>1</v>
      </c>
      <c r="DX99" s="450" t="s">
        <v>381</v>
      </c>
      <c r="DY99" s="405" t="s">
        <v>71</v>
      </c>
      <c r="DZ99" s="405" t="s">
        <v>6</v>
      </c>
      <c r="EA99" s="406" t="s">
        <v>1089</v>
      </c>
      <c r="EB99" s="407">
        <v>907</v>
      </c>
      <c r="EC99" s="248"/>
      <c r="ED99" s="273">
        <v>907</v>
      </c>
      <c r="EE99" s="273"/>
      <c r="EF99" s="248"/>
      <c r="EG99" s="273">
        <v>1.5991396029479178E-2</v>
      </c>
      <c r="EH99" s="248"/>
      <c r="EI99" s="273">
        <v>0</v>
      </c>
      <c r="EJ99" s="273"/>
      <c r="EK99" s="273">
        <v>0</v>
      </c>
      <c r="EL99" s="273"/>
      <c r="EM99" s="248"/>
      <c r="EN99" s="248"/>
      <c r="EO99" s="408"/>
      <c r="ES99" s="434" t="s">
        <v>488</v>
      </c>
      <c r="ET99" s="435" t="s">
        <v>489</v>
      </c>
      <c r="EU99" s="411">
        <v>6184865</v>
      </c>
    </row>
    <row r="100" spans="1:151">
      <c r="A100" s="412" t="s">
        <v>547</v>
      </c>
      <c r="B100" s="413" t="s">
        <v>548</v>
      </c>
      <c r="C100" s="360">
        <v>4745</v>
      </c>
      <c r="D100" s="361">
        <v>4925</v>
      </c>
      <c r="E100" s="414"/>
      <c r="F100" s="414">
        <v>4925</v>
      </c>
      <c r="G100" s="414"/>
      <c r="H100" s="415">
        <v>4925</v>
      </c>
      <c r="K100" s="416" t="s">
        <v>547</v>
      </c>
      <c r="L100" s="417" t="s">
        <v>548</v>
      </c>
      <c r="M100" s="418">
        <v>8893292745</v>
      </c>
      <c r="N100" s="419">
        <v>108690500</v>
      </c>
      <c r="O100" s="418">
        <v>8784602245</v>
      </c>
      <c r="P100" s="416">
        <v>2022</v>
      </c>
      <c r="Q100" s="368">
        <v>0.83350000000000002</v>
      </c>
      <c r="R100" s="417">
        <v>10539414811</v>
      </c>
      <c r="S100" s="420">
        <v>108690500</v>
      </c>
      <c r="T100" s="417">
        <v>91517060</v>
      </c>
      <c r="U100" s="417">
        <v>736330097</v>
      </c>
      <c r="V100" s="417">
        <v>11475952468</v>
      </c>
      <c r="X100" s="244" t="s">
        <v>547</v>
      </c>
      <c r="Y100" s="244" t="s">
        <v>548</v>
      </c>
      <c r="Z100" s="421">
        <v>11475952468</v>
      </c>
      <c r="AA100" s="422">
        <v>72298500.5484</v>
      </c>
      <c r="AB100" s="372">
        <v>15464177</v>
      </c>
      <c r="AC100" s="372">
        <v>195090</v>
      </c>
      <c r="AD100" s="423">
        <v>87957767.5484</v>
      </c>
      <c r="AE100" s="424">
        <v>4925</v>
      </c>
      <c r="AF100" s="421">
        <v>17859</v>
      </c>
      <c r="AG100" s="421">
        <v>2.3353999999999999</v>
      </c>
      <c r="AI100" s="244" t="s">
        <v>547</v>
      </c>
      <c r="AJ100" s="244" t="s">
        <v>548</v>
      </c>
      <c r="AK100" s="376">
        <v>87957767.5484</v>
      </c>
      <c r="AL100" s="377">
        <v>4925</v>
      </c>
      <c r="AM100" s="425">
        <v>17859</v>
      </c>
      <c r="AN100" s="426">
        <v>2.3353999999999999</v>
      </c>
      <c r="AO100" s="427">
        <v>1.2281</v>
      </c>
      <c r="AP100" s="428">
        <v>0.83620000000000005</v>
      </c>
      <c r="AQ100" s="426">
        <v>1.4751000000000001</v>
      </c>
      <c r="AR100" s="429" t="s">
        <v>2</v>
      </c>
      <c r="AS100" s="436" t="s">
        <v>2</v>
      </c>
      <c r="AT100" s="437" t="s">
        <v>2</v>
      </c>
      <c r="AU100" s="428">
        <v>0</v>
      </c>
      <c r="AV100" s="426" t="s">
        <v>2</v>
      </c>
      <c r="AW100" s="425">
        <v>0</v>
      </c>
      <c r="BB100" s="244" t="s">
        <v>547</v>
      </c>
      <c r="BC100" s="244" t="s">
        <v>674</v>
      </c>
      <c r="BD100" s="384">
        <v>11475952468</v>
      </c>
      <c r="BE100" s="385">
        <v>312.44</v>
      </c>
      <c r="BF100" s="422">
        <v>36730100</v>
      </c>
      <c r="BG100" s="430">
        <v>1.2281</v>
      </c>
      <c r="BH100" s="289"/>
      <c r="BI100" s="386">
        <v>4925</v>
      </c>
      <c r="BJ100" s="422">
        <v>15.76</v>
      </c>
      <c r="BK100" s="386">
        <v>54483</v>
      </c>
      <c r="BL100" s="424">
        <v>174</v>
      </c>
      <c r="BN100" s="245" t="s">
        <v>547</v>
      </c>
      <c r="BO100" s="245" t="s">
        <v>548</v>
      </c>
      <c r="BP100" s="388">
        <v>0.92461538461538462</v>
      </c>
      <c r="BQ100" s="388">
        <v>0.85441669420707234</v>
      </c>
      <c r="BR100" s="389">
        <v>0.78916335791264891</v>
      </c>
      <c r="BS100" s="290"/>
      <c r="BT100" s="390">
        <v>2022</v>
      </c>
      <c r="BU100" s="391">
        <v>0.83350000000000002</v>
      </c>
      <c r="BV100" s="291"/>
      <c r="BW100" s="392">
        <v>0.40300000000000002</v>
      </c>
      <c r="BX100" s="392">
        <v>0.33600000000000002</v>
      </c>
      <c r="BY100" s="392">
        <v>0.5333</v>
      </c>
      <c r="BZ100" s="248"/>
      <c r="CA100" s="244" t="s">
        <v>547</v>
      </c>
      <c r="CB100" s="244" t="s">
        <v>674</v>
      </c>
      <c r="CC100" s="386">
        <v>40810</v>
      </c>
      <c r="CD100" s="386">
        <v>43559</v>
      </c>
      <c r="CE100" s="386">
        <v>46766</v>
      </c>
      <c r="CF100" s="431">
        <v>43711.666666666664</v>
      </c>
      <c r="CG100" s="431">
        <v>0.83620000000000005</v>
      </c>
      <c r="CH100" s="264"/>
      <c r="CI100" s="431">
        <v>-3054.3333333333358</v>
      </c>
      <c r="CJ100" s="431">
        <v>-6.5299999999999997E-2</v>
      </c>
      <c r="CL100" s="244" t="s">
        <v>547</v>
      </c>
      <c r="CM100" s="244" t="s">
        <v>674</v>
      </c>
      <c r="CN100" s="395" t="s">
        <v>2</v>
      </c>
      <c r="CO100" s="396"/>
      <c r="CP100" s="395">
        <v>4925</v>
      </c>
      <c r="CQ100" s="402">
        <v>13864547</v>
      </c>
      <c r="CR100" s="402">
        <v>0</v>
      </c>
      <c r="CS100" s="402">
        <v>13864547</v>
      </c>
      <c r="CT100" s="402">
        <v>2815.14</v>
      </c>
      <c r="CU100" s="396"/>
      <c r="CV100" s="433" t="s">
        <v>2</v>
      </c>
      <c r="CW100" s="402" t="s">
        <v>2</v>
      </c>
      <c r="CX100" s="400" t="s">
        <v>2</v>
      </c>
      <c r="CY100" s="401"/>
      <c r="CZ100" s="402">
        <v>0.33600000000000002</v>
      </c>
      <c r="DA100" s="402" t="s">
        <v>2</v>
      </c>
      <c r="DB100" s="396"/>
      <c r="DC100" s="400" t="s">
        <v>2</v>
      </c>
      <c r="DX100" s="452" t="s">
        <v>381</v>
      </c>
      <c r="DY100" s="405" t="s">
        <v>578</v>
      </c>
      <c r="DZ100" s="405" t="s">
        <v>6</v>
      </c>
      <c r="EA100" s="406" t="s">
        <v>1090</v>
      </c>
      <c r="EB100" s="407">
        <v>640</v>
      </c>
      <c r="EC100" s="248"/>
      <c r="ED100" s="273">
        <v>640</v>
      </c>
      <c r="EE100" s="273"/>
      <c r="EF100" s="248"/>
      <c r="EG100" s="273">
        <v>1.1283895765012871E-2</v>
      </c>
      <c r="EH100" s="248"/>
      <c r="EI100" s="273">
        <v>0</v>
      </c>
      <c r="EJ100" s="273"/>
      <c r="EK100" s="273">
        <v>0</v>
      </c>
      <c r="EL100" s="273"/>
      <c r="EM100" s="248"/>
      <c r="EN100" s="248"/>
      <c r="EO100" s="408"/>
      <c r="ES100" s="434" t="s">
        <v>129</v>
      </c>
      <c r="ET100" s="435" t="s">
        <v>130</v>
      </c>
      <c r="EU100" s="411">
        <v>2294258</v>
      </c>
    </row>
    <row r="101" spans="1:151">
      <c r="A101" s="412" t="s">
        <v>549</v>
      </c>
      <c r="B101" s="413" t="s">
        <v>550</v>
      </c>
      <c r="C101" s="360">
        <v>17452</v>
      </c>
      <c r="D101" s="361">
        <v>18767</v>
      </c>
      <c r="E101" s="414"/>
      <c r="F101" s="414">
        <v>18767</v>
      </c>
      <c r="G101" s="414"/>
      <c r="H101" s="415">
        <v>18767</v>
      </c>
      <c r="K101" s="416" t="s">
        <v>549</v>
      </c>
      <c r="L101" s="417" t="s">
        <v>550</v>
      </c>
      <c r="M101" s="418">
        <v>6550810548</v>
      </c>
      <c r="N101" s="419">
        <v>279541132</v>
      </c>
      <c r="O101" s="418">
        <v>6271269416</v>
      </c>
      <c r="P101" s="416">
        <v>2019</v>
      </c>
      <c r="Q101" s="368">
        <v>0.96679999999999999</v>
      </c>
      <c r="R101" s="417">
        <v>6486625379</v>
      </c>
      <c r="S101" s="420">
        <v>279541132</v>
      </c>
      <c r="T101" s="417">
        <v>812982653</v>
      </c>
      <c r="U101" s="417">
        <v>1914801435</v>
      </c>
      <c r="V101" s="417">
        <v>9493950599</v>
      </c>
      <c r="X101" s="244" t="s">
        <v>549</v>
      </c>
      <c r="Y101" s="244" t="s">
        <v>550</v>
      </c>
      <c r="Z101" s="421">
        <v>9493950599</v>
      </c>
      <c r="AA101" s="422">
        <v>59811888.773699999</v>
      </c>
      <c r="AB101" s="372">
        <v>27042436</v>
      </c>
      <c r="AC101" s="372">
        <v>421150</v>
      </c>
      <c r="AD101" s="423">
        <v>87275474.773699999</v>
      </c>
      <c r="AE101" s="424">
        <v>18767</v>
      </c>
      <c r="AF101" s="421">
        <v>4650</v>
      </c>
      <c r="AG101" s="421">
        <v>0.60809999999999997</v>
      </c>
      <c r="AI101" s="244" t="s">
        <v>549</v>
      </c>
      <c r="AJ101" s="244" t="s">
        <v>550</v>
      </c>
      <c r="AK101" s="376">
        <v>87275474.773699999</v>
      </c>
      <c r="AL101" s="377">
        <v>18767</v>
      </c>
      <c r="AM101" s="425">
        <v>4650</v>
      </c>
      <c r="AN101" s="426">
        <v>0.60809999999999997</v>
      </c>
      <c r="AO101" s="427">
        <v>0.57310000000000005</v>
      </c>
      <c r="AP101" s="428">
        <v>0.87670000000000003</v>
      </c>
      <c r="AQ101" s="426">
        <v>0.7389</v>
      </c>
      <c r="AR101" s="429">
        <v>0.7389</v>
      </c>
      <c r="AS101" s="436">
        <v>1686.97</v>
      </c>
      <c r="AT101" s="437">
        <v>596.1099999999999</v>
      </c>
      <c r="AU101" s="428">
        <v>11187196</v>
      </c>
      <c r="AV101" s="426">
        <v>1</v>
      </c>
      <c r="AW101" s="425">
        <v>11187196</v>
      </c>
      <c r="BB101" s="244" t="s">
        <v>549</v>
      </c>
      <c r="BC101" s="244" t="s">
        <v>675</v>
      </c>
      <c r="BD101" s="384">
        <v>9493950599</v>
      </c>
      <c r="BE101" s="385">
        <v>553.91999999999996</v>
      </c>
      <c r="BF101" s="422">
        <v>17139570</v>
      </c>
      <c r="BG101" s="430">
        <v>0.57310000000000005</v>
      </c>
      <c r="BH101" s="289"/>
      <c r="BI101" s="386">
        <v>18767</v>
      </c>
      <c r="BJ101" s="422">
        <v>33.880000000000003</v>
      </c>
      <c r="BK101" s="386">
        <v>117340</v>
      </c>
      <c r="BL101" s="424">
        <v>212</v>
      </c>
      <c r="BN101" s="245" t="s">
        <v>549</v>
      </c>
      <c r="BO101" s="245" t="s">
        <v>550</v>
      </c>
      <c r="BP101" s="388">
        <v>1.0003883495145631</v>
      </c>
      <c r="BQ101" s="388">
        <v>0.98359223300970877</v>
      </c>
      <c r="BR101" s="389">
        <v>0.94447659574468079</v>
      </c>
      <c r="BS101" s="290"/>
      <c r="BT101" s="390">
        <v>2019</v>
      </c>
      <c r="BU101" s="391">
        <v>0.96679999999999999</v>
      </c>
      <c r="BV101" s="291"/>
      <c r="BW101" s="392">
        <v>0.70750000000000002</v>
      </c>
      <c r="BX101" s="392">
        <v>0.68400000000000005</v>
      </c>
      <c r="BY101" s="392">
        <v>1.0857000000000001</v>
      </c>
      <c r="BZ101" s="248"/>
      <c r="CA101" s="244" t="s">
        <v>549</v>
      </c>
      <c r="CB101" s="244" t="s">
        <v>675</v>
      </c>
      <c r="CC101" s="386">
        <v>42187</v>
      </c>
      <c r="CD101" s="386">
        <v>45415</v>
      </c>
      <c r="CE101" s="386">
        <v>49881</v>
      </c>
      <c r="CF101" s="431">
        <v>45827.666666666664</v>
      </c>
      <c r="CG101" s="431">
        <v>0.87670000000000003</v>
      </c>
      <c r="CH101" s="264"/>
      <c r="CI101" s="431">
        <v>-4053.3333333333358</v>
      </c>
      <c r="CJ101" s="431">
        <v>-8.1299999999999997E-2</v>
      </c>
      <c r="CL101" s="244" t="s">
        <v>549</v>
      </c>
      <c r="CM101" s="244" t="s">
        <v>675</v>
      </c>
      <c r="CN101" s="395">
        <v>0.7389</v>
      </c>
      <c r="CO101" s="396"/>
      <c r="CP101" s="395">
        <v>18767</v>
      </c>
      <c r="CQ101" s="402">
        <v>19467996</v>
      </c>
      <c r="CR101" s="402">
        <v>0</v>
      </c>
      <c r="CS101" s="402">
        <v>19467996</v>
      </c>
      <c r="CT101" s="402">
        <v>1037.3499999999999</v>
      </c>
      <c r="CU101" s="396"/>
      <c r="CV101" s="433">
        <v>1686.97</v>
      </c>
      <c r="CW101" s="402">
        <v>596.1099999999999</v>
      </c>
      <c r="CX101" s="400">
        <v>0.61499999999999999</v>
      </c>
      <c r="CY101" s="401"/>
      <c r="CZ101" s="402">
        <v>0.68400000000000005</v>
      </c>
      <c r="DA101" s="402">
        <v>1</v>
      </c>
      <c r="DB101" s="396"/>
      <c r="DC101" s="400">
        <v>1</v>
      </c>
      <c r="DX101" s="450" t="s">
        <v>381</v>
      </c>
      <c r="DY101" s="405" t="s">
        <v>830</v>
      </c>
      <c r="DZ101" s="405" t="s">
        <v>6</v>
      </c>
      <c r="EA101" s="406" t="s">
        <v>1091</v>
      </c>
      <c r="EB101" s="407">
        <v>1250</v>
      </c>
      <c r="EC101" s="248"/>
      <c r="ED101" s="273">
        <v>1250</v>
      </c>
      <c r="EE101" s="273"/>
      <c r="EF101" s="248"/>
      <c r="EG101" s="273">
        <v>2.2038858916040762E-2</v>
      </c>
      <c r="EH101" s="248"/>
      <c r="EI101" s="273">
        <v>0</v>
      </c>
      <c r="EJ101" s="273"/>
      <c r="EK101" s="273">
        <v>0</v>
      </c>
      <c r="EL101" s="273"/>
      <c r="EM101" s="248"/>
      <c r="EN101" s="248"/>
      <c r="EO101" s="408"/>
      <c r="ES101" s="434" t="s">
        <v>490</v>
      </c>
      <c r="ET101" s="435" t="s">
        <v>491</v>
      </c>
      <c r="EU101" s="411">
        <v>4718742</v>
      </c>
    </row>
    <row r="102" spans="1:151">
      <c r="A102" s="412" t="s">
        <v>551</v>
      </c>
      <c r="B102" s="413" t="s">
        <v>552</v>
      </c>
      <c r="C102" s="360">
        <v>8327</v>
      </c>
      <c r="D102" s="361">
        <v>8327</v>
      </c>
      <c r="E102" s="414"/>
      <c r="F102" s="414">
        <v>8327</v>
      </c>
      <c r="G102" s="414"/>
      <c r="H102" s="415">
        <v>8327</v>
      </c>
      <c r="K102" s="416" t="s">
        <v>551</v>
      </c>
      <c r="L102" s="417" t="s">
        <v>552</v>
      </c>
      <c r="M102" s="418">
        <v>4646706496</v>
      </c>
      <c r="N102" s="419">
        <v>358781680</v>
      </c>
      <c r="O102" s="418">
        <v>4287924816</v>
      </c>
      <c r="P102" s="416">
        <v>2019</v>
      </c>
      <c r="Q102" s="368">
        <v>0.94699999999999995</v>
      </c>
      <c r="R102" s="417">
        <v>4527903713</v>
      </c>
      <c r="S102" s="420">
        <v>358781680</v>
      </c>
      <c r="T102" s="417">
        <v>242848195</v>
      </c>
      <c r="U102" s="417">
        <v>1170651647</v>
      </c>
      <c r="V102" s="417">
        <v>6300185235</v>
      </c>
      <c r="X102" s="244" t="s">
        <v>551</v>
      </c>
      <c r="Y102" s="244" t="s">
        <v>552</v>
      </c>
      <c r="Z102" s="421">
        <v>6300185235</v>
      </c>
      <c r="AA102" s="422">
        <v>39691166.980499998</v>
      </c>
      <c r="AB102" s="372">
        <v>20796690</v>
      </c>
      <c r="AC102" s="372">
        <v>188904</v>
      </c>
      <c r="AD102" s="423">
        <v>60676760.980499998</v>
      </c>
      <c r="AE102" s="424">
        <v>8327</v>
      </c>
      <c r="AF102" s="421">
        <v>7287</v>
      </c>
      <c r="AG102" s="421">
        <v>0.95289999999999997</v>
      </c>
      <c r="AI102" s="244" t="s">
        <v>551</v>
      </c>
      <c r="AJ102" s="244" t="s">
        <v>552</v>
      </c>
      <c r="AK102" s="376">
        <v>60676760.980499998</v>
      </c>
      <c r="AL102" s="377">
        <v>8327</v>
      </c>
      <c r="AM102" s="425">
        <v>7287</v>
      </c>
      <c r="AN102" s="426">
        <v>0.95289999999999997</v>
      </c>
      <c r="AO102" s="427">
        <v>0.27950000000000003</v>
      </c>
      <c r="AP102" s="428">
        <v>0.80900000000000005</v>
      </c>
      <c r="AQ102" s="426">
        <v>0.81370000000000009</v>
      </c>
      <c r="AR102" s="429">
        <v>0.81370000000000009</v>
      </c>
      <c r="AS102" s="436">
        <v>1857.74</v>
      </c>
      <c r="AT102" s="437">
        <v>425.33999999999992</v>
      </c>
      <c r="AU102" s="428">
        <v>3541806</v>
      </c>
      <c r="AV102" s="426">
        <v>0.8</v>
      </c>
      <c r="AW102" s="425">
        <v>2833445</v>
      </c>
      <c r="BB102" s="244" t="s">
        <v>551</v>
      </c>
      <c r="BC102" s="244" t="s">
        <v>676</v>
      </c>
      <c r="BD102" s="384">
        <v>6300185235</v>
      </c>
      <c r="BE102" s="385">
        <v>753.68</v>
      </c>
      <c r="BF102" s="422">
        <v>8359231</v>
      </c>
      <c r="BG102" s="430">
        <v>0.27950000000000003</v>
      </c>
      <c r="BH102" s="289"/>
      <c r="BI102" s="386">
        <v>8327</v>
      </c>
      <c r="BJ102" s="422">
        <v>11.05</v>
      </c>
      <c r="BK102" s="386">
        <v>65983</v>
      </c>
      <c r="BL102" s="424">
        <v>88</v>
      </c>
      <c r="BN102" s="245" t="s">
        <v>551</v>
      </c>
      <c r="BO102" s="245" t="s">
        <v>552</v>
      </c>
      <c r="BP102" s="388">
        <v>0.9850225108225108</v>
      </c>
      <c r="BQ102" s="388">
        <v>0.96789999999999998</v>
      </c>
      <c r="BR102" s="389">
        <v>0.92037296037296035</v>
      </c>
      <c r="BS102" s="290"/>
      <c r="BT102" s="390">
        <v>2019</v>
      </c>
      <c r="BU102" s="391">
        <v>0.94699999999999995</v>
      </c>
      <c r="BV102" s="291"/>
      <c r="BW102" s="392">
        <v>0.66</v>
      </c>
      <c r="BX102" s="392">
        <v>0.625</v>
      </c>
      <c r="BY102" s="392">
        <v>0.99209999999999998</v>
      </c>
      <c r="BZ102" s="248"/>
      <c r="CA102" s="244" t="s">
        <v>551</v>
      </c>
      <c r="CB102" s="244" t="s">
        <v>676</v>
      </c>
      <c r="CC102" s="386">
        <v>38955</v>
      </c>
      <c r="CD102" s="386">
        <v>41739</v>
      </c>
      <c r="CE102" s="386">
        <v>46169</v>
      </c>
      <c r="CF102" s="431">
        <v>42287.666666666664</v>
      </c>
      <c r="CG102" s="431">
        <v>0.80900000000000005</v>
      </c>
      <c r="CH102" s="264"/>
      <c r="CI102" s="431">
        <v>-3881.3333333333358</v>
      </c>
      <c r="CJ102" s="431">
        <v>-8.4099999999999994E-2</v>
      </c>
      <c r="CL102" s="244" t="s">
        <v>551</v>
      </c>
      <c r="CM102" s="244" t="s">
        <v>676</v>
      </c>
      <c r="CN102" s="395">
        <v>0.81370000000000009</v>
      </c>
      <c r="CO102" s="396"/>
      <c r="CP102" s="395">
        <v>8327</v>
      </c>
      <c r="CQ102" s="402">
        <v>12369284</v>
      </c>
      <c r="CR102" s="402">
        <v>0</v>
      </c>
      <c r="CS102" s="402">
        <v>12369284</v>
      </c>
      <c r="CT102" s="402">
        <v>1485.44</v>
      </c>
      <c r="CU102" s="396"/>
      <c r="CV102" s="433">
        <v>1857.74</v>
      </c>
      <c r="CW102" s="402">
        <v>425.33999999999992</v>
      </c>
      <c r="CX102" s="400">
        <v>0.8</v>
      </c>
      <c r="CY102" s="401"/>
      <c r="CZ102" s="402">
        <v>0.625</v>
      </c>
      <c r="DA102" s="402" t="s">
        <v>2</v>
      </c>
      <c r="DB102" s="396"/>
      <c r="DC102" s="400">
        <v>0.8</v>
      </c>
      <c r="DX102" s="453" t="s">
        <v>381</v>
      </c>
      <c r="DY102" s="462" t="s">
        <v>1092</v>
      </c>
      <c r="DZ102" s="439" t="s">
        <v>6</v>
      </c>
      <c r="EA102" s="440" t="s">
        <v>1093</v>
      </c>
      <c r="EB102" s="407">
        <v>300</v>
      </c>
      <c r="EC102" s="441"/>
      <c r="ED102" s="442">
        <v>300</v>
      </c>
      <c r="EE102" s="442">
        <v>56718</v>
      </c>
      <c r="EF102" s="441"/>
      <c r="EG102" s="442">
        <v>5.2893261398497832E-3</v>
      </c>
      <c r="EH102" s="441"/>
      <c r="EI102" s="273">
        <v>0</v>
      </c>
      <c r="EJ102" s="442"/>
      <c r="EK102" s="442">
        <v>0</v>
      </c>
      <c r="EL102" s="442"/>
      <c r="EM102" s="441"/>
      <c r="EN102" s="441"/>
      <c r="EO102" s="443"/>
      <c r="ES102" s="434" t="s">
        <v>492</v>
      </c>
      <c r="ET102" s="435" t="s">
        <v>493</v>
      </c>
      <c r="EU102" s="411">
        <v>3518045</v>
      </c>
    </row>
    <row r="103" spans="1:151">
      <c r="A103" s="412" t="s">
        <v>553</v>
      </c>
      <c r="B103" s="413" t="s">
        <v>554</v>
      </c>
      <c r="C103" s="360">
        <v>10166</v>
      </c>
      <c r="D103" s="361">
        <v>12541</v>
      </c>
      <c r="E103" s="414"/>
      <c r="F103" s="414">
        <v>12541</v>
      </c>
      <c r="G103" s="414"/>
      <c r="H103" s="415">
        <v>12541</v>
      </c>
      <c r="K103" s="416" t="s">
        <v>553</v>
      </c>
      <c r="L103" s="417" t="s">
        <v>554</v>
      </c>
      <c r="M103" s="418">
        <v>5009790510</v>
      </c>
      <c r="N103" s="419">
        <v>186737102</v>
      </c>
      <c r="O103" s="418">
        <v>4823053408</v>
      </c>
      <c r="P103" s="416">
        <v>2016</v>
      </c>
      <c r="Q103" s="368">
        <v>0.88929999999999998</v>
      </c>
      <c r="R103" s="417">
        <v>5423426749</v>
      </c>
      <c r="S103" s="420">
        <v>186737102</v>
      </c>
      <c r="T103" s="417">
        <v>138498315</v>
      </c>
      <c r="U103" s="417">
        <v>2654985467</v>
      </c>
      <c r="V103" s="417">
        <v>8403647633</v>
      </c>
      <c r="X103" s="244" t="s">
        <v>553</v>
      </c>
      <c r="Y103" s="244" t="s">
        <v>554</v>
      </c>
      <c r="Z103" s="421">
        <v>8403647633</v>
      </c>
      <c r="AA103" s="422">
        <v>52942980.087899998</v>
      </c>
      <c r="AB103" s="372">
        <v>17664586</v>
      </c>
      <c r="AC103" s="372">
        <v>214802</v>
      </c>
      <c r="AD103" s="423">
        <v>70822368.087899998</v>
      </c>
      <c r="AE103" s="424">
        <v>12541</v>
      </c>
      <c r="AF103" s="421">
        <v>5647</v>
      </c>
      <c r="AG103" s="421">
        <v>0.73850000000000005</v>
      </c>
      <c r="AI103" s="244" t="s">
        <v>553</v>
      </c>
      <c r="AJ103" s="244" t="s">
        <v>554</v>
      </c>
      <c r="AK103" s="376">
        <v>70822368.087899998</v>
      </c>
      <c r="AL103" s="377">
        <v>12541</v>
      </c>
      <c r="AM103" s="425">
        <v>5647</v>
      </c>
      <c r="AN103" s="426">
        <v>0.73850000000000005</v>
      </c>
      <c r="AO103" s="427">
        <v>0.76439999999999997</v>
      </c>
      <c r="AP103" s="428">
        <v>0.8609</v>
      </c>
      <c r="AQ103" s="426">
        <v>0.80230000000000001</v>
      </c>
      <c r="AR103" s="429">
        <v>0.80230000000000001</v>
      </c>
      <c r="AS103" s="436">
        <v>1831.72</v>
      </c>
      <c r="AT103" s="437">
        <v>451.3599999999999</v>
      </c>
      <c r="AU103" s="428">
        <v>5660506</v>
      </c>
      <c r="AV103" s="426">
        <v>1</v>
      </c>
      <c r="AW103" s="425">
        <v>5660506</v>
      </c>
      <c r="BB103" s="244" t="s">
        <v>553</v>
      </c>
      <c r="BC103" s="244" t="s">
        <v>677</v>
      </c>
      <c r="BD103" s="384">
        <v>8403647633</v>
      </c>
      <c r="BE103" s="385">
        <v>367.57</v>
      </c>
      <c r="BF103" s="422">
        <v>22862714</v>
      </c>
      <c r="BG103" s="430">
        <v>0.76439999999999997</v>
      </c>
      <c r="BH103" s="289"/>
      <c r="BI103" s="386">
        <v>12541</v>
      </c>
      <c r="BJ103" s="422">
        <v>34.119999999999997</v>
      </c>
      <c r="BK103" s="386">
        <v>79374</v>
      </c>
      <c r="BL103" s="424">
        <v>216</v>
      </c>
      <c r="BN103" s="245" t="s">
        <v>553</v>
      </c>
      <c r="BO103" s="245" t="s">
        <v>554</v>
      </c>
      <c r="BP103" s="388">
        <v>0.94733880055089514</v>
      </c>
      <c r="BQ103" s="388">
        <v>0.92955813664596276</v>
      </c>
      <c r="BR103" s="389">
        <v>0.84305660377358493</v>
      </c>
      <c r="BS103" s="290"/>
      <c r="BT103" s="390">
        <v>2016</v>
      </c>
      <c r="BU103" s="391">
        <v>0.88929999999999998</v>
      </c>
      <c r="BV103" s="291"/>
      <c r="BW103" s="392">
        <v>0.73</v>
      </c>
      <c r="BX103" s="392">
        <v>0.64900000000000002</v>
      </c>
      <c r="BY103" s="392">
        <v>1.0302</v>
      </c>
      <c r="BZ103" s="248"/>
      <c r="CA103" s="244" t="s">
        <v>553</v>
      </c>
      <c r="CB103" s="244" t="s">
        <v>677</v>
      </c>
      <c r="CC103" s="386">
        <v>41803</v>
      </c>
      <c r="CD103" s="386">
        <v>44562</v>
      </c>
      <c r="CE103" s="386">
        <v>48642</v>
      </c>
      <c r="CF103" s="431">
        <v>45002.333333333336</v>
      </c>
      <c r="CG103" s="431">
        <v>0.8609</v>
      </c>
      <c r="CH103" s="264"/>
      <c r="CI103" s="431">
        <v>-3639.6666666666642</v>
      </c>
      <c r="CJ103" s="431">
        <v>-7.4800000000000005E-2</v>
      </c>
      <c r="CL103" s="244" t="s">
        <v>553</v>
      </c>
      <c r="CM103" s="244" t="s">
        <v>677</v>
      </c>
      <c r="CN103" s="395">
        <v>0.80230000000000001</v>
      </c>
      <c r="CO103" s="396"/>
      <c r="CP103" s="395">
        <v>12541</v>
      </c>
      <c r="CQ103" s="402">
        <v>22461930</v>
      </c>
      <c r="CR103" s="402">
        <v>0</v>
      </c>
      <c r="CS103" s="402">
        <v>22461930</v>
      </c>
      <c r="CT103" s="402">
        <v>1791.08</v>
      </c>
      <c r="CU103" s="396"/>
      <c r="CV103" s="433">
        <v>1831.72</v>
      </c>
      <c r="CW103" s="402">
        <v>451.3599999999999</v>
      </c>
      <c r="CX103" s="400">
        <v>0.97799999999999998</v>
      </c>
      <c r="CY103" s="401"/>
      <c r="CZ103" s="402">
        <v>0.64900000000000002</v>
      </c>
      <c r="DA103" s="402">
        <v>1</v>
      </c>
      <c r="DB103" s="396"/>
      <c r="DC103" s="400">
        <v>1</v>
      </c>
      <c r="DX103" s="450" t="s">
        <v>383</v>
      </c>
      <c r="DY103" s="405" t="s">
        <v>383</v>
      </c>
      <c r="DZ103" s="405" t="s">
        <v>744</v>
      </c>
      <c r="EA103" s="406" t="s">
        <v>384</v>
      </c>
      <c r="EB103" s="407">
        <v>7923</v>
      </c>
      <c r="EC103" s="248"/>
      <c r="ED103" s="273">
        <v>7923</v>
      </c>
      <c r="EE103" s="273"/>
      <c r="EF103" s="248"/>
      <c r="EG103" s="273">
        <v>0.7002209456473707</v>
      </c>
      <c r="EH103" s="248"/>
      <c r="EI103" s="273">
        <v>6553874</v>
      </c>
      <c r="EJ103" s="273"/>
      <c r="EK103" s="273">
        <v>4589160</v>
      </c>
      <c r="EL103" s="273">
        <v>6553874</v>
      </c>
      <c r="EM103" s="248">
        <v>0</v>
      </c>
      <c r="EN103" s="248"/>
      <c r="EO103" s="408"/>
      <c r="ES103" s="434" t="s">
        <v>494</v>
      </c>
      <c r="ET103" s="435" t="s">
        <v>495</v>
      </c>
      <c r="EU103" s="411">
        <v>2283527</v>
      </c>
    </row>
    <row r="104" spans="1:151">
      <c r="A104" s="412" t="s">
        <v>555</v>
      </c>
      <c r="B104" s="413" t="s">
        <v>556</v>
      </c>
      <c r="C104" s="360">
        <v>5000</v>
      </c>
      <c r="D104" s="361">
        <v>5000</v>
      </c>
      <c r="E104" s="414"/>
      <c r="F104" s="414">
        <v>5000</v>
      </c>
      <c r="G104" s="414"/>
      <c r="H104" s="415">
        <v>5000</v>
      </c>
      <c r="K104" s="416" t="s">
        <v>555</v>
      </c>
      <c r="L104" s="417" t="s">
        <v>556</v>
      </c>
      <c r="M104" s="418">
        <v>2304125494</v>
      </c>
      <c r="N104" s="419">
        <v>279839353</v>
      </c>
      <c r="O104" s="418">
        <v>2024286141</v>
      </c>
      <c r="P104" s="416">
        <v>2017</v>
      </c>
      <c r="Q104" s="368">
        <v>0.92479999999999996</v>
      </c>
      <c r="R104" s="417">
        <v>2188890723</v>
      </c>
      <c r="S104" s="420">
        <v>279839353</v>
      </c>
      <c r="T104" s="417">
        <v>114716167</v>
      </c>
      <c r="U104" s="417">
        <v>780684385</v>
      </c>
      <c r="V104" s="417">
        <v>3364130628</v>
      </c>
      <c r="X104" s="244" t="s">
        <v>555</v>
      </c>
      <c r="Y104" s="244" t="s">
        <v>556</v>
      </c>
      <c r="Z104" s="421">
        <v>3364130628</v>
      </c>
      <c r="AA104" s="422">
        <v>21194022.9564</v>
      </c>
      <c r="AB104" s="372">
        <v>8525884</v>
      </c>
      <c r="AC104" s="372">
        <v>149854</v>
      </c>
      <c r="AD104" s="423">
        <v>29869760.9564</v>
      </c>
      <c r="AE104" s="424">
        <v>5000</v>
      </c>
      <c r="AF104" s="421">
        <v>5974</v>
      </c>
      <c r="AG104" s="421">
        <v>0.78120000000000001</v>
      </c>
      <c r="AI104" s="244" t="s">
        <v>555</v>
      </c>
      <c r="AJ104" s="244" t="s">
        <v>556</v>
      </c>
      <c r="AK104" s="376">
        <v>29869760.9564</v>
      </c>
      <c r="AL104" s="377">
        <v>5000</v>
      </c>
      <c r="AM104" s="425">
        <v>5974</v>
      </c>
      <c r="AN104" s="426">
        <v>0.78120000000000001</v>
      </c>
      <c r="AO104" s="427">
        <v>0.33579999999999999</v>
      </c>
      <c r="AP104" s="428">
        <v>0.81299999999999994</v>
      </c>
      <c r="AQ104" s="426">
        <v>0.75259999999999994</v>
      </c>
      <c r="AR104" s="429">
        <v>0.75259999999999994</v>
      </c>
      <c r="AS104" s="436">
        <v>1718.25</v>
      </c>
      <c r="AT104" s="437">
        <v>564.82999999999993</v>
      </c>
      <c r="AU104" s="428">
        <v>2824150</v>
      </c>
      <c r="AV104" s="426">
        <v>0.84</v>
      </c>
      <c r="AW104" s="425">
        <v>2372286</v>
      </c>
      <c r="BB104" s="244" t="s">
        <v>555</v>
      </c>
      <c r="BC104" s="244" t="s">
        <v>678</v>
      </c>
      <c r="BD104" s="384">
        <v>3364130628</v>
      </c>
      <c r="BE104" s="385">
        <v>334.94</v>
      </c>
      <c r="BF104" s="422">
        <v>10043980</v>
      </c>
      <c r="BG104" s="430">
        <v>0.33579999999999999</v>
      </c>
      <c r="BH104" s="289"/>
      <c r="BI104" s="386">
        <v>5000</v>
      </c>
      <c r="BJ104" s="422">
        <v>14.93</v>
      </c>
      <c r="BK104" s="386">
        <v>37218</v>
      </c>
      <c r="BL104" s="424">
        <v>111</v>
      </c>
      <c r="BN104" s="245" t="s">
        <v>555</v>
      </c>
      <c r="BO104" s="245" t="s">
        <v>556</v>
      </c>
      <c r="BP104" s="388">
        <v>0.95922875816993458</v>
      </c>
      <c r="BQ104" s="388">
        <v>0.94089009009009006</v>
      </c>
      <c r="BR104" s="389">
        <v>0.90250098039215687</v>
      </c>
      <c r="BS104" s="290"/>
      <c r="BT104" s="390">
        <v>2017</v>
      </c>
      <c r="BU104" s="391">
        <v>0.92479999999999996</v>
      </c>
      <c r="BV104" s="291"/>
      <c r="BW104" s="392">
        <v>0.66</v>
      </c>
      <c r="BX104" s="392">
        <v>0.61</v>
      </c>
      <c r="BY104" s="392">
        <v>0.96830000000000005</v>
      </c>
      <c r="BZ104" s="248"/>
      <c r="CA104" s="244" t="s">
        <v>555</v>
      </c>
      <c r="CB104" s="244" t="s">
        <v>678</v>
      </c>
      <c r="CC104" s="386">
        <v>39450</v>
      </c>
      <c r="CD104" s="386">
        <v>41874</v>
      </c>
      <c r="CE104" s="386">
        <v>46172</v>
      </c>
      <c r="CF104" s="431">
        <v>42498.666666666664</v>
      </c>
      <c r="CG104" s="431">
        <v>0.81299999999999994</v>
      </c>
      <c r="CH104" s="264"/>
      <c r="CI104" s="431">
        <v>-3673.3333333333358</v>
      </c>
      <c r="CJ104" s="431">
        <v>-7.9600000000000004E-2</v>
      </c>
      <c r="CL104" s="244" t="s">
        <v>555</v>
      </c>
      <c r="CM104" s="244" t="s">
        <v>678</v>
      </c>
      <c r="CN104" s="395">
        <v>0.75259999999999994</v>
      </c>
      <c r="CO104" s="396"/>
      <c r="CP104" s="395">
        <v>5000</v>
      </c>
      <c r="CQ104" s="402">
        <v>7217959</v>
      </c>
      <c r="CR104" s="402">
        <v>0</v>
      </c>
      <c r="CS104" s="402">
        <v>7217959</v>
      </c>
      <c r="CT104" s="402">
        <v>1443.59</v>
      </c>
      <c r="CU104" s="396"/>
      <c r="CV104" s="433">
        <v>1718.25</v>
      </c>
      <c r="CW104" s="402">
        <v>564.82999999999993</v>
      </c>
      <c r="CX104" s="400">
        <v>0.84</v>
      </c>
      <c r="CY104" s="401"/>
      <c r="CZ104" s="402">
        <v>0.61</v>
      </c>
      <c r="DA104" s="402" t="s">
        <v>2</v>
      </c>
      <c r="DB104" s="396"/>
      <c r="DC104" s="400">
        <v>0.84</v>
      </c>
      <c r="DX104" s="450" t="s">
        <v>383</v>
      </c>
      <c r="DY104" s="405" t="s">
        <v>73</v>
      </c>
      <c r="DZ104" s="405" t="s">
        <v>6</v>
      </c>
      <c r="EA104" s="406" t="s">
        <v>1094</v>
      </c>
      <c r="EB104" s="407">
        <v>408</v>
      </c>
      <c r="EC104" s="248"/>
      <c r="ED104" s="273">
        <v>408</v>
      </c>
      <c r="EE104" s="273"/>
      <c r="EF104" s="248"/>
      <c r="EG104" s="273">
        <v>3.6058329650905878E-2</v>
      </c>
      <c r="EH104" s="248"/>
      <c r="EI104" s="273">
        <v>0</v>
      </c>
      <c r="EJ104" s="273"/>
      <c r="EK104" s="273">
        <v>236322</v>
      </c>
      <c r="EL104" s="273"/>
      <c r="EM104" s="248"/>
      <c r="EN104" s="248"/>
      <c r="EO104" s="408"/>
      <c r="ES104" s="434" t="s">
        <v>496</v>
      </c>
      <c r="ET104" s="435" t="s">
        <v>497</v>
      </c>
      <c r="EU104" s="411">
        <v>2809567</v>
      </c>
    </row>
    <row r="105" spans="1:151" ht="15.75" thickBot="1">
      <c r="A105" s="464" t="s">
        <v>557</v>
      </c>
      <c r="B105" s="465" t="s">
        <v>558</v>
      </c>
      <c r="C105" s="360">
        <v>2060</v>
      </c>
      <c r="D105" s="361">
        <v>2060</v>
      </c>
      <c r="E105" s="466"/>
      <c r="F105" s="466">
        <v>2060</v>
      </c>
      <c r="G105" s="466"/>
      <c r="H105" s="467">
        <v>2060</v>
      </c>
      <c r="K105" s="468" t="s">
        <v>557</v>
      </c>
      <c r="L105" s="469" t="s">
        <v>558</v>
      </c>
      <c r="M105" s="470">
        <v>2016368168</v>
      </c>
      <c r="N105" s="471">
        <v>103914640</v>
      </c>
      <c r="O105" s="470">
        <v>1912453528</v>
      </c>
      <c r="P105" s="416">
        <v>2016</v>
      </c>
      <c r="Q105" s="368">
        <v>0.92700000000000005</v>
      </c>
      <c r="R105" s="469">
        <v>2063056665</v>
      </c>
      <c r="S105" s="472">
        <v>103914640</v>
      </c>
      <c r="T105" s="469">
        <v>67122416</v>
      </c>
      <c r="U105" s="469">
        <v>314418785</v>
      </c>
      <c r="V105" s="469">
        <v>2548512506</v>
      </c>
      <c r="X105" s="244" t="s">
        <v>557</v>
      </c>
      <c r="Y105" s="244" t="s">
        <v>558</v>
      </c>
      <c r="Z105" s="473">
        <v>2548512506</v>
      </c>
      <c r="AA105" s="474">
        <v>16055628.787800001</v>
      </c>
      <c r="AB105" s="475">
        <v>4926625</v>
      </c>
      <c r="AC105" s="372">
        <v>50047</v>
      </c>
      <c r="AD105" s="476">
        <v>21032300.787799999</v>
      </c>
      <c r="AE105" s="477">
        <v>2060</v>
      </c>
      <c r="AF105" s="478">
        <v>10210</v>
      </c>
      <c r="AG105" s="478">
        <v>1.3351999999999999</v>
      </c>
      <c r="AI105" s="244" t="s">
        <v>557</v>
      </c>
      <c r="AJ105" s="244" t="s">
        <v>558</v>
      </c>
      <c r="AK105" s="376">
        <v>21032300.787799999</v>
      </c>
      <c r="AL105" s="377">
        <v>2060</v>
      </c>
      <c r="AM105" s="479">
        <v>10210</v>
      </c>
      <c r="AN105" s="480">
        <v>1.3351999999999999</v>
      </c>
      <c r="AO105" s="481">
        <v>0.27260000000000001</v>
      </c>
      <c r="AP105" s="482">
        <v>0.75939999999999996</v>
      </c>
      <c r="AQ105" s="480">
        <v>0.94109999999999994</v>
      </c>
      <c r="AR105" s="483">
        <v>0.94109999999999994</v>
      </c>
      <c r="AS105" s="484">
        <v>2148.61</v>
      </c>
      <c r="AT105" s="485">
        <v>134.4699999999998</v>
      </c>
      <c r="AU105" s="482">
        <v>277008</v>
      </c>
      <c r="AV105" s="486">
        <v>0.77</v>
      </c>
      <c r="AW105" s="479">
        <v>213296</v>
      </c>
      <c r="BB105" s="244" t="s">
        <v>557</v>
      </c>
      <c r="BC105" s="244" t="s">
        <v>679</v>
      </c>
      <c r="BD105" s="384">
        <v>2548512506</v>
      </c>
      <c r="BE105" s="385">
        <v>312.58999999999997</v>
      </c>
      <c r="BF105" s="422">
        <v>8152892</v>
      </c>
      <c r="BG105" s="430">
        <v>0.27260000000000001</v>
      </c>
      <c r="BH105" s="289"/>
      <c r="BI105" s="386">
        <v>2060</v>
      </c>
      <c r="BJ105" s="422">
        <v>6.59</v>
      </c>
      <c r="BK105" s="386">
        <v>18486</v>
      </c>
      <c r="BL105" s="424">
        <v>59</v>
      </c>
      <c r="BN105" s="245" t="s">
        <v>557</v>
      </c>
      <c r="BO105" s="245" t="s">
        <v>558</v>
      </c>
      <c r="BP105" s="388">
        <v>0.90782608695652167</v>
      </c>
      <c r="BQ105" s="388">
        <v>0.92431818181818182</v>
      </c>
      <c r="BR105" s="389">
        <v>0.93517647058823528</v>
      </c>
      <c r="BS105" s="290"/>
      <c r="BT105" s="390">
        <v>2016</v>
      </c>
      <c r="BU105" s="391">
        <v>0.92700000000000005</v>
      </c>
      <c r="BV105" s="291"/>
      <c r="BW105" s="392">
        <v>0.6</v>
      </c>
      <c r="BX105" s="392">
        <v>0.55600000000000005</v>
      </c>
      <c r="BY105" s="392">
        <v>0.88249999999999995</v>
      </c>
      <c r="BZ105" s="248"/>
      <c r="CA105" s="244" t="s">
        <v>557</v>
      </c>
      <c r="CB105" s="244" t="s">
        <v>679</v>
      </c>
      <c r="CC105" s="386">
        <v>37365</v>
      </c>
      <c r="CD105" s="386">
        <v>39832</v>
      </c>
      <c r="CE105" s="386">
        <v>41892</v>
      </c>
      <c r="CF105" s="431">
        <v>39696.333333333336</v>
      </c>
      <c r="CG105" s="431">
        <v>0.75939999999999996</v>
      </c>
      <c r="CH105" s="264"/>
      <c r="CI105" s="431">
        <v>-2195.6666666666642</v>
      </c>
      <c r="CJ105" s="431">
        <v>-5.2400000000000002E-2</v>
      </c>
      <c r="CL105" s="244" t="s">
        <v>557</v>
      </c>
      <c r="CM105" s="244" t="s">
        <v>679</v>
      </c>
      <c r="CN105" s="395">
        <v>0.94109999999999994</v>
      </c>
      <c r="CO105" s="396"/>
      <c r="CP105" s="487">
        <v>2060</v>
      </c>
      <c r="CQ105" s="488">
        <v>3409021</v>
      </c>
      <c r="CR105" s="488">
        <v>0</v>
      </c>
      <c r="CS105" s="488">
        <v>3409021</v>
      </c>
      <c r="CT105" s="488">
        <v>1654.86</v>
      </c>
      <c r="CU105" s="396"/>
      <c r="CV105" s="489">
        <v>2148.61</v>
      </c>
      <c r="CW105" s="488">
        <v>134.4699999999998</v>
      </c>
      <c r="CX105" s="490">
        <v>0.77</v>
      </c>
      <c r="CY105" s="401"/>
      <c r="CZ105" s="402">
        <v>0.55600000000000005</v>
      </c>
      <c r="DA105" s="488" t="s">
        <v>2</v>
      </c>
      <c r="DB105" s="396"/>
      <c r="DC105" s="490">
        <v>0.77</v>
      </c>
      <c r="DX105" s="450" t="s">
        <v>383</v>
      </c>
      <c r="DY105" s="405" t="s">
        <v>924</v>
      </c>
      <c r="DZ105" s="405" t="s">
        <v>6</v>
      </c>
      <c r="EA105" s="406" t="s">
        <v>1095</v>
      </c>
      <c r="EB105" s="407">
        <v>606</v>
      </c>
      <c r="EC105" s="248"/>
      <c r="ED105" s="273">
        <v>606</v>
      </c>
      <c r="EE105" s="273"/>
      <c r="EF105" s="248"/>
      <c r="EG105" s="273">
        <v>5.3557224922669025E-2</v>
      </c>
      <c r="EH105" s="248"/>
      <c r="EI105" s="273">
        <v>0</v>
      </c>
      <c r="EJ105" s="273"/>
      <c r="EK105" s="273">
        <v>351007</v>
      </c>
      <c r="EL105" s="273"/>
      <c r="EM105" s="248"/>
      <c r="EN105" s="248"/>
      <c r="EO105" s="408"/>
      <c r="ES105" s="434" t="s">
        <v>131</v>
      </c>
      <c r="ET105" s="491" t="s">
        <v>132</v>
      </c>
      <c r="EU105" s="411">
        <v>482796</v>
      </c>
    </row>
    <row r="106" spans="1:151" ht="15.75" thickBot="1">
      <c r="A106" s="281"/>
      <c r="B106" s="492" t="s">
        <v>560</v>
      </c>
      <c r="C106" s="493">
        <v>1339316</v>
      </c>
      <c r="D106" s="493">
        <v>1549792</v>
      </c>
      <c r="E106" s="494">
        <v>0</v>
      </c>
      <c r="F106" s="494">
        <v>1549792</v>
      </c>
      <c r="G106" s="494">
        <v>0</v>
      </c>
      <c r="H106" s="494">
        <v>1549792</v>
      </c>
      <c r="K106" s="495"/>
      <c r="L106" s="495" t="s">
        <v>560</v>
      </c>
      <c r="M106" s="496">
        <v>1126348318744</v>
      </c>
      <c r="N106" s="497">
        <v>15521429745</v>
      </c>
      <c r="O106" s="497">
        <v>1110826888999</v>
      </c>
      <c r="P106" s="248"/>
      <c r="Q106" s="498">
        <v>93.906623266164033</v>
      </c>
      <c r="R106" s="499">
        <v>1183468829976</v>
      </c>
      <c r="S106" s="500">
        <v>15521429745</v>
      </c>
      <c r="T106" s="499">
        <v>39864381110</v>
      </c>
      <c r="U106" s="499">
        <v>215337600522</v>
      </c>
      <c r="V106" s="499">
        <v>1454192241353</v>
      </c>
      <c r="Y106" s="244" t="s">
        <v>560</v>
      </c>
      <c r="Z106" s="501">
        <v>1454192241353</v>
      </c>
      <c r="AA106" s="502">
        <v>9161411120.523901</v>
      </c>
      <c r="AB106" s="502">
        <v>2662729822</v>
      </c>
      <c r="AC106" s="502">
        <v>26672446</v>
      </c>
      <c r="AD106" s="503">
        <v>11850813388.523901</v>
      </c>
      <c r="AE106" s="503">
        <v>1549792</v>
      </c>
      <c r="AF106" s="275">
        <v>7647</v>
      </c>
      <c r="AG106" s="275"/>
      <c r="AJ106" s="244" t="s">
        <v>560</v>
      </c>
      <c r="AK106" s="504">
        <v>11850813388.523901</v>
      </c>
      <c r="AL106" s="504">
        <v>1549792</v>
      </c>
      <c r="AM106" s="505">
        <v>7647</v>
      </c>
      <c r="AN106" s="506"/>
      <c r="AO106" s="505"/>
      <c r="AP106" s="505"/>
      <c r="AQ106" s="507"/>
      <c r="AR106" s="505"/>
      <c r="AS106" s="505"/>
      <c r="AT106" s="505"/>
      <c r="AU106" s="504">
        <v>324937239</v>
      </c>
      <c r="AV106" s="506"/>
      <c r="AW106" s="508">
        <v>310267127</v>
      </c>
      <c r="BC106" s="244" t="s">
        <v>686</v>
      </c>
      <c r="BD106" s="509">
        <v>1454192241353</v>
      </c>
      <c r="BE106" s="510">
        <v>48623.020000000004</v>
      </c>
      <c r="BF106" s="511">
        <v>29907485</v>
      </c>
      <c r="BG106" s="512"/>
      <c r="BH106" s="512"/>
      <c r="BI106" s="509">
        <v>1549792</v>
      </c>
      <c r="BJ106" s="513">
        <v>31.87</v>
      </c>
      <c r="BK106" s="514">
        <v>10463226</v>
      </c>
      <c r="BL106" s="274"/>
      <c r="BP106" s="291"/>
      <c r="BQ106" s="291"/>
      <c r="BR106" s="291"/>
      <c r="BS106" s="290"/>
      <c r="BT106" s="291"/>
      <c r="BU106" s="291"/>
      <c r="BV106" s="291"/>
      <c r="BW106" s="291"/>
      <c r="BX106" s="290"/>
      <c r="BY106" s="290"/>
      <c r="BZ106" s="248"/>
      <c r="CC106" s="424"/>
      <c r="CD106" s="424"/>
      <c r="CE106" s="424"/>
      <c r="CF106" s="431"/>
      <c r="CG106" s="431"/>
      <c r="CH106" s="264"/>
      <c r="CI106" s="431"/>
      <c r="CJ106" s="431"/>
      <c r="CM106" s="244" t="s">
        <v>560</v>
      </c>
      <c r="CN106" s="396"/>
      <c r="CO106" s="396"/>
      <c r="CP106" s="515">
        <v>1549792</v>
      </c>
      <c r="CQ106" s="516">
        <v>3459829573</v>
      </c>
      <c r="CR106" s="515">
        <v>78471861</v>
      </c>
      <c r="CS106" s="515">
        <v>3538301434</v>
      </c>
      <c r="CT106" s="515">
        <v>2283.08</v>
      </c>
      <c r="CU106" s="396"/>
      <c r="CV106" s="396" t="s">
        <v>2</v>
      </c>
      <c r="CW106" s="396"/>
      <c r="CX106" s="396"/>
      <c r="CY106" s="396"/>
      <c r="CZ106" s="396">
        <v>0.63</v>
      </c>
      <c r="DA106" s="396"/>
      <c r="DB106" s="396"/>
      <c r="DC106" s="396"/>
      <c r="DX106" s="453" t="s">
        <v>383</v>
      </c>
      <c r="DY106" s="439" t="s">
        <v>1372</v>
      </c>
      <c r="DZ106" s="439" t="s">
        <v>6</v>
      </c>
      <c r="EA106" s="440" t="s">
        <v>1373</v>
      </c>
      <c r="EB106" s="407">
        <v>2378</v>
      </c>
      <c r="EC106" s="441"/>
      <c r="ED106" s="442">
        <v>2378</v>
      </c>
      <c r="EE106" s="442">
        <v>11315</v>
      </c>
      <c r="EF106" s="441"/>
      <c r="EG106" s="442">
        <v>0.21016349977905435</v>
      </c>
      <c r="EH106" s="441"/>
      <c r="EI106" s="273">
        <v>0</v>
      </c>
      <c r="EJ106" s="442"/>
      <c r="EK106" s="442">
        <v>1377385</v>
      </c>
      <c r="EL106" s="442"/>
      <c r="EM106" s="441"/>
      <c r="EN106" s="441"/>
      <c r="EO106" s="443"/>
      <c r="ES106" s="434" t="s">
        <v>133</v>
      </c>
      <c r="ET106" s="435" t="s">
        <v>134</v>
      </c>
      <c r="EU106" s="411">
        <v>672929</v>
      </c>
    </row>
    <row r="107" spans="1:151" ht="16.5" thickTop="1" thickBot="1">
      <c r="A107" s="281"/>
      <c r="B107" s="280"/>
      <c r="C107" s="517"/>
      <c r="D107" s="517"/>
      <c r="E107" s="518"/>
      <c r="F107" s="518"/>
      <c r="G107" s="518"/>
      <c r="H107" s="518"/>
      <c r="M107" s="519"/>
      <c r="N107" s="519"/>
      <c r="O107" s="520"/>
      <c r="P107" s="273" t="s">
        <v>709</v>
      </c>
      <c r="Q107" s="248"/>
      <c r="S107" s="519" t="s">
        <v>708</v>
      </c>
      <c r="T107" s="519"/>
      <c r="U107" s="519"/>
      <c r="Z107" s="253"/>
      <c r="AA107" s="253"/>
      <c r="AB107" s="521"/>
      <c r="AC107" s="253"/>
      <c r="AD107" s="522"/>
      <c r="AE107" s="275"/>
      <c r="AF107" s="275"/>
      <c r="AG107" s="275"/>
      <c r="AI107" s="244" t="s">
        <v>559</v>
      </c>
      <c r="AK107" s="505"/>
      <c r="AL107" s="505"/>
      <c r="AM107" s="505"/>
      <c r="AN107" s="505"/>
      <c r="AO107" s="505"/>
      <c r="AP107" s="505"/>
      <c r="AQ107" s="523"/>
      <c r="AR107" s="524" t="s">
        <v>748</v>
      </c>
      <c r="AS107" s="525"/>
      <c r="AT107" s="526"/>
      <c r="AU107" s="505"/>
      <c r="AV107" s="505"/>
      <c r="AW107" s="527"/>
      <c r="BD107" s="528"/>
      <c r="BE107" s="529"/>
      <c r="BF107" s="252"/>
      <c r="BG107" s="530"/>
      <c r="BH107" s="530"/>
      <c r="BI107" s="521"/>
      <c r="BJ107" s="521"/>
      <c r="BK107" s="252"/>
      <c r="BL107" s="251"/>
      <c r="BP107" s="291"/>
      <c r="BQ107" s="291"/>
      <c r="BR107" s="291"/>
      <c r="BS107" s="290"/>
      <c r="BT107" s="1192" t="s">
        <v>711</v>
      </c>
      <c r="BU107" s="1192"/>
      <c r="BV107" s="1192"/>
      <c r="BW107" s="1192"/>
      <c r="BX107" s="531">
        <v>0.63</v>
      </c>
      <c r="BY107" s="290"/>
      <c r="BZ107" s="248"/>
      <c r="CB107" s="244" t="s">
        <v>682</v>
      </c>
      <c r="CC107" s="424">
        <v>48741</v>
      </c>
      <c r="CD107" s="424">
        <v>51900</v>
      </c>
      <c r="CE107" s="424">
        <v>56173</v>
      </c>
      <c r="CF107" s="431">
        <v>52271.333333333336</v>
      </c>
      <c r="CG107" s="431">
        <v>1</v>
      </c>
      <c r="CH107" s="264"/>
      <c r="CI107" s="431">
        <v>-3901.6666666666642</v>
      </c>
      <c r="CJ107" s="431">
        <v>-6.9500000000000006E-2</v>
      </c>
      <c r="CN107" s="396"/>
      <c r="CO107" s="396"/>
      <c r="CP107" s="396"/>
      <c r="CQ107" s="396"/>
      <c r="CR107" s="396"/>
      <c r="CS107" s="396"/>
      <c r="CT107" s="396"/>
      <c r="CU107" s="396"/>
      <c r="CV107" s="396"/>
      <c r="CW107" s="396"/>
      <c r="CX107" s="396"/>
      <c r="CY107" s="396"/>
      <c r="CZ107" s="396"/>
      <c r="DA107" s="396"/>
      <c r="DB107" s="396"/>
      <c r="DC107" s="396"/>
      <c r="DX107" s="450" t="s">
        <v>385</v>
      </c>
      <c r="DY107" s="405" t="s">
        <v>385</v>
      </c>
      <c r="DZ107" s="405" t="s">
        <v>744</v>
      </c>
      <c r="EA107" s="406" t="s">
        <v>572</v>
      </c>
      <c r="EB107" s="407">
        <v>30341</v>
      </c>
      <c r="EC107" s="248"/>
      <c r="ED107" s="273">
        <v>30341</v>
      </c>
      <c r="EE107" s="273"/>
      <c r="EF107" s="248"/>
      <c r="EG107" s="273">
        <v>0.86335827903138607</v>
      </c>
      <c r="EH107" s="248"/>
      <c r="EI107" s="273">
        <v>4003842</v>
      </c>
      <c r="EJ107" s="273"/>
      <c r="EK107" s="273">
        <v>3456750</v>
      </c>
      <c r="EL107" s="273">
        <v>4003842</v>
      </c>
      <c r="EM107" s="248">
        <v>0</v>
      </c>
      <c r="EN107" s="248"/>
      <c r="EO107" s="408"/>
      <c r="ES107" s="434" t="s">
        <v>498</v>
      </c>
      <c r="ET107" s="435" t="s">
        <v>499</v>
      </c>
      <c r="EU107" s="411">
        <v>107397</v>
      </c>
    </row>
    <row r="108" spans="1:151" ht="15.75" thickTop="1">
      <c r="A108" s="281"/>
      <c r="B108" s="280"/>
      <c r="C108" s="517"/>
      <c r="D108" s="517"/>
      <c r="E108" s="518"/>
      <c r="F108" s="518"/>
      <c r="G108" s="518"/>
      <c r="H108" s="518"/>
      <c r="M108" s="519"/>
      <c r="N108" s="519"/>
      <c r="O108" s="520"/>
      <c r="P108" s="273"/>
      <c r="S108" s="532"/>
      <c r="T108" s="519"/>
      <c r="U108" s="519"/>
      <c r="Z108" s="533" t="s">
        <v>751</v>
      </c>
      <c r="AA108" s="534">
        <v>6.3E-3</v>
      </c>
      <c r="AB108" s="535"/>
      <c r="AC108" s="275"/>
      <c r="AD108" s="276"/>
      <c r="AE108" s="275"/>
      <c r="AF108" s="275"/>
      <c r="AG108" s="275"/>
      <c r="AK108" s="505"/>
      <c r="AL108" s="505"/>
      <c r="AM108" s="505"/>
      <c r="AN108" s="505"/>
      <c r="AO108" s="536"/>
      <c r="AP108" s="505"/>
      <c r="AQ108" s="1193" t="s">
        <v>749</v>
      </c>
      <c r="AR108" s="1194"/>
      <c r="AS108" s="505">
        <v>2283.08</v>
      </c>
      <c r="AT108" s="537"/>
      <c r="AU108" s="505"/>
      <c r="AV108" s="505"/>
      <c r="AW108" s="538"/>
      <c r="BB108" s="289"/>
      <c r="BC108" s="289"/>
      <c r="BD108" s="528"/>
      <c r="BE108" s="528"/>
      <c r="BF108" s="251"/>
      <c r="BG108" s="256"/>
      <c r="BH108" s="256"/>
      <c r="BI108" s="528"/>
      <c r="BJ108" s="528"/>
      <c r="BK108" s="251"/>
      <c r="BL108" s="251"/>
      <c r="BP108" s="291"/>
      <c r="BQ108" s="291"/>
      <c r="BR108" s="291"/>
      <c r="BS108" s="290"/>
      <c r="BT108" s="291"/>
      <c r="BU108" s="291"/>
      <c r="BV108" s="291"/>
      <c r="BW108" s="291"/>
      <c r="BX108" s="291"/>
      <c r="BY108" s="291"/>
      <c r="BZ108" s="248"/>
      <c r="CN108" s="396"/>
      <c r="CO108" s="396"/>
      <c r="CP108" s="396"/>
      <c r="CQ108" s="396"/>
      <c r="CR108" s="396"/>
      <c r="CS108" s="396"/>
      <c r="CT108" s="396"/>
      <c r="CU108" s="396"/>
      <c r="CV108" s="396"/>
      <c r="CW108" s="396"/>
      <c r="CX108" s="396"/>
      <c r="CY108" s="396"/>
      <c r="CZ108" s="396"/>
      <c r="DA108" s="396"/>
      <c r="DB108" s="396"/>
      <c r="DC108" s="396"/>
      <c r="DX108" s="450" t="s">
        <v>385</v>
      </c>
      <c r="DY108" s="405" t="s">
        <v>74</v>
      </c>
      <c r="DZ108" s="405" t="s">
        <v>6</v>
      </c>
      <c r="EA108" s="406" t="s">
        <v>1096</v>
      </c>
      <c r="EB108" s="407">
        <v>2000</v>
      </c>
      <c r="EC108" s="248"/>
      <c r="ED108" s="273">
        <v>2000</v>
      </c>
      <c r="EE108" s="273"/>
      <c r="EF108" s="248"/>
      <c r="EG108" s="273">
        <v>5.6910337762854625E-2</v>
      </c>
      <c r="EH108" s="248"/>
      <c r="EI108" s="273">
        <v>0</v>
      </c>
      <c r="EJ108" s="273"/>
      <c r="EK108" s="273">
        <v>227860</v>
      </c>
      <c r="EL108" s="273"/>
      <c r="EM108" s="248"/>
      <c r="EN108" s="248"/>
      <c r="EO108" s="408"/>
      <c r="ES108" s="434" t="s">
        <v>500</v>
      </c>
      <c r="ET108" s="435" t="s">
        <v>501</v>
      </c>
      <c r="EU108" s="411">
        <v>0</v>
      </c>
    </row>
    <row r="109" spans="1:151" ht="15.75" thickBot="1">
      <c r="A109" s="281"/>
      <c r="B109" s="281"/>
      <c r="C109" s="539"/>
      <c r="D109" s="517"/>
      <c r="E109" s="518"/>
      <c r="F109" s="518"/>
      <c r="G109" s="518"/>
      <c r="H109" s="518"/>
      <c r="K109" s="273"/>
      <c r="M109" s="520"/>
      <c r="N109" s="520"/>
      <c r="O109" s="520"/>
      <c r="S109" s="273"/>
      <c r="Z109" s="540" t="s">
        <v>733</v>
      </c>
      <c r="AA109" s="541"/>
      <c r="AB109" s="274"/>
      <c r="AC109" s="275"/>
      <c r="AD109" s="276"/>
      <c r="AE109" s="275"/>
      <c r="AF109" s="275"/>
      <c r="AG109" s="275"/>
      <c r="AK109" s="505"/>
      <c r="AL109" s="505"/>
      <c r="AM109" s="505"/>
      <c r="AN109" s="505"/>
      <c r="AO109" s="505"/>
      <c r="AP109" s="505"/>
      <c r="AQ109" s="542"/>
      <c r="AR109" s="543" t="s">
        <v>210</v>
      </c>
      <c r="AS109" s="544" t="s">
        <v>745</v>
      </c>
      <c r="AT109" s="545"/>
      <c r="AU109" s="505"/>
      <c r="AV109" s="505"/>
      <c r="AW109" s="505"/>
      <c r="BB109" s="289"/>
      <c r="BC109" s="546"/>
      <c r="BD109" s="528"/>
      <c r="BE109" s="528"/>
      <c r="BF109" s="251"/>
      <c r="BG109" s="256"/>
      <c r="BH109" s="256"/>
      <c r="BI109" s="528"/>
      <c r="BJ109" s="528"/>
      <c r="BK109" s="251"/>
      <c r="BL109" s="251"/>
      <c r="BO109" s="547"/>
      <c r="BP109" s="291"/>
      <c r="BQ109" s="291"/>
      <c r="BR109" s="291"/>
      <c r="BS109" s="290"/>
      <c r="BT109" s="291"/>
      <c r="BU109" s="291"/>
      <c r="BV109" s="291"/>
      <c r="BW109" s="291"/>
      <c r="BX109" s="290"/>
      <c r="BZ109" s="248"/>
      <c r="CN109" s="396"/>
      <c r="CO109" s="396"/>
      <c r="CP109" s="396"/>
      <c r="CQ109" s="396"/>
      <c r="CR109" s="396"/>
      <c r="CS109" s="396"/>
      <c r="CT109" s="396"/>
      <c r="CU109" s="396"/>
      <c r="CV109" s="396"/>
      <c r="CW109" s="396"/>
      <c r="CX109" s="396"/>
      <c r="CY109" s="396"/>
      <c r="CZ109" s="396"/>
      <c r="DA109" s="396"/>
      <c r="DB109" s="396"/>
      <c r="DC109" s="396"/>
      <c r="DX109" s="450" t="s">
        <v>385</v>
      </c>
      <c r="DY109" s="405" t="s">
        <v>517</v>
      </c>
      <c r="DZ109" s="405" t="s">
        <v>6</v>
      </c>
      <c r="EA109" s="406" t="s">
        <v>518</v>
      </c>
      <c r="EB109" s="407">
        <v>1770</v>
      </c>
      <c r="EC109" s="248"/>
      <c r="ED109" s="273">
        <v>1770</v>
      </c>
      <c r="EE109" s="408"/>
      <c r="EF109" s="248"/>
      <c r="EG109" s="273">
        <v>5.0365648920126342E-2</v>
      </c>
      <c r="EH109" s="248"/>
      <c r="EI109" s="273">
        <v>0</v>
      </c>
      <c r="EJ109" s="273"/>
      <c r="EK109" s="273">
        <v>201656</v>
      </c>
      <c r="EL109" s="273"/>
      <c r="EM109" s="248"/>
      <c r="EN109" s="248"/>
      <c r="EO109" s="408"/>
      <c r="ES109" s="434" t="s">
        <v>502</v>
      </c>
      <c r="ET109" s="435" t="s">
        <v>503</v>
      </c>
      <c r="EU109" s="411">
        <v>180824</v>
      </c>
    </row>
    <row r="110" spans="1:151" ht="18.75">
      <c r="A110" s="281"/>
      <c r="B110" s="281"/>
      <c r="C110" s="539"/>
      <c r="D110" s="249"/>
      <c r="E110" s="548"/>
      <c r="F110" s="549"/>
      <c r="G110" s="549"/>
      <c r="H110" s="549"/>
      <c r="K110" s="273"/>
      <c r="M110" s="520"/>
      <c r="N110" s="520"/>
      <c r="O110" s="520"/>
      <c r="S110" s="273"/>
      <c r="Z110" s="540" t="s">
        <v>735</v>
      </c>
      <c r="AA110" s="541"/>
      <c r="AB110" s="274"/>
      <c r="AC110" s="275"/>
      <c r="AD110" s="276"/>
      <c r="AE110" s="275"/>
      <c r="AF110" s="275"/>
      <c r="AG110" s="275"/>
      <c r="AK110" s="505"/>
      <c r="AL110" s="505"/>
      <c r="AM110" s="505"/>
      <c r="AN110" s="527"/>
      <c r="AO110" s="505"/>
      <c r="AP110" s="505"/>
      <c r="AQ110" s="505"/>
      <c r="AR110" s="505"/>
      <c r="AS110" s="505"/>
      <c r="AT110" s="505"/>
      <c r="AU110" s="505"/>
      <c r="AV110" s="505"/>
      <c r="AW110" s="505"/>
      <c r="BB110" s="289"/>
      <c r="BC110" s="289"/>
      <c r="BD110" s="528"/>
      <c r="BE110" s="528"/>
      <c r="BF110" s="251"/>
      <c r="BG110" s="256"/>
      <c r="BH110" s="256"/>
      <c r="BI110" s="528"/>
      <c r="BJ110" s="528"/>
      <c r="BK110" s="251"/>
      <c r="BL110" s="251"/>
      <c r="BO110" s="290"/>
      <c r="BP110" s="291"/>
      <c r="BQ110" s="291"/>
      <c r="BR110" s="291"/>
      <c r="BS110" s="290"/>
      <c r="BT110" s="291"/>
      <c r="BU110" s="291"/>
      <c r="BV110" s="291"/>
      <c r="BW110" s="291"/>
      <c r="BX110" s="290"/>
      <c r="CN110" s="396"/>
      <c r="CO110" s="396"/>
      <c r="CP110" s="396"/>
      <c r="CQ110" s="396"/>
      <c r="CR110" s="396"/>
      <c r="CS110" s="396"/>
      <c r="CT110" s="396"/>
      <c r="CU110" s="550"/>
      <c r="CV110" s="396"/>
      <c r="CW110" s="550"/>
      <c r="CX110" s="396"/>
      <c r="CY110" s="396"/>
      <c r="CZ110" s="396"/>
      <c r="DA110" s="396"/>
      <c r="DB110" s="396"/>
      <c r="DC110" s="396"/>
      <c r="DX110" s="450" t="s">
        <v>385</v>
      </c>
      <c r="DY110" s="405" t="s">
        <v>1228</v>
      </c>
      <c r="DZ110" s="405" t="s">
        <v>6</v>
      </c>
      <c r="EA110" s="551" t="s">
        <v>1229</v>
      </c>
      <c r="EB110" s="407">
        <v>305</v>
      </c>
      <c r="EC110" s="248"/>
      <c r="ED110" s="273">
        <v>305</v>
      </c>
      <c r="EE110" s="273"/>
      <c r="EF110" s="248"/>
      <c r="EG110" s="273">
        <v>8.6788265088353304E-3</v>
      </c>
      <c r="EH110" s="248"/>
      <c r="EI110" s="273">
        <v>0</v>
      </c>
      <c r="EJ110" s="273"/>
      <c r="EK110" s="273">
        <v>34749</v>
      </c>
      <c r="EL110" s="273"/>
      <c r="EM110" s="248"/>
      <c r="EN110" s="248"/>
      <c r="EO110" s="408"/>
      <c r="ES110" s="434" t="s">
        <v>504</v>
      </c>
      <c r="ET110" s="435" t="s">
        <v>505</v>
      </c>
      <c r="EU110" s="411">
        <v>0</v>
      </c>
    </row>
    <row r="111" spans="1:151" ht="15.75" thickBot="1">
      <c r="A111" s="280"/>
      <c r="B111" s="280"/>
      <c r="C111" s="518"/>
      <c r="D111" s="280"/>
      <c r="E111" s="281"/>
      <c r="F111" s="549"/>
      <c r="G111" s="552"/>
      <c r="H111" s="549"/>
      <c r="K111" s="273"/>
      <c r="M111" s="520"/>
      <c r="N111" s="520"/>
      <c r="O111" s="520"/>
      <c r="S111" s="273"/>
      <c r="Z111" s="553" t="s">
        <v>752</v>
      </c>
      <c r="AA111" s="554"/>
      <c r="AB111" s="535"/>
      <c r="AC111" s="275"/>
      <c r="AD111" s="276"/>
      <c r="AE111" s="275"/>
      <c r="AF111" s="275"/>
      <c r="AG111" s="275"/>
      <c r="AK111" s="555"/>
      <c r="AL111" s="555"/>
      <c r="AM111" s="555"/>
      <c r="AN111" s="505"/>
      <c r="AO111" s="505"/>
      <c r="AP111" s="505"/>
      <c r="AQ111" s="505"/>
      <c r="AR111" s="505"/>
      <c r="AS111" s="505"/>
      <c r="AT111" s="556"/>
      <c r="AU111" s="250"/>
      <c r="AV111" s="556"/>
      <c r="AW111" s="556"/>
      <c r="BB111" s="289"/>
      <c r="BC111" s="557"/>
      <c r="BD111" s="528"/>
      <c r="BE111" s="528"/>
      <c r="BF111" s="251"/>
      <c r="BG111" s="256"/>
      <c r="BH111" s="256"/>
      <c r="BI111" s="528"/>
      <c r="BJ111" s="528"/>
      <c r="BK111" s="251"/>
      <c r="BL111" s="251"/>
      <c r="BO111" s="290"/>
      <c r="BP111" s="291"/>
      <c r="BQ111" s="291"/>
      <c r="BR111" s="291"/>
      <c r="BS111" s="290"/>
      <c r="BT111" s="291"/>
      <c r="BU111" s="291"/>
      <c r="BV111" s="291"/>
      <c r="BW111" s="291"/>
      <c r="BX111" s="290"/>
      <c r="CN111" s="558"/>
      <c r="CO111" s="558"/>
      <c r="CP111" s="558"/>
      <c r="CQ111" s="558"/>
      <c r="CR111" s="558"/>
      <c r="CS111" s="558"/>
      <c r="CT111" s="558"/>
      <c r="CU111" s="559"/>
      <c r="CV111" s="396"/>
      <c r="CW111" s="559"/>
      <c r="CX111" s="396"/>
      <c r="CY111" s="396"/>
      <c r="CZ111" s="396"/>
      <c r="DA111" s="396"/>
      <c r="DB111" s="396"/>
      <c r="DC111" s="396"/>
      <c r="DX111" s="451" t="s">
        <v>385</v>
      </c>
      <c r="DY111" s="439" t="s">
        <v>1230</v>
      </c>
      <c r="DZ111" s="439" t="s">
        <v>6</v>
      </c>
      <c r="EA111" s="560" t="s">
        <v>1332</v>
      </c>
      <c r="EB111" s="407">
        <v>727</v>
      </c>
      <c r="EC111" s="441"/>
      <c r="ED111" s="442">
        <v>727</v>
      </c>
      <c r="EE111" s="442">
        <v>35143</v>
      </c>
      <c r="EF111" s="441"/>
      <c r="EG111" s="442">
        <v>2.0686907776797655E-2</v>
      </c>
      <c r="EH111" s="441"/>
      <c r="EI111" s="273">
        <v>0</v>
      </c>
      <c r="EJ111" s="442"/>
      <c r="EK111" s="442">
        <v>82827</v>
      </c>
      <c r="EL111" s="442"/>
      <c r="EM111" s="441"/>
      <c r="EN111" s="441"/>
      <c r="EO111" s="443"/>
      <c r="ES111" s="434" t="s">
        <v>506</v>
      </c>
      <c r="ET111" s="435" t="s">
        <v>507</v>
      </c>
      <c r="EU111" s="411">
        <v>3834690</v>
      </c>
    </row>
    <row r="112" spans="1:151">
      <c r="A112" s="281"/>
      <c r="B112" s="280"/>
      <c r="C112" s="517"/>
      <c r="D112" s="280"/>
      <c r="E112" s="281"/>
      <c r="F112" s="281"/>
      <c r="G112" s="561"/>
      <c r="H112" s="281"/>
      <c r="K112" s="273"/>
      <c r="M112" s="520"/>
      <c r="N112" s="520"/>
      <c r="O112" s="520"/>
      <c r="S112" s="273"/>
      <c r="Z112" s="562"/>
      <c r="AA112" s="562"/>
      <c r="AB112" s="274"/>
      <c r="AC112" s="275"/>
      <c r="AD112" s="276"/>
      <c r="AE112" s="275"/>
      <c r="AF112" s="275"/>
      <c r="AG112" s="275"/>
      <c r="AK112" s="505"/>
      <c r="AL112" s="505"/>
      <c r="AM112" s="505"/>
      <c r="AN112" s="505"/>
      <c r="AO112" s="505"/>
      <c r="AP112" s="505"/>
      <c r="AQ112" s="505"/>
      <c r="AR112" s="505"/>
      <c r="AS112" s="505"/>
      <c r="AT112" s="556"/>
      <c r="AU112" s="505"/>
      <c r="AV112" s="563"/>
      <c r="AW112" s="563"/>
      <c r="BB112" s="289"/>
      <c r="BC112" s="289"/>
      <c r="BD112" s="528"/>
      <c r="BE112" s="528"/>
      <c r="BF112" s="251"/>
      <c r="BG112" s="256"/>
      <c r="BH112" s="256"/>
      <c r="BI112" s="528"/>
      <c r="BJ112" s="528"/>
      <c r="BK112" s="251"/>
      <c r="BL112" s="251"/>
      <c r="BO112" s="290"/>
      <c r="BP112" s="291"/>
      <c r="BQ112" s="291"/>
      <c r="BR112" s="291"/>
      <c r="BS112" s="290"/>
      <c r="BT112" s="291"/>
      <c r="BU112" s="291"/>
      <c r="BV112" s="291"/>
      <c r="BW112" s="291"/>
      <c r="BX112" s="291"/>
      <c r="CN112" s="396"/>
      <c r="CO112" s="396"/>
      <c r="CP112" s="396"/>
      <c r="CQ112" s="396"/>
      <c r="CR112" s="396"/>
      <c r="CS112" s="396"/>
      <c r="CT112" s="396"/>
      <c r="CU112" s="550"/>
      <c r="CV112" s="396"/>
      <c r="CW112" s="550"/>
      <c r="CX112" s="396"/>
      <c r="CY112" s="396"/>
      <c r="CZ112" s="396"/>
      <c r="DA112" s="396"/>
      <c r="DB112" s="396"/>
      <c r="DC112" s="396"/>
      <c r="DX112" s="451" t="s">
        <v>387</v>
      </c>
      <c r="DY112" s="439" t="s">
        <v>387</v>
      </c>
      <c r="DZ112" s="439" t="s">
        <v>744</v>
      </c>
      <c r="EA112" s="440" t="s">
        <v>76</v>
      </c>
      <c r="EB112" s="407">
        <v>1466</v>
      </c>
      <c r="EC112" s="441"/>
      <c r="ED112" s="447">
        <v>1466</v>
      </c>
      <c r="EE112" s="442">
        <v>1466</v>
      </c>
      <c r="EF112" s="441"/>
      <c r="EG112" s="442">
        <v>1</v>
      </c>
      <c r="EH112" s="441"/>
      <c r="EI112" s="273">
        <v>775499</v>
      </c>
      <c r="EJ112" s="442"/>
      <c r="EK112" s="442">
        <v>775499</v>
      </c>
      <c r="EL112" s="442">
        <v>775499</v>
      </c>
      <c r="EM112" s="441">
        <v>0</v>
      </c>
      <c r="EN112" s="441"/>
      <c r="EO112" s="443"/>
      <c r="ES112" s="434" t="s">
        <v>508</v>
      </c>
      <c r="ET112" s="435" t="s">
        <v>542</v>
      </c>
      <c r="EU112" s="411">
        <v>0</v>
      </c>
    </row>
    <row r="113" spans="1:152">
      <c r="A113" s="280"/>
      <c r="B113" s="280"/>
      <c r="C113" s="517"/>
      <c r="D113" s="564"/>
      <c r="E113" s="248"/>
      <c r="F113" s="281"/>
      <c r="G113" s="248"/>
      <c r="H113" s="281"/>
      <c r="K113" s="273"/>
      <c r="M113" s="520"/>
      <c r="N113" s="520"/>
      <c r="O113" s="520"/>
      <c r="S113" s="273"/>
      <c r="Z113" s="562"/>
      <c r="AA113" s="562"/>
      <c r="AB113" s="274"/>
      <c r="AC113" s="275"/>
      <c r="AD113" s="276"/>
      <c r="AE113" s="275"/>
      <c r="AF113" s="275"/>
      <c r="AG113" s="275"/>
      <c r="AK113" s="505"/>
      <c r="AL113" s="505"/>
      <c r="AM113" s="505"/>
      <c r="AN113" s="505"/>
      <c r="AO113" s="505"/>
      <c r="AP113" s="505"/>
      <c r="AQ113" s="505"/>
      <c r="AR113" s="505"/>
      <c r="AS113" s="505"/>
      <c r="AT113" s="556"/>
      <c r="AU113" s="274"/>
      <c r="AV113" s="563"/>
      <c r="AW113" s="556"/>
      <c r="BD113" s="528"/>
      <c r="BE113" s="528"/>
      <c r="BF113" s="251"/>
      <c r="BG113" s="256"/>
      <c r="BH113" s="256"/>
      <c r="BI113" s="528"/>
      <c r="BJ113" s="528"/>
      <c r="BK113" s="251"/>
      <c r="BL113" s="251"/>
      <c r="BP113" s="291"/>
      <c r="BQ113" s="291"/>
      <c r="BR113" s="291"/>
      <c r="BS113" s="290"/>
      <c r="BT113" s="291"/>
      <c r="BU113" s="291"/>
      <c r="BV113" s="291"/>
      <c r="BW113" s="291"/>
      <c r="BX113" s="290"/>
      <c r="CN113" s="396"/>
      <c r="CO113" s="396"/>
      <c r="CP113" s="396"/>
      <c r="CQ113" s="396"/>
      <c r="CR113" s="396"/>
      <c r="CS113" s="396"/>
      <c r="CT113" s="396"/>
      <c r="CU113" s="396"/>
      <c r="CV113" s="396"/>
      <c r="CW113" s="396"/>
      <c r="CX113" s="396"/>
      <c r="CY113" s="396"/>
      <c r="CZ113" s="396"/>
      <c r="DA113" s="396"/>
      <c r="DB113" s="396"/>
      <c r="DC113" s="396"/>
      <c r="DX113" s="453" t="s">
        <v>389</v>
      </c>
      <c r="DY113" s="439" t="s">
        <v>389</v>
      </c>
      <c r="DZ113" s="439" t="s">
        <v>744</v>
      </c>
      <c r="EA113" s="440" t="s">
        <v>390</v>
      </c>
      <c r="EB113" s="407">
        <v>1100</v>
      </c>
      <c r="EC113" s="441"/>
      <c r="ED113" s="447">
        <v>1100</v>
      </c>
      <c r="EE113" s="442">
        <v>1100</v>
      </c>
      <c r="EF113" s="441"/>
      <c r="EG113" s="442">
        <v>1</v>
      </c>
      <c r="EH113" s="441"/>
      <c r="EI113" s="273">
        <v>99963</v>
      </c>
      <c r="EJ113" s="442"/>
      <c r="EK113" s="442">
        <v>99963</v>
      </c>
      <c r="EL113" s="442">
        <v>99963</v>
      </c>
      <c r="EM113" s="446">
        <v>0</v>
      </c>
      <c r="EN113" s="441"/>
      <c r="EO113" s="443"/>
      <c r="ES113" s="434" t="s">
        <v>543</v>
      </c>
      <c r="ET113" s="435" t="s">
        <v>544</v>
      </c>
      <c r="EU113" s="411">
        <v>241077</v>
      </c>
    </row>
    <row r="114" spans="1:152" ht="15.75" thickBot="1">
      <c r="A114" s="281"/>
      <c r="B114" s="565"/>
      <c r="C114" s="566"/>
      <c r="D114" s="273"/>
      <c r="F114" s="280"/>
      <c r="G114" s="280"/>
      <c r="H114" s="280"/>
      <c r="K114" s="273"/>
      <c r="M114" s="520"/>
      <c r="N114" s="520"/>
      <c r="O114" s="520"/>
      <c r="S114" s="273"/>
      <c r="Z114" s="562"/>
      <c r="AA114" s="562"/>
      <c r="AB114" s="567"/>
      <c r="AC114" s="568"/>
      <c r="AD114" s="276"/>
      <c r="AE114" s="275"/>
      <c r="AF114" s="275"/>
      <c r="AG114" s="275"/>
      <c r="AK114" s="286"/>
      <c r="AL114" s="286"/>
      <c r="AM114" s="286"/>
      <c r="AN114" s="286"/>
      <c r="AO114" s="286"/>
      <c r="AP114" s="286"/>
      <c r="AQ114" s="286"/>
      <c r="AR114" s="286"/>
      <c r="AS114" s="286"/>
      <c r="AT114" s="556"/>
      <c r="AU114" s="563"/>
      <c r="AV114" s="563"/>
      <c r="AW114" s="556"/>
      <c r="BD114" s="528"/>
      <c r="BE114" s="528"/>
      <c r="BF114" s="251"/>
      <c r="BG114" s="256"/>
      <c r="BH114" s="256"/>
      <c r="BI114" s="528"/>
      <c r="BJ114" s="528"/>
      <c r="BK114" s="251"/>
      <c r="BL114" s="251"/>
      <c r="BO114" s="547"/>
      <c r="BP114" s="291"/>
      <c r="BQ114" s="291"/>
      <c r="BR114" s="291"/>
      <c r="BS114" s="290"/>
      <c r="BT114" s="291"/>
      <c r="BU114" s="291"/>
      <c r="BV114" s="291"/>
      <c r="BW114" s="291"/>
      <c r="BX114" s="290"/>
      <c r="CN114" s="396"/>
      <c r="CO114" s="396"/>
      <c r="CP114" s="396"/>
      <c r="CQ114" s="396"/>
      <c r="CR114" s="396"/>
      <c r="CS114" s="396"/>
      <c r="CT114" s="396"/>
      <c r="CU114" s="396"/>
      <c r="CV114" s="396"/>
      <c r="CW114" s="396"/>
      <c r="CX114" s="396"/>
      <c r="CY114" s="396"/>
      <c r="CZ114" s="396"/>
      <c r="DA114" s="396"/>
      <c r="DB114" s="396"/>
      <c r="DC114" s="396"/>
      <c r="DX114" s="452" t="s">
        <v>391</v>
      </c>
      <c r="DY114" s="405" t="s">
        <v>391</v>
      </c>
      <c r="DZ114" s="405" t="s">
        <v>744</v>
      </c>
      <c r="EA114" s="406" t="s">
        <v>392</v>
      </c>
      <c r="EB114" s="407">
        <v>6647</v>
      </c>
      <c r="EC114" s="248"/>
      <c r="ED114" s="273">
        <v>6647</v>
      </c>
      <c r="EE114" s="273"/>
      <c r="EF114" s="248"/>
      <c r="EG114" s="273">
        <v>0.76340875157918919</v>
      </c>
      <c r="EH114" s="248"/>
      <c r="EI114" s="273">
        <v>5182406</v>
      </c>
      <c r="EJ114" s="273"/>
      <c r="EK114" s="273">
        <v>3956294</v>
      </c>
      <c r="EL114" s="273">
        <v>5182406</v>
      </c>
      <c r="EM114" s="248">
        <v>0</v>
      </c>
      <c r="EN114" s="248"/>
      <c r="EO114" s="408"/>
      <c r="ES114" s="434" t="s">
        <v>545</v>
      </c>
      <c r="ET114" s="435" t="s">
        <v>546</v>
      </c>
      <c r="EU114" s="411">
        <v>588165</v>
      </c>
    </row>
    <row r="115" spans="1:152" ht="19.5" thickBot="1">
      <c r="A115" s="281"/>
      <c r="B115" s="565"/>
      <c r="C115" s="566"/>
      <c r="D115" s="249" t="s">
        <v>703</v>
      </c>
      <c r="E115" s="1198" t="s">
        <v>577</v>
      </c>
      <c r="F115" s="1199"/>
      <c r="G115" s="1199"/>
      <c r="H115" s="1200"/>
      <c r="K115" s="273"/>
      <c r="M115" s="273"/>
      <c r="N115" s="569"/>
      <c r="O115" s="520"/>
      <c r="S115" s="273"/>
      <c r="Z115" s="562"/>
      <c r="AA115" s="562"/>
      <c r="AB115" s="570"/>
      <c r="AC115" s="275"/>
      <c r="AD115" s="276"/>
      <c r="AE115" s="275"/>
      <c r="AF115" s="275"/>
      <c r="AG115" s="275"/>
      <c r="AK115" s="286"/>
      <c r="AL115" s="286"/>
      <c r="AM115" s="286"/>
      <c r="AN115" s="286"/>
      <c r="AO115" s="286"/>
      <c r="AP115" s="286"/>
      <c r="AQ115" s="286"/>
      <c r="AR115" s="286"/>
      <c r="AS115" s="286"/>
      <c r="AT115" s="556"/>
      <c r="AU115" s="563"/>
      <c r="AV115" s="286"/>
      <c r="AW115" s="563"/>
      <c r="BD115" s="528"/>
      <c r="BE115" s="528"/>
      <c r="BF115" s="251"/>
      <c r="BG115" s="256"/>
      <c r="BH115" s="256"/>
      <c r="BI115" s="528"/>
      <c r="BJ115" s="528"/>
      <c r="BK115" s="251"/>
      <c r="BL115" s="251"/>
      <c r="BO115" s="290"/>
      <c r="BP115" s="291"/>
      <c r="BQ115" s="291"/>
      <c r="BR115" s="291"/>
      <c r="BS115" s="290"/>
      <c r="BT115" s="291"/>
      <c r="BU115" s="291"/>
      <c r="BV115" s="291"/>
      <c r="BW115" s="291"/>
      <c r="BX115" s="290"/>
      <c r="DX115" s="450" t="s">
        <v>391</v>
      </c>
      <c r="DY115" s="405" t="s">
        <v>832</v>
      </c>
      <c r="DZ115" s="405" t="s">
        <v>6</v>
      </c>
      <c r="EA115" s="406" t="s">
        <v>833</v>
      </c>
      <c r="EB115" s="407">
        <v>1200</v>
      </c>
      <c r="EC115" s="248"/>
      <c r="ED115" s="273">
        <v>1200</v>
      </c>
      <c r="EE115" s="273"/>
      <c r="EF115" s="248"/>
      <c r="EG115" s="273">
        <v>0.13782014471115195</v>
      </c>
      <c r="EH115" s="248"/>
      <c r="EI115" s="273">
        <v>0</v>
      </c>
      <c r="EJ115" s="273"/>
      <c r="EK115" s="273">
        <v>714240</v>
      </c>
      <c r="EL115" s="273"/>
      <c r="EM115" s="248"/>
      <c r="EN115" s="248"/>
      <c r="EO115" s="408"/>
      <c r="ES115" s="434" t="s">
        <v>547</v>
      </c>
      <c r="ET115" s="435" t="s">
        <v>548</v>
      </c>
      <c r="EU115" s="411">
        <v>0</v>
      </c>
    </row>
    <row r="116" spans="1:152">
      <c r="A116" s="281"/>
      <c r="C116" s="281"/>
      <c r="D116" s="280"/>
      <c r="E116" s="571" t="s">
        <v>725</v>
      </c>
      <c r="F116" s="572" t="s">
        <v>1</v>
      </c>
      <c r="G116" s="573"/>
      <c r="H116" s="574"/>
      <c r="K116" s="273"/>
      <c r="M116" s="520"/>
      <c r="N116" s="520"/>
      <c r="O116" s="520"/>
      <c r="S116" s="273"/>
      <c r="AK116" s="286"/>
      <c r="AL116" s="286"/>
      <c r="AM116" s="286"/>
      <c r="AN116" s="286"/>
      <c r="AO116" s="286"/>
      <c r="AP116" s="286"/>
      <c r="AQ116" s="286"/>
      <c r="AR116" s="286"/>
      <c r="AS116" s="286"/>
      <c r="AT116" s="556"/>
      <c r="AU116" s="563"/>
      <c r="AV116" s="556"/>
      <c r="AW116" s="556"/>
      <c r="BO116" s="290"/>
      <c r="BP116" s="291"/>
      <c r="BQ116" s="291"/>
      <c r="BR116" s="291"/>
      <c r="BS116" s="290"/>
      <c r="BT116" s="291"/>
      <c r="BU116" s="291"/>
      <c r="BV116" s="291"/>
      <c r="BW116" s="291"/>
      <c r="BX116" s="290"/>
      <c r="DX116" s="451" t="s">
        <v>391</v>
      </c>
      <c r="DY116" s="439" t="s">
        <v>834</v>
      </c>
      <c r="DZ116" s="439" t="s">
        <v>6</v>
      </c>
      <c r="EA116" s="440" t="s">
        <v>1097</v>
      </c>
      <c r="EB116" s="407">
        <v>860</v>
      </c>
      <c r="EC116" s="441"/>
      <c r="ED116" s="442">
        <v>860</v>
      </c>
      <c r="EE116" s="442">
        <v>8707</v>
      </c>
      <c r="EF116" s="441"/>
      <c r="EG116" s="442">
        <v>9.87711037096589E-2</v>
      </c>
      <c r="EH116" s="441"/>
      <c r="EI116" s="273">
        <v>0</v>
      </c>
      <c r="EJ116" s="442"/>
      <c r="EK116" s="442">
        <v>511872</v>
      </c>
      <c r="EL116" s="442"/>
      <c r="EM116" s="441"/>
      <c r="EN116" s="441"/>
      <c r="EO116" s="443"/>
      <c r="ES116" s="434" t="s">
        <v>549</v>
      </c>
      <c r="ET116" s="435" t="s">
        <v>550</v>
      </c>
      <c r="EU116" s="411">
        <v>10403311</v>
      </c>
    </row>
    <row r="117" spans="1:152">
      <c r="A117" s="281"/>
      <c r="C117" s="561"/>
      <c r="D117" s="280"/>
      <c r="E117" s="575" t="s">
        <v>726</v>
      </c>
      <c r="F117" s="576" t="s">
        <v>1352</v>
      </c>
      <c r="G117" s="577"/>
      <c r="H117" s="578" t="s">
        <v>296</v>
      </c>
      <c r="M117" s="520"/>
      <c r="N117" s="520"/>
      <c r="O117" s="520"/>
      <c r="S117" s="273"/>
      <c r="AK117" s="286"/>
      <c r="AL117" s="286"/>
      <c r="AM117" s="286"/>
      <c r="AN117" s="286"/>
      <c r="AO117" s="286"/>
      <c r="AP117" s="286"/>
      <c r="AQ117" s="286"/>
      <c r="AR117" s="286"/>
      <c r="AS117" s="286"/>
      <c r="AT117" s="286"/>
      <c r="AU117" s="286"/>
      <c r="AV117" s="286"/>
      <c r="AW117" s="567"/>
      <c r="BO117" s="290"/>
      <c r="BP117" s="291"/>
      <c r="BQ117" s="291"/>
      <c r="BR117" s="291"/>
      <c r="BS117" s="290"/>
      <c r="BT117" s="291"/>
      <c r="BU117" s="291"/>
      <c r="BV117" s="291"/>
      <c r="BW117" s="291"/>
      <c r="BX117" s="290"/>
      <c r="DX117" s="453" t="s">
        <v>393</v>
      </c>
      <c r="DY117" s="439" t="s">
        <v>393</v>
      </c>
      <c r="DZ117" s="439" t="s">
        <v>744</v>
      </c>
      <c r="EA117" s="440" t="s">
        <v>404</v>
      </c>
      <c r="EB117" s="407">
        <v>2678</v>
      </c>
      <c r="EC117" s="441"/>
      <c r="ED117" s="447">
        <v>2678</v>
      </c>
      <c r="EE117" s="442">
        <v>2678</v>
      </c>
      <c r="EF117" s="441"/>
      <c r="EG117" s="442">
        <v>1</v>
      </c>
      <c r="EH117" s="441"/>
      <c r="EI117" s="273">
        <v>2350266</v>
      </c>
      <c r="EJ117" s="442"/>
      <c r="EK117" s="442">
        <v>2350266</v>
      </c>
      <c r="EL117" s="442">
        <v>2350266</v>
      </c>
      <c r="EM117" s="441">
        <v>0</v>
      </c>
      <c r="EN117" s="441"/>
      <c r="EO117" s="443"/>
      <c r="ES117" s="434" t="s">
        <v>551</v>
      </c>
      <c r="ET117" s="435" t="s">
        <v>552</v>
      </c>
      <c r="EU117" s="411">
        <v>2833445</v>
      </c>
    </row>
    <row r="118" spans="1:152" ht="15.75" thickBot="1">
      <c r="A118" s="281"/>
      <c r="C118" s="280"/>
      <c r="D118" s="579" t="s">
        <v>949</v>
      </c>
      <c r="E118" s="580" t="s">
        <v>727</v>
      </c>
      <c r="F118" s="581" t="s">
        <v>763</v>
      </c>
      <c r="G118" s="582" t="s">
        <v>314</v>
      </c>
      <c r="H118" s="583" t="s">
        <v>257</v>
      </c>
      <c r="M118" s="520"/>
      <c r="N118" s="520"/>
      <c r="O118" s="520"/>
      <c r="S118" s="273"/>
      <c r="BO118" s="547"/>
      <c r="BP118" s="291"/>
      <c r="BQ118" s="291"/>
      <c r="BR118" s="291"/>
      <c r="BS118" s="290"/>
      <c r="BT118" s="291"/>
      <c r="BU118" s="291"/>
      <c r="BV118" s="291"/>
      <c r="BW118" s="291"/>
      <c r="BX118" s="290"/>
      <c r="DX118" s="450" t="s">
        <v>405</v>
      </c>
      <c r="DY118" s="405" t="s">
        <v>405</v>
      </c>
      <c r="DZ118" s="405" t="s">
        <v>744</v>
      </c>
      <c r="EA118" s="406" t="s">
        <v>406</v>
      </c>
      <c r="EB118" s="407">
        <v>67768</v>
      </c>
      <c r="EC118" s="248"/>
      <c r="ED118" s="273">
        <v>67768</v>
      </c>
      <c r="EE118" s="273"/>
      <c r="EF118" s="248"/>
      <c r="EG118" s="273">
        <v>0.85577542335425372</v>
      </c>
      <c r="EH118" s="248"/>
      <c r="EI118" s="273">
        <v>0</v>
      </c>
      <c r="EJ118" s="273"/>
      <c r="EK118" s="273">
        <v>0</v>
      </c>
      <c r="EL118" s="273">
        <v>0</v>
      </c>
      <c r="EM118" s="248">
        <v>0</v>
      </c>
      <c r="EN118" s="248"/>
      <c r="EO118" s="408"/>
      <c r="ES118" s="434" t="s">
        <v>553</v>
      </c>
      <c r="ET118" s="435" t="s">
        <v>554</v>
      </c>
      <c r="EU118" s="411">
        <v>4588526</v>
      </c>
    </row>
    <row r="119" spans="1:152">
      <c r="A119" s="281"/>
      <c r="C119" s="584"/>
      <c r="D119" s="585" t="s">
        <v>575</v>
      </c>
      <c r="E119" s="586">
        <v>4035</v>
      </c>
      <c r="F119" s="586">
        <v>5426</v>
      </c>
      <c r="G119" s="280">
        <v>-1391</v>
      </c>
      <c r="H119" s="280">
        <v>4035</v>
      </c>
      <c r="M119" s="274"/>
      <c r="N119" s="274"/>
      <c r="O119" s="274"/>
      <c r="S119" s="273"/>
      <c r="BO119" s="290"/>
      <c r="BP119" s="291"/>
      <c r="BQ119" s="291"/>
      <c r="BR119" s="291"/>
      <c r="BS119" s="290"/>
      <c r="BT119" s="291"/>
      <c r="BU119" s="291"/>
      <c r="BV119" s="291"/>
      <c r="BW119" s="291"/>
      <c r="BX119" s="290"/>
      <c r="DX119" s="450" t="s">
        <v>405</v>
      </c>
      <c r="DY119" s="405" t="s">
        <v>77</v>
      </c>
      <c r="DZ119" s="405" t="s">
        <v>6</v>
      </c>
      <c r="EA119" s="406" t="s">
        <v>78</v>
      </c>
      <c r="EB119" s="407">
        <v>920</v>
      </c>
      <c r="EC119" s="248"/>
      <c r="ED119" s="273">
        <v>920</v>
      </c>
      <c r="EE119" s="273"/>
      <c r="EF119" s="248"/>
      <c r="EG119" s="273">
        <v>1.1617775196049956E-2</v>
      </c>
      <c r="EH119" s="248"/>
      <c r="EI119" s="273">
        <v>0</v>
      </c>
      <c r="EJ119" s="273"/>
      <c r="EK119" s="273">
        <v>0</v>
      </c>
      <c r="EL119" s="273"/>
      <c r="EM119" s="248"/>
      <c r="EN119" s="248"/>
      <c r="EO119" s="408"/>
      <c r="ES119" s="434" t="s">
        <v>555</v>
      </c>
      <c r="ET119" s="435" t="s">
        <v>556</v>
      </c>
      <c r="EU119" s="411">
        <v>2372286</v>
      </c>
    </row>
    <row r="120" spans="1:152">
      <c r="A120" s="281"/>
      <c r="B120" s="280"/>
      <c r="C120" s="587"/>
      <c r="D120" s="585" t="s">
        <v>576</v>
      </c>
      <c r="E120" s="586">
        <v>1391</v>
      </c>
      <c r="F120" s="586"/>
      <c r="G120" s="280">
        <v>1391</v>
      </c>
      <c r="H120" s="280">
        <v>1391</v>
      </c>
      <c r="BO120" s="290"/>
      <c r="BP120" s="291"/>
      <c r="BQ120" s="291"/>
      <c r="BR120" s="291"/>
      <c r="BS120" s="290"/>
      <c r="BT120" s="291"/>
      <c r="BU120" s="291"/>
      <c r="BV120" s="291"/>
      <c r="BW120" s="291"/>
      <c r="BX120" s="290"/>
      <c r="DX120" s="450" t="s">
        <v>405</v>
      </c>
      <c r="DY120" s="405" t="s">
        <v>79</v>
      </c>
      <c r="DZ120" s="405" t="s">
        <v>6</v>
      </c>
      <c r="EA120" s="406" t="s">
        <v>1098</v>
      </c>
      <c r="EB120" s="407">
        <v>630</v>
      </c>
      <c r="EC120" s="248"/>
      <c r="ED120" s="273">
        <v>630</v>
      </c>
      <c r="EE120" s="273"/>
      <c r="EF120" s="248"/>
      <c r="EG120" s="273">
        <v>7.9556504059907305E-3</v>
      </c>
      <c r="EH120" s="248"/>
      <c r="EI120" s="273">
        <v>0</v>
      </c>
      <c r="EJ120" s="273"/>
      <c r="EK120" s="273">
        <v>0</v>
      </c>
      <c r="EL120" s="273"/>
      <c r="EM120" s="248"/>
      <c r="EN120" s="248"/>
      <c r="EO120" s="408"/>
      <c r="ES120" s="588" t="s">
        <v>557</v>
      </c>
      <c r="ET120" s="589" t="s">
        <v>558</v>
      </c>
      <c r="EU120" s="411">
        <v>213296</v>
      </c>
    </row>
    <row r="121" spans="1:152" ht="15.75" thickBot="1">
      <c r="A121" s="590"/>
      <c r="B121" s="280"/>
      <c r="C121" s="1201" t="s">
        <v>1356</v>
      </c>
      <c r="D121" s="1201"/>
      <c r="E121" s="591">
        <v>5426</v>
      </c>
      <c r="F121" s="591">
        <v>5426</v>
      </c>
      <c r="G121" s="592">
        <v>0</v>
      </c>
      <c r="H121" s="592">
        <v>5426</v>
      </c>
      <c r="BO121" s="290"/>
      <c r="BP121" s="291"/>
      <c r="BQ121" s="291"/>
      <c r="BR121" s="291"/>
      <c r="BS121" s="290"/>
      <c r="BT121" s="291"/>
      <c r="BU121" s="291"/>
      <c r="BV121" s="291"/>
      <c r="BW121" s="291"/>
      <c r="BX121" s="290"/>
      <c r="DX121" s="452" t="s">
        <v>405</v>
      </c>
      <c r="DY121" s="405" t="s">
        <v>80</v>
      </c>
      <c r="DZ121" s="405" t="s">
        <v>6</v>
      </c>
      <c r="EA121" s="406" t="s">
        <v>1099</v>
      </c>
      <c r="EB121" s="407">
        <v>1492</v>
      </c>
      <c r="EC121" s="248"/>
      <c r="ED121" s="273">
        <v>1492</v>
      </c>
      <c r="EE121" s="273"/>
      <c r="EF121" s="248"/>
      <c r="EG121" s="273">
        <v>1.8841000644028841E-2</v>
      </c>
      <c r="EH121" s="248"/>
      <c r="EI121" s="273">
        <v>0</v>
      </c>
      <c r="EJ121" s="273"/>
      <c r="EK121" s="273">
        <v>0</v>
      </c>
      <c r="EL121" s="273"/>
      <c r="EM121" s="248"/>
      <c r="EN121" s="248"/>
      <c r="EO121" s="408"/>
      <c r="ES121" s="593"/>
      <c r="ET121" s="594" t="s">
        <v>182</v>
      </c>
      <c r="EU121" s="411">
        <v>22891363</v>
      </c>
    </row>
    <row r="122" spans="1:152" ht="16.5" thickTop="1" thickBot="1">
      <c r="D122" s="595"/>
      <c r="E122" s="596"/>
      <c r="F122" s="596"/>
      <c r="G122" s="596"/>
      <c r="H122" s="596"/>
      <c r="BO122" s="290"/>
      <c r="BP122" s="291"/>
      <c r="BQ122" s="291"/>
      <c r="BR122" s="291"/>
      <c r="BS122" s="290"/>
      <c r="BT122" s="291"/>
      <c r="BU122" s="291"/>
      <c r="BV122" s="291"/>
      <c r="BW122" s="291"/>
      <c r="BX122" s="290"/>
      <c r="DX122" s="452" t="s">
        <v>405</v>
      </c>
      <c r="DY122" s="405" t="s">
        <v>264</v>
      </c>
      <c r="DZ122" s="405" t="s">
        <v>6</v>
      </c>
      <c r="EA122" s="406" t="s">
        <v>265</v>
      </c>
      <c r="EB122" s="407">
        <v>1512</v>
      </c>
      <c r="EC122" s="248"/>
      <c r="ED122" s="273">
        <v>1512</v>
      </c>
      <c r="EE122" s="273"/>
      <c r="EF122" s="248"/>
      <c r="EG122" s="273">
        <v>1.9093560974377755E-2</v>
      </c>
      <c r="EH122" s="248"/>
      <c r="EI122" s="273">
        <v>0</v>
      </c>
      <c r="EJ122" s="273"/>
      <c r="EK122" s="273">
        <v>0</v>
      </c>
      <c r="EL122" s="273"/>
      <c r="EM122" s="248"/>
      <c r="EN122" s="248"/>
      <c r="EO122" s="408"/>
      <c r="ES122" s="1189" t="s">
        <v>560</v>
      </c>
      <c r="ET122" s="1190"/>
      <c r="EU122" s="597">
        <v>310267127</v>
      </c>
    </row>
    <row r="123" spans="1:152">
      <c r="D123" s="1183" t="s">
        <v>1359</v>
      </c>
      <c r="E123" s="1183"/>
      <c r="F123" s="1183"/>
      <c r="G123" s="1183"/>
      <c r="H123" s="1183"/>
      <c r="BO123" s="290"/>
      <c r="BP123" s="291"/>
      <c r="BQ123" s="291"/>
      <c r="BR123" s="291"/>
      <c r="BS123" s="290"/>
      <c r="BT123" s="291"/>
      <c r="BU123" s="291"/>
      <c r="BV123" s="291"/>
      <c r="BW123" s="291"/>
      <c r="BX123" s="290"/>
      <c r="DX123" s="452" t="s">
        <v>405</v>
      </c>
      <c r="DY123" s="404" t="s">
        <v>772</v>
      </c>
      <c r="DZ123" s="405" t="s">
        <v>6</v>
      </c>
      <c r="EA123" s="406" t="s">
        <v>773</v>
      </c>
      <c r="EB123" s="407">
        <v>1400</v>
      </c>
      <c r="EC123" s="248"/>
      <c r="ED123" s="273">
        <v>1400</v>
      </c>
      <c r="EE123" s="273"/>
      <c r="EF123" s="248"/>
      <c r="EG123" s="273">
        <v>1.7679223124423847E-2</v>
      </c>
      <c r="EH123" s="248"/>
      <c r="EI123" s="273">
        <v>0</v>
      </c>
      <c r="EJ123" s="273"/>
      <c r="EK123" s="273">
        <v>0</v>
      </c>
      <c r="EL123" s="273"/>
      <c r="EM123" s="248"/>
      <c r="EN123" s="248"/>
      <c r="EO123" s="408"/>
      <c r="ES123" s="598"/>
      <c r="ET123" s="599"/>
      <c r="EU123" s="599"/>
    </row>
    <row r="124" spans="1:152" ht="15.75">
      <c r="C124" s="600"/>
      <c r="D124" s="1197" t="s">
        <v>1357</v>
      </c>
      <c r="E124" s="1197"/>
      <c r="F124" s="1197"/>
      <c r="G124" s="1197"/>
      <c r="H124" s="1197"/>
      <c r="BO124" s="290"/>
      <c r="BP124" s="291"/>
      <c r="BQ124" s="291"/>
      <c r="BR124" s="291"/>
      <c r="BS124" s="290"/>
      <c r="BT124" s="291"/>
      <c r="BU124" s="291"/>
      <c r="BV124" s="291"/>
      <c r="BW124" s="291"/>
      <c r="BX124" s="290"/>
      <c r="DX124" s="452" t="s">
        <v>405</v>
      </c>
      <c r="DY124" s="404" t="s">
        <v>774</v>
      </c>
      <c r="DZ124" s="405" t="s">
        <v>6</v>
      </c>
      <c r="EA124" s="406" t="s">
        <v>1100</v>
      </c>
      <c r="EB124" s="407">
        <v>900</v>
      </c>
      <c r="EC124" s="248"/>
      <c r="ED124" s="273">
        <v>900</v>
      </c>
      <c r="EE124" s="273"/>
      <c r="EF124" s="248"/>
      <c r="EG124" s="273">
        <v>1.1365214865701044E-2</v>
      </c>
      <c r="EH124" s="248"/>
      <c r="EI124" s="273">
        <v>0</v>
      </c>
      <c r="EJ124" s="273"/>
      <c r="EK124" s="273">
        <v>0</v>
      </c>
      <c r="EL124" s="273"/>
      <c r="EM124" s="248"/>
      <c r="EN124" s="248"/>
      <c r="EO124" s="408"/>
      <c r="ES124" s="598"/>
      <c r="ET124" s="599"/>
      <c r="EU124" s="599"/>
    </row>
    <row r="125" spans="1:152" ht="15.75">
      <c r="C125" s="600"/>
      <c r="D125" s="1182" t="s">
        <v>1358</v>
      </c>
      <c r="E125" s="1182"/>
      <c r="F125" s="1182"/>
      <c r="G125" s="1182"/>
      <c r="H125" s="1182"/>
      <c r="BO125" s="290"/>
      <c r="BP125" s="291"/>
      <c r="BQ125" s="291"/>
      <c r="BR125" s="291"/>
      <c r="BS125" s="290"/>
      <c r="BT125" s="291"/>
      <c r="BU125" s="291"/>
      <c r="BV125" s="291"/>
      <c r="BW125" s="291"/>
      <c r="BX125" s="290"/>
      <c r="DX125" s="452" t="s">
        <v>405</v>
      </c>
      <c r="DY125" s="405" t="s">
        <v>836</v>
      </c>
      <c r="DZ125" s="405" t="s">
        <v>6</v>
      </c>
      <c r="EA125" s="406" t="s">
        <v>1101</v>
      </c>
      <c r="EB125" s="407">
        <v>929</v>
      </c>
      <c r="EC125" s="248"/>
      <c r="ED125" s="273">
        <v>929</v>
      </c>
      <c r="EE125" s="273"/>
      <c r="EF125" s="248"/>
      <c r="EG125" s="273">
        <v>1.1731427344706967E-2</v>
      </c>
      <c r="EH125" s="248"/>
      <c r="EI125" s="273">
        <v>0</v>
      </c>
      <c r="EJ125" s="273"/>
      <c r="EK125" s="273">
        <v>0</v>
      </c>
      <c r="EL125" s="273"/>
      <c r="EM125" s="248"/>
      <c r="EN125" s="248"/>
      <c r="EO125" s="408"/>
    </row>
    <row r="126" spans="1:152" ht="15.75">
      <c r="C126" s="600"/>
      <c r="BO126" s="290"/>
      <c r="BP126" s="291"/>
      <c r="BQ126" s="291"/>
      <c r="BR126" s="291"/>
      <c r="BS126" s="290"/>
      <c r="BT126" s="291"/>
      <c r="BU126" s="291"/>
      <c r="BV126" s="291"/>
      <c r="BW126" s="291"/>
      <c r="BX126" s="290"/>
      <c r="DX126" s="450" t="s">
        <v>405</v>
      </c>
      <c r="DY126" s="405" t="s">
        <v>926</v>
      </c>
      <c r="DZ126" s="405" t="s">
        <v>6</v>
      </c>
      <c r="EA126" s="406" t="s">
        <v>927</v>
      </c>
      <c r="EB126" s="407">
        <v>510</v>
      </c>
      <c r="EC126" s="248"/>
      <c r="ED126" s="273">
        <v>510</v>
      </c>
      <c r="EE126" s="273"/>
      <c r="EF126" s="248"/>
      <c r="EG126" s="273">
        <v>6.4402884238972582E-3</v>
      </c>
      <c r="EH126" s="248"/>
      <c r="EI126" s="273">
        <v>0</v>
      </c>
      <c r="EJ126" s="273"/>
      <c r="EK126" s="273">
        <v>0</v>
      </c>
      <c r="EL126" s="273"/>
      <c r="EM126" s="248"/>
      <c r="EN126" s="248"/>
      <c r="EO126" s="408"/>
      <c r="ES126" s="244" t="s">
        <v>857</v>
      </c>
    </row>
    <row r="127" spans="1:152" ht="15" customHeight="1">
      <c r="C127" s="601"/>
      <c r="BO127" s="547"/>
      <c r="BP127" s="291"/>
      <c r="BQ127" s="291"/>
      <c r="BR127" s="291"/>
      <c r="BS127" s="290"/>
      <c r="BT127" s="291"/>
      <c r="BU127" s="291"/>
      <c r="BV127" s="291"/>
      <c r="BW127" s="291"/>
      <c r="BX127" s="290"/>
      <c r="DX127" s="450" t="s">
        <v>405</v>
      </c>
      <c r="DY127" s="405" t="s">
        <v>969</v>
      </c>
      <c r="DZ127" s="405" t="s">
        <v>6</v>
      </c>
      <c r="EA127" s="406" t="s">
        <v>1333</v>
      </c>
      <c r="EB127" s="407">
        <v>815</v>
      </c>
      <c r="EC127" s="248"/>
      <c r="ED127" s="273">
        <v>815</v>
      </c>
      <c r="EE127" s="273"/>
      <c r="EF127" s="248"/>
      <c r="EG127" s="273">
        <v>1.0291833461718167E-2</v>
      </c>
      <c r="EH127" s="248"/>
      <c r="EI127" s="273">
        <v>0</v>
      </c>
      <c r="EJ127" s="273"/>
      <c r="EK127" s="273">
        <v>0</v>
      </c>
      <c r="EL127" s="273"/>
      <c r="EM127" s="248"/>
      <c r="EN127" s="248"/>
      <c r="EO127" s="408"/>
      <c r="ES127" s="1191" t="s">
        <v>1039</v>
      </c>
      <c r="ET127" s="1191"/>
      <c r="EU127" s="1191"/>
      <c r="EV127" s="1191"/>
    </row>
    <row r="128" spans="1:152">
      <c r="BO128" s="290"/>
      <c r="BP128" s="291"/>
      <c r="BQ128" s="291"/>
      <c r="BR128" s="291"/>
      <c r="BS128" s="290"/>
      <c r="BT128" s="291"/>
      <c r="BU128" s="291"/>
      <c r="BV128" s="291"/>
      <c r="BW128" s="291"/>
      <c r="BX128" s="290"/>
      <c r="DX128" s="450" t="s">
        <v>405</v>
      </c>
      <c r="DY128" s="405" t="s">
        <v>1103</v>
      </c>
      <c r="DZ128" s="405" t="s">
        <v>6</v>
      </c>
      <c r="EA128" s="406" t="s">
        <v>1104</v>
      </c>
      <c r="EB128" s="407">
        <v>510</v>
      </c>
      <c r="EC128" s="248"/>
      <c r="ED128" s="273">
        <v>510</v>
      </c>
      <c r="EE128" s="273"/>
      <c r="EF128" s="248"/>
      <c r="EG128" s="273">
        <v>6.4402884238972582E-3</v>
      </c>
      <c r="EH128" s="248"/>
      <c r="EI128" s="273">
        <v>0</v>
      </c>
      <c r="EJ128" s="273"/>
      <c r="EK128" s="273">
        <v>0</v>
      </c>
      <c r="EL128" s="273"/>
      <c r="EM128" s="248"/>
      <c r="EN128" s="248"/>
      <c r="EO128" s="408"/>
      <c r="ES128" s="1191"/>
      <c r="ET128" s="1191"/>
      <c r="EU128" s="1191"/>
      <c r="EV128" s="1191"/>
    </row>
    <row r="129" spans="67:153" ht="17.100000000000001" customHeight="1">
      <c r="BO129" s="290"/>
      <c r="BP129" s="291"/>
      <c r="BQ129" s="291"/>
      <c r="BR129" s="291"/>
      <c r="BS129" s="290"/>
      <c r="BT129" s="291"/>
      <c r="BU129" s="291"/>
      <c r="BV129" s="291"/>
      <c r="BW129" s="291"/>
      <c r="BX129" s="290"/>
      <c r="DX129" s="450" t="s">
        <v>405</v>
      </c>
      <c r="DY129" s="405" t="s">
        <v>1105</v>
      </c>
      <c r="DZ129" s="405" t="s">
        <v>6</v>
      </c>
      <c r="EA129" s="406" t="s">
        <v>1106</v>
      </c>
      <c r="EB129" s="407">
        <v>348</v>
      </c>
      <c r="EC129" s="248"/>
      <c r="ED129" s="273">
        <v>348</v>
      </c>
      <c r="EE129" s="273"/>
      <c r="EF129" s="248"/>
      <c r="EG129" s="273">
        <v>4.3945497480710706E-3</v>
      </c>
      <c r="EH129" s="248"/>
      <c r="EI129" s="273">
        <v>0</v>
      </c>
      <c r="EJ129" s="273"/>
      <c r="EK129" s="273">
        <v>0</v>
      </c>
      <c r="EL129" s="273"/>
      <c r="EM129" s="248"/>
      <c r="EN129" s="248"/>
      <c r="EO129" s="408"/>
      <c r="ES129" s="1191"/>
      <c r="ET129" s="1191"/>
      <c r="EU129" s="1191"/>
      <c r="EV129" s="1191"/>
    </row>
    <row r="130" spans="67:153">
      <c r="BO130" s="603"/>
      <c r="BP130" s="604"/>
      <c r="BQ130" s="604"/>
      <c r="BS130" s="604"/>
      <c r="BT130" s="604"/>
      <c r="BU130" s="604"/>
      <c r="BV130" s="604"/>
      <c r="BW130" s="604"/>
      <c r="BX130" s="604"/>
      <c r="DX130" s="452" t="s">
        <v>405</v>
      </c>
      <c r="DY130" s="405" t="s">
        <v>1281</v>
      </c>
      <c r="DZ130" s="405" t="s">
        <v>6</v>
      </c>
      <c r="EA130" s="406" t="s">
        <v>1282</v>
      </c>
      <c r="EB130" s="407">
        <v>727</v>
      </c>
      <c r="EC130" s="248"/>
      <c r="ED130" s="273">
        <v>727</v>
      </c>
      <c r="EE130" s="273"/>
      <c r="EF130" s="248"/>
      <c r="EG130" s="273">
        <v>9.1805680081829544E-3</v>
      </c>
      <c r="EH130" s="248"/>
      <c r="EI130" s="273">
        <v>0</v>
      </c>
      <c r="EJ130" s="273"/>
      <c r="EK130" s="273">
        <v>0</v>
      </c>
      <c r="EL130" s="273"/>
      <c r="EM130" s="248"/>
      <c r="EN130" s="248"/>
      <c r="EO130" s="408"/>
      <c r="ES130" s="1191"/>
      <c r="ET130" s="1191"/>
      <c r="EU130" s="1191"/>
      <c r="EV130" s="1191"/>
    </row>
    <row r="131" spans="67:153">
      <c r="DX131" s="452" t="s">
        <v>405</v>
      </c>
      <c r="DY131" s="405" t="s">
        <v>1334</v>
      </c>
      <c r="DZ131" s="405" t="s">
        <v>6</v>
      </c>
      <c r="EA131" s="406" t="s">
        <v>1335</v>
      </c>
      <c r="EB131" s="407">
        <v>646</v>
      </c>
      <c r="EC131" s="248"/>
      <c r="ED131" s="273">
        <v>646</v>
      </c>
      <c r="EE131" s="273"/>
      <c r="EF131" s="248"/>
      <c r="EG131" s="273">
        <v>8.1576986702698601E-3</v>
      </c>
      <c r="EH131" s="248"/>
      <c r="EI131" s="273">
        <v>0</v>
      </c>
      <c r="EJ131" s="273"/>
      <c r="EK131" s="273">
        <v>0</v>
      </c>
      <c r="EL131" s="273"/>
      <c r="EM131" s="248"/>
      <c r="EN131" s="248"/>
      <c r="EO131" s="408"/>
      <c r="ES131" s="1191"/>
      <c r="ET131" s="1191"/>
      <c r="EU131" s="1191"/>
      <c r="EV131" s="1191"/>
    </row>
    <row r="132" spans="67:153">
      <c r="DX132" s="453" t="s">
        <v>405</v>
      </c>
      <c r="DY132" s="439" t="s">
        <v>1374</v>
      </c>
      <c r="DZ132" s="439" t="s">
        <v>6</v>
      </c>
      <c r="EA132" s="440" t="s">
        <v>1375</v>
      </c>
      <c r="EB132" s="407">
        <v>82</v>
      </c>
      <c r="EC132" s="441"/>
      <c r="ED132" s="442">
        <v>82</v>
      </c>
      <c r="EE132" s="442">
        <v>79189</v>
      </c>
      <c r="EF132" s="441"/>
      <c r="EG132" s="442">
        <v>1.0354973544305396E-3</v>
      </c>
      <c r="EH132" s="441"/>
      <c r="EI132" s="273">
        <v>0</v>
      </c>
      <c r="EJ132" s="442"/>
      <c r="EK132" s="442">
        <v>0</v>
      </c>
      <c r="EL132" s="442"/>
      <c r="EM132" s="441"/>
      <c r="EN132" s="441"/>
      <c r="EO132" s="443"/>
      <c r="ES132" s="1191"/>
      <c r="ET132" s="1191"/>
      <c r="EU132" s="1191"/>
      <c r="EV132" s="1191"/>
    </row>
    <row r="133" spans="67:153">
      <c r="DX133" s="450" t="s">
        <v>407</v>
      </c>
      <c r="DY133" s="405" t="s">
        <v>407</v>
      </c>
      <c r="DZ133" s="405" t="s">
        <v>744</v>
      </c>
      <c r="EA133" s="406" t="s">
        <v>408</v>
      </c>
      <c r="EB133" s="407">
        <v>2072</v>
      </c>
      <c r="EC133" s="248"/>
      <c r="ED133" s="273">
        <v>2072</v>
      </c>
      <c r="EE133" s="273"/>
      <c r="EF133" s="248"/>
      <c r="EG133" s="273">
        <v>0.31798649478207491</v>
      </c>
      <c r="EH133" s="248"/>
      <c r="EI133" s="273">
        <v>4144632</v>
      </c>
      <c r="EJ133" s="273"/>
      <c r="EK133" s="273">
        <v>1317936</v>
      </c>
      <c r="EL133" s="273">
        <v>4144632</v>
      </c>
      <c r="EM133" s="408">
        <v>0</v>
      </c>
      <c r="EN133" s="248">
        <v>-1</v>
      </c>
      <c r="EO133" s="408"/>
      <c r="ES133" s="1191"/>
      <c r="ET133" s="1191"/>
      <c r="EU133" s="1191"/>
      <c r="EV133" s="1191"/>
      <c r="EW133" s="250"/>
    </row>
    <row r="134" spans="67:153">
      <c r="DX134" s="450" t="s">
        <v>407</v>
      </c>
      <c r="DY134" s="405" t="s">
        <v>82</v>
      </c>
      <c r="DZ134" s="405" t="s">
        <v>744</v>
      </c>
      <c r="EA134" s="406" t="s">
        <v>83</v>
      </c>
      <c r="EB134" s="407">
        <v>2648</v>
      </c>
      <c r="EC134" s="248"/>
      <c r="ED134" s="273">
        <v>2648</v>
      </c>
      <c r="EE134" s="273"/>
      <c r="EF134" s="248"/>
      <c r="EG134" s="273">
        <v>0.40638428483732353</v>
      </c>
      <c r="EH134" s="248"/>
      <c r="EI134" s="273">
        <v>0</v>
      </c>
      <c r="EJ134" s="273"/>
      <c r="EK134" s="273">
        <v>1684313</v>
      </c>
      <c r="EL134" s="273"/>
      <c r="EM134" s="408">
        <v>0</v>
      </c>
      <c r="EN134" s="248"/>
      <c r="EO134" s="408"/>
      <c r="ES134" s="1191"/>
      <c r="ET134" s="1191"/>
      <c r="EU134" s="1191"/>
      <c r="EV134" s="1191"/>
    </row>
    <row r="135" spans="67:153">
      <c r="DX135" s="450" t="s">
        <v>407</v>
      </c>
      <c r="DY135" s="405" t="s">
        <v>84</v>
      </c>
      <c r="DZ135" s="405" t="s">
        <v>744</v>
      </c>
      <c r="EA135" s="406" t="s">
        <v>85</v>
      </c>
      <c r="EB135" s="407">
        <v>636</v>
      </c>
      <c r="EC135" s="248"/>
      <c r="ED135" s="273">
        <v>636</v>
      </c>
      <c r="EE135" s="273"/>
      <c r="EF135" s="248"/>
      <c r="EG135" s="273">
        <v>9.7605893186003684E-2</v>
      </c>
      <c r="EH135" s="248"/>
      <c r="EI135" s="273">
        <v>0</v>
      </c>
      <c r="EJ135" s="273"/>
      <c r="EK135" s="273">
        <v>404541</v>
      </c>
      <c r="EL135" s="273"/>
      <c r="EM135" s="408">
        <v>0</v>
      </c>
      <c r="EN135" s="248"/>
      <c r="EO135" s="408"/>
      <c r="ES135" s="1191"/>
      <c r="ET135" s="1191"/>
      <c r="EU135" s="1191"/>
      <c r="EV135" s="1191"/>
    </row>
    <row r="136" spans="67:153">
      <c r="DX136" s="450" t="s">
        <v>407</v>
      </c>
      <c r="DY136" s="404" t="s">
        <v>886</v>
      </c>
      <c r="DZ136" s="405" t="s">
        <v>6</v>
      </c>
      <c r="EA136" s="406" t="s">
        <v>1107</v>
      </c>
      <c r="EB136" s="407">
        <v>680</v>
      </c>
      <c r="EC136" s="248"/>
      <c r="ED136" s="273">
        <v>680</v>
      </c>
      <c r="EE136" s="408"/>
      <c r="EF136" s="248"/>
      <c r="EG136" s="273">
        <v>0.10435850214855739</v>
      </c>
      <c r="EH136" s="248"/>
      <c r="EI136" s="273">
        <v>0</v>
      </c>
      <c r="EJ136" s="273"/>
      <c r="EK136" s="273">
        <v>432528</v>
      </c>
      <c r="EL136" s="273"/>
      <c r="EM136" s="408">
        <v>0</v>
      </c>
      <c r="EN136" s="248"/>
      <c r="EO136" s="408"/>
      <c r="ES136" s="1191"/>
      <c r="ET136" s="1191"/>
      <c r="EU136" s="1191"/>
      <c r="EV136" s="1191"/>
    </row>
    <row r="137" spans="67:153">
      <c r="DX137" s="453" t="s">
        <v>407</v>
      </c>
      <c r="DY137" s="462" t="s">
        <v>1232</v>
      </c>
      <c r="DZ137" s="439" t="s">
        <v>6</v>
      </c>
      <c r="EA137" s="440" t="s">
        <v>1233</v>
      </c>
      <c r="EB137" s="407">
        <v>480</v>
      </c>
      <c r="EC137" s="441"/>
      <c r="ED137" s="442">
        <v>480</v>
      </c>
      <c r="EE137" s="442">
        <v>6516</v>
      </c>
      <c r="EF137" s="441"/>
      <c r="EG137" s="442">
        <v>7.3664825046040522E-2</v>
      </c>
      <c r="EH137" s="441"/>
      <c r="EI137" s="273">
        <v>0</v>
      </c>
      <c r="EJ137" s="442"/>
      <c r="EK137" s="442">
        <v>305314</v>
      </c>
      <c r="EL137" s="442"/>
      <c r="EM137" s="443">
        <v>0</v>
      </c>
      <c r="EN137" s="441"/>
      <c r="EO137" s="443"/>
      <c r="ES137" s="1191"/>
      <c r="ET137" s="1191"/>
      <c r="EU137" s="1191"/>
      <c r="EV137" s="1191"/>
    </row>
    <row r="138" spans="67:153">
      <c r="DX138" s="450" t="s">
        <v>409</v>
      </c>
      <c r="DY138" s="405" t="s">
        <v>409</v>
      </c>
      <c r="DZ138" s="405" t="s">
        <v>744</v>
      </c>
      <c r="EA138" s="406" t="s">
        <v>410</v>
      </c>
      <c r="EB138" s="407">
        <v>20226</v>
      </c>
      <c r="EC138" s="248"/>
      <c r="ED138" s="273">
        <v>20226</v>
      </c>
      <c r="EE138" s="273"/>
      <c r="EF138" s="248"/>
      <c r="EG138" s="273">
        <v>0.97437132671741011</v>
      </c>
      <c r="EH138" s="248"/>
      <c r="EI138" s="273">
        <v>14208228</v>
      </c>
      <c r="EJ138" s="273"/>
      <c r="EK138" s="273">
        <v>13844090</v>
      </c>
      <c r="EL138" s="273">
        <v>14208228</v>
      </c>
      <c r="EM138" s="408">
        <v>0</v>
      </c>
      <c r="EN138" s="248"/>
      <c r="EO138" s="408"/>
      <c r="ES138" s="1191"/>
      <c r="ET138" s="1191"/>
      <c r="EU138" s="1191"/>
      <c r="EV138" s="1191"/>
    </row>
    <row r="139" spans="67:153">
      <c r="DX139" s="450" t="s">
        <v>409</v>
      </c>
      <c r="DY139" s="404" t="s">
        <v>888</v>
      </c>
      <c r="DZ139" s="405" t="s">
        <v>6</v>
      </c>
      <c r="EA139" s="406" t="s">
        <v>1108</v>
      </c>
      <c r="EB139" s="407">
        <v>347</v>
      </c>
      <c r="EC139" s="248"/>
      <c r="ED139" s="273">
        <v>347</v>
      </c>
      <c r="EE139" s="273"/>
      <c r="EF139" s="248"/>
      <c r="EG139" s="273">
        <v>1.6716446671162927E-2</v>
      </c>
      <c r="EH139" s="248"/>
      <c r="EI139" s="273">
        <v>0</v>
      </c>
      <c r="EJ139" s="273"/>
      <c r="EK139" s="273">
        <v>237511</v>
      </c>
      <c r="EL139" s="273"/>
      <c r="EM139" s="408">
        <v>0</v>
      </c>
      <c r="EN139" s="248"/>
      <c r="EO139" s="408"/>
      <c r="ES139" s="1191"/>
      <c r="ET139" s="1191"/>
      <c r="EU139" s="1191"/>
      <c r="EV139" s="1191"/>
    </row>
    <row r="140" spans="67:153">
      <c r="DX140" s="453" t="s">
        <v>409</v>
      </c>
      <c r="DY140" s="462" t="s">
        <v>1283</v>
      </c>
      <c r="DZ140" s="439" t="s">
        <v>6</v>
      </c>
      <c r="EA140" s="440" t="s">
        <v>1284</v>
      </c>
      <c r="EB140" s="407">
        <v>185</v>
      </c>
      <c r="EC140" s="441"/>
      <c r="ED140" s="442">
        <v>185</v>
      </c>
      <c r="EE140" s="442">
        <v>20758</v>
      </c>
      <c r="EF140" s="441"/>
      <c r="EG140" s="442">
        <v>8.91222661142692E-3</v>
      </c>
      <c r="EH140" s="441"/>
      <c r="EI140" s="273">
        <v>0</v>
      </c>
      <c r="EJ140" s="442"/>
      <c r="EK140" s="442">
        <v>126627</v>
      </c>
      <c r="EL140" s="442"/>
      <c r="EM140" s="443">
        <v>0</v>
      </c>
      <c r="EN140" s="441"/>
      <c r="EO140" s="443"/>
      <c r="ES140" s="1191"/>
      <c r="ET140" s="1191"/>
      <c r="EU140" s="1191"/>
      <c r="EV140" s="1191"/>
    </row>
    <row r="141" spans="67:153">
      <c r="DX141" s="450" t="s">
        <v>411</v>
      </c>
      <c r="DY141" s="405" t="s">
        <v>411</v>
      </c>
      <c r="DZ141" s="405" t="s">
        <v>744</v>
      </c>
      <c r="EA141" s="406" t="s">
        <v>412</v>
      </c>
      <c r="EB141" s="407">
        <v>6487</v>
      </c>
      <c r="EC141" s="248"/>
      <c r="ED141" s="273">
        <v>6487</v>
      </c>
      <c r="EE141" s="273"/>
      <c r="EF141" s="248"/>
      <c r="EG141" s="273">
        <v>0.90072202166064985</v>
      </c>
      <c r="EH141" s="248"/>
      <c r="EI141" s="273">
        <v>0</v>
      </c>
      <c r="EJ141" s="273"/>
      <c r="EK141" s="273">
        <v>0</v>
      </c>
      <c r="EL141" s="273">
        <v>0</v>
      </c>
      <c r="EM141" s="408">
        <v>0</v>
      </c>
      <c r="EN141" s="248"/>
      <c r="EO141" s="408"/>
      <c r="ES141" s="1191"/>
      <c r="ET141" s="1191"/>
      <c r="EU141" s="1191"/>
      <c r="EV141" s="1191"/>
    </row>
    <row r="142" spans="67:153" ht="9" customHeight="1">
      <c r="DX142" s="451" t="s">
        <v>411</v>
      </c>
      <c r="DY142" s="439" t="s">
        <v>928</v>
      </c>
      <c r="DZ142" s="439" t="s">
        <v>6</v>
      </c>
      <c r="EA142" s="440" t="s">
        <v>1109</v>
      </c>
      <c r="EB142" s="407">
        <v>715</v>
      </c>
      <c r="EC142" s="441"/>
      <c r="ED142" s="442">
        <v>715</v>
      </c>
      <c r="EE142" s="442">
        <v>7202</v>
      </c>
      <c r="EF142" s="441"/>
      <c r="EG142" s="442">
        <v>9.9277978339350176E-2</v>
      </c>
      <c r="EH142" s="441"/>
      <c r="EI142" s="273">
        <v>0</v>
      </c>
      <c r="EJ142" s="442"/>
      <c r="EK142" s="442">
        <v>0</v>
      </c>
      <c r="EL142" s="442"/>
      <c r="EM142" s="443">
        <v>0</v>
      </c>
      <c r="EN142" s="441"/>
      <c r="EO142" s="443"/>
      <c r="ES142" s="1191"/>
      <c r="ET142" s="1191"/>
      <c r="EU142" s="1191"/>
      <c r="EV142" s="1191"/>
    </row>
    <row r="143" spans="67:153" ht="38.25" customHeight="1">
      <c r="DX143" s="456" t="s">
        <v>413</v>
      </c>
      <c r="DY143" s="457" t="s">
        <v>413</v>
      </c>
      <c r="DZ143" s="457" t="s">
        <v>744</v>
      </c>
      <c r="EA143" s="458" t="s">
        <v>414</v>
      </c>
      <c r="EB143" s="407">
        <v>12826</v>
      </c>
      <c r="EC143" s="459"/>
      <c r="ED143" s="273">
        <v>12826</v>
      </c>
      <c r="EE143" s="461"/>
      <c r="EF143" s="459"/>
      <c r="EG143" s="273">
        <v>0.93695668054642411</v>
      </c>
      <c r="EH143" s="459"/>
      <c r="EI143" s="273">
        <v>0</v>
      </c>
      <c r="EJ143" s="461"/>
      <c r="EK143" s="461">
        <v>0</v>
      </c>
      <c r="EL143" s="461">
        <v>0</v>
      </c>
      <c r="EM143" s="408">
        <v>0</v>
      </c>
      <c r="EN143" s="459"/>
      <c r="EO143" s="460"/>
      <c r="ES143" s="1191"/>
      <c r="ET143" s="1191"/>
      <c r="EU143" s="1191"/>
      <c r="EV143" s="1191"/>
    </row>
    <row r="144" spans="67:153">
      <c r="DX144" s="450" t="s">
        <v>413</v>
      </c>
      <c r="DY144" s="405" t="s">
        <v>86</v>
      </c>
      <c r="DZ144" s="405" t="s">
        <v>6</v>
      </c>
      <c r="EA144" s="406" t="s">
        <v>1110</v>
      </c>
      <c r="EB144" s="407">
        <v>239</v>
      </c>
      <c r="EC144" s="248"/>
      <c r="ED144" s="273">
        <v>239</v>
      </c>
      <c r="EE144" s="273"/>
      <c r="EF144" s="248"/>
      <c r="EG144" s="273">
        <v>1.7459273869530278E-2</v>
      </c>
      <c r="EH144" s="248"/>
      <c r="EI144" s="273">
        <v>0</v>
      </c>
      <c r="EJ144" s="273"/>
      <c r="EK144" s="273">
        <v>0</v>
      </c>
      <c r="EL144" s="273"/>
      <c r="EM144" s="408">
        <v>0</v>
      </c>
      <c r="EN144" s="248"/>
      <c r="EO144" s="408"/>
      <c r="ES144" s="1191"/>
      <c r="ET144" s="1191"/>
      <c r="EU144" s="1191"/>
      <c r="EV144" s="1191"/>
    </row>
    <row r="145" spans="128:151">
      <c r="DX145" s="451" t="s">
        <v>413</v>
      </c>
      <c r="DY145" s="439" t="s">
        <v>971</v>
      </c>
      <c r="DZ145" s="439" t="s">
        <v>6</v>
      </c>
      <c r="EA145" s="440" t="s">
        <v>972</v>
      </c>
      <c r="EB145" s="407">
        <v>624</v>
      </c>
      <c r="EC145" s="441"/>
      <c r="ED145" s="442">
        <v>624</v>
      </c>
      <c r="EE145" s="442">
        <v>13689</v>
      </c>
      <c r="EF145" s="441"/>
      <c r="EG145" s="442">
        <v>4.5584045584045586E-2</v>
      </c>
      <c r="EH145" s="441"/>
      <c r="EI145" s="273">
        <v>0</v>
      </c>
      <c r="EJ145" s="442"/>
      <c r="EK145" s="442">
        <v>0</v>
      </c>
      <c r="EL145" s="442"/>
      <c r="EM145" s="443">
        <v>0</v>
      </c>
      <c r="EN145" s="441"/>
      <c r="EO145" s="443"/>
      <c r="ES145" s="602"/>
      <c r="ET145" s="602"/>
      <c r="EU145" s="602"/>
    </row>
    <row r="146" spans="128:151">
      <c r="DX146" s="451" t="s">
        <v>415</v>
      </c>
      <c r="DY146" s="439" t="s">
        <v>415</v>
      </c>
      <c r="DZ146" s="439" t="s">
        <v>744</v>
      </c>
      <c r="EA146" s="440" t="s">
        <v>416</v>
      </c>
      <c r="EB146" s="407">
        <v>2355</v>
      </c>
      <c r="EC146" s="441"/>
      <c r="ED146" s="442">
        <v>2355</v>
      </c>
      <c r="EE146" s="442">
        <v>2355</v>
      </c>
      <c r="EF146" s="441"/>
      <c r="EG146" s="442">
        <v>1</v>
      </c>
      <c r="EH146" s="441"/>
      <c r="EI146" s="273">
        <v>1338794</v>
      </c>
      <c r="EJ146" s="442"/>
      <c r="EK146" s="442">
        <v>1338794</v>
      </c>
      <c r="EL146" s="273">
        <v>1338794</v>
      </c>
      <c r="EM146" s="448">
        <v>0</v>
      </c>
      <c r="EN146" s="441"/>
      <c r="EO146" s="443"/>
      <c r="ES146" s="602"/>
      <c r="ET146" s="602"/>
      <c r="EU146" s="602"/>
    </row>
    <row r="147" spans="128:151">
      <c r="DX147" s="451" t="s">
        <v>417</v>
      </c>
      <c r="DY147" s="439" t="s">
        <v>417</v>
      </c>
      <c r="DZ147" s="439" t="s">
        <v>744</v>
      </c>
      <c r="EA147" s="440" t="s">
        <v>418</v>
      </c>
      <c r="EB147" s="407">
        <v>8840</v>
      </c>
      <c r="EC147" s="441"/>
      <c r="ED147" s="447">
        <v>8840</v>
      </c>
      <c r="EE147" s="442">
        <v>8840</v>
      </c>
      <c r="EF147" s="441"/>
      <c r="EG147" s="442">
        <v>1</v>
      </c>
      <c r="EH147" s="441"/>
      <c r="EI147" s="273">
        <v>7618842</v>
      </c>
      <c r="EJ147" s="442"/>
      <c r="EK147" s="442">
        <v>7618842</v>
      </c>
      <c r="EL147" s="447">
        <v>7618842</v>
      </c>
      <c r="EM147" s="448">
        <v>0</v>
      </c>
      <c r="EN147" s="441"/>
      <c r="EO147" s="443"/>
      <c r="ES147" s="602"/>
      <c r="ET147" s="602"/>
      <c r="EU147" s="602"/>
    </row>
    <row r="148" spans="128:151">
      <c r="DX148" s="451" t="s">
        <v>419</v>
      </c>
      <c r="DY148" s="439" t="s">
        <v>419</v>
      </c>
      <c r="DZ148" s="439" t="s">
        <v>744</v>
      </c>
      <c r="EA148" s="440" t="s">
        <v>420</v>
      </c>
      <c r="EB148" s="407">
        <v>449</v>
      </c>
      <c r="EC148" s="441"/>
      <c r="ED148" s="447">
        <v>449</v>
      </c>
      <c r="EE148" s="442">
        <v>449</v>
      </c>
      <c r="EF148" s="441"/>
      <c r="EG148" s="442">
        <v>1</v>
      </c>
      <c r="EH148" s="441"/>
      <c r="EI148" s="273">
        <v>0</v>
      </c>
      <c r="EJ148" s="442"/>
      <c r="EK148" s="442">
        <v>0</v>
      </c>
      <c r="EL148" s="442">
        <v>0</v>
      </c>
      <c r="EM148" s="448">
        <v>0</v>
      </c>
      <c r="EN148" s="441"/>
      <c r="EO148" s="443"/>
      <c r="ES148" s="602"/>
      <c r="ET148" s="602"/>
      <c r="EU148" s="602"/>
    </row>
    <row r="149" spans="128:151">
      <c r="DX149" s="450" t="s">
        <v>421</v>
      </c>
      <c r="DY149" s="405" t="s">
        <v>421</v>
      </c>
      <c r="DZ149" s="405" t="s">
        <v>744</v>
      </c>
      <c r="EA149" s="406" t="s">
        <v>422</v>
      </c>
      <c r="EB149" s="407">
        <v>20681</v>
      </c>
      <c r="EC149" s="248"/>
      <c r="ED149" s="273">
        <v>20681</v>
      </c>
      <c r="EE149" s="273"/>
      <c r="EF149" s="248"/>
      <c r="EG149" s="273">
        <v>0.64794160035089921</v>
      </c>
      <c r="EH149" s="248"/>
      <c r="EI149" s="273">
        <v>0</v>
      </c>
      <c r="EJ149" s="273"/>
      <c r="EK149" s="273">
        <v>0</v>
      </c>
      <c r="EL149" s="273">
        <v>0</v>
      </c>
      <c r="EM149" s="408">
        <v>0</v>
      </c>
      <c r="EN149" s="248"/>
      <c r="EO149" s="408"/>
      <c r="ES149" s="602"/>
      <c r="ET149" s="602"/>
      <c r="EU149" s="602"/>
    </row>
    <row r="150" spans="128:151">
      <c r="DX150" s="450" t="s">
        <v>421</v>
      </c>
      <c r="DY150" s="405" t="s">
        <v>88</v>
      </c>
      <c r="DZ150" s="405" t="s">
        <v>744</v>
      </c>
      <c r="EA150" s="406" t="s">
        <v>89</v>
      </c>
      <c r="EB150" s="407">
        <v>5917</v>
      </c>
      <c r="EC150" s="248"/>
      <c r="ED150" s="273">
        <v>5917</v>
      </c>
      <c r="EE150" s="273"/>
      <c r="EF150" s="248"/>
      <c r="EG150" s="273">
        <v>0.18538128955448335</v>
      </c>
      <c r="EH150" s="248"/>
      <c r="EI150" s="273">
        <v>0</v>
      </c>
      <c r="EJ150" s="273"/>
      <c r="EK150" s="273">
        <v>0</v>
      </c>
      <c r="EL150" s="273"/>
      <c r="EM150" s="408">
        <v>0</v>
      </c>
      <c r="EN150" s="248"/>
      <c r="EO150" s="408"/>
      <c r="ES150" s="602"/>
      <c r="ET150" s="602"/>
      <c r="EU150" s="602"/>
    </row>
    <row r="151" spans="128:151">
      <c r="DX151" s="452" t="s">
        <v>421</v>
      </c>
      <c r="DY151" s="405" t="s">
        <v>90</v>
      </c>
      <c r="DZ151" s="405" t="s">
        <v>6</v>
      </c>
      <c r="EA151" s="406" t="s">
        <v>1111</v>
      </c>
      <c r="EB151" s="407">
        <v>870</v>
      </c>
      <c r="EC151" s="248"/>
      <c r="ED151" s="273">
        <v>870</v>
      </c>
      <c r="EE151" s="273"/>
      <c r="EF151" s="248"/>
      <c r="EG151" s="273">
        <v>2.7257346951563382E-2</v>
      </c>
      <c r="EH151" s="248"/>
      <c r="EI151" s="273">
        <v>0</v>
      </c>
      <c r="EJ151" s="273"/>
      <c r="EK151" s="273">
        <v>0</v>
      </c>
      <c r="EL151" s="273"/>
      <c r="EM151" s="408">
        <v>0</v>
      </c>
      <c r="EN151" s="248"/>
      <c r="EO151" s="408"/>
      <c r="ES151" s="602"/>
      <c r="ET151" s="602"/>
      <c r="EU151" s="602"/>
    </row>
    <row r="152" spans="128:151">
      <c r="DX152" s="450" t="s">
        <v>421</v>
      </c>
      <c r="DY152" s="405" t="s">
        <v>92</v>
      </c>
      <c r="DZ152" s="405" t="s">
        <v>6</v>
      </c>
      <c r="EA152" s="406" t="s">
        <v>1112</v>
      </c>
      <c r="EB152" s="407">
        <v>114</v>
      </c>
      <c r="EC152" s="248"/>
      <c r="ED152" s="273">
        <v>114</v>
      </c>
      <c r="EE152" s="273"/>
      <c r="EF152" s="248"/>
      <c r="EG152" s="273">
        <v>3.5716523591703742E-3</v>
      </c>
      <c r="EH152" s="248"/>
      <c r="EI152" s="273">
        <v>0</v>
      </c>
      <c r="EJ152" s="273"/>
      <c r="EK152" s="273">
        <v>0</v>
      </c>
      <c r="EL152" s="273"/>
      <c r="EM152" s="408">
        <v>0</v>
      </c>
      <c r="EN152" s="248"/>
      <c r="EO152" s="408"/>
      <c r="ES152" s="602"/>
      <c r="ET152" s="602"/>
      <c r="EU152" s="602"/>
    </row>
    <row r="153" spans="128:151">
      <c r="DX153" s="450" t="s">
        <v>421</v>
      </c>
      <c r="DY153" s="405" t="s">
        <v>266</v>
      </c>
      <c r="DZ153" s="405" t="s">
        <v>6</v>
      </c>
      <c r="EA153" s="406" t="s">
        <v>267</v>
      </c>
      <c r="EB153" s="407">
        <v>1890</v>
      </c>
      <c r="EC153" s="248"/>
      <c r="ED153" s="273">
        <v>1890</v>
      </c>
      <c r="EE153" s="273"/>
      <c r="EF153" s="248"/>
      <c r="EG153" s="273">
        <v>5.9214236480982521E-2</v>
      </c>
      <c r="EH153" s="248"/>
      <c r="EI153" s="273">
        <v>0</v>
      </c>
      <c r="EJ153" s="273"/>
      <c r="EK153" s="273">
        <v>0</v>
      </c>
      <c r="EL153" s="273"/>
      <c r="EM153" s="408">
        <v>0</v>
      </c>
      <c r="EN153" s="248"/>
      <c r="EO153" s="408"/>
    </row>
    <row r="154" spans="128:151" ht="10.5" customHeight="1">
      <c r="DX154" s="450" t="s">
        <v>421</v>
      </c>
      <c r="DY154" s="405" t="s">
        <v>838</v>
      </c>
      <c r="DZ154" s="405" t="s">
        <v>6</v>
      </c>
      <c r="EA154" s="406" t="s">
        <v>1114</v>
      </c>
      <c r="EB154" s="407">
        <v>1700</v>
      </c>
      <c r="EC154" s="248"/>
      <c r="ED154" s="273">
        <v>1700</v>
      </c>
      <c r="EE154" s="273"/>
      <c r="EF154" s="248"/>
      <c r="EG154" s="273">
        <v>5.3261482549031895E-2</v>
      </c>
      <c r="EH154" s="248"/>
      <c r="EI154" s="273">
        <v>0</v>
      </c>
      <c r="EJ154" s="273"/>
      <c r="EK154" s="273">
        <v>0</v>
      </c>
      <c r="EL154" s="273"/>
      <c r="EM154" s="408">
        <v>0</v>
      </c>
      <c r="EN154" s="248"/>
      <c r="EO154" s="408"/>
    </row>
    <row r="155" spans="128:151" ht="20.25" customHeight="1">
      <c r="DX155" s="451" t="s">
        <v>421</v>
      </c>
      <c r="DY155" s="439" t="s">
        <v>973</v>
      </c>
      <c r="DZ155" s="439" t="s">
        <v>6</v>
      </c>
      <c r="EA155" s="440" t="s">
        <v>974</v>
      </c>
      <c r="EB155" s="407">
        <v>746</v>
      </c>
      <c r="EC155" s="441"/>
      <c r="ED155" s="442">
        <v>746</v>
      </c>
      <c r="EE155" s="442">
        <v>31918</v>
      </c>
      <c r="EF155" s="441"/>
      <c r="EG155" s="442">
        <v>2.3372391753869289E-2</v>
      </c>
      <c r="EH155" s="441"/>
      <c r="EI155" s="273">
        <v>0</v>
      </c>
      <c r="EJ155" s="442"/>
      <c r="EK155" s="442">
        <v>0</v>
      </c>
      <c r="EL155" s="442"/>
      <c r="EM155" s="443">
        <v>0</v>
      </c>
      <c r="EN155" s="441"/>
      <c r="EO155" s="443"/>
      <c r="ES155" s="1183" t="s">
        <v>999</v>
      </c>
      <c r="ET155" s="1183"/>
      <c r="EU155" s="1183"/>
    </row>
    <row r="156" spans="128:151">
      <c r="DX156" s="452" t="s">
        <v>423</v>
      </c>
      <c r="DY156" s="405" t="s">
        <v>423</v>
      </c>
      <c r="DZ156" s="405" t="s">
        <v>744</v>
      </c>
      <c r="EA156" s="406" t="s">
        <v>424</v>
      </c>
      <c r="EB156" s="407">
        <v>3473</v>
      </c>
      <c r="EC156" s="248"/>
      <c r="ED156" s="273">
        <v>3473</v>
      </c>
      <c r="EE156" s="273"/>
      <c r="EF156" s="248"/>
      <c r="EG156" s="273">
        <v>0.89303162766778088</v>
      </c>
      <c r="EH156" s="248"/>
      <c r="EI156" s="273">
        <v>0</v>
      </c>
      <c r="EJ156" s="273"/>
      <c r="EK156" s="273">
        <v>0</v>
      </c>
      <c r="EL156" s="273">
        <v>0</v>
      </c>
      <c r="EM156" s="408">
        <v>0</v>
      </c>
      <c r="EN156" s="248"/>
      <c r="EO156" s="408"/>
      <c r="ES156" s="1183"/>
      <c r="ET156" s="1183"/>
      <c r="EU156" s="1183"/>
    </row>
    <row r="157" spans="128:151">
      <c r="DX157" s="450" t="s">
        <v>423</v>
      </c>
      <c r="DY157" s="405" t="s">
        <v>94</v>
      </c>
      <c r="DZ157" s="405" t="s">
        <v>6</v>
      </c>
      <c r="EA157" s="406" t="s">
        <v>95</v>
      </c>
      <c r="EB157" s="407">
        <v>348</v>
      </c>
      <c r="EC157" s="248"/>
      <c r="ED157" s="273">
        <v>348</v>
      </c>
      <c r="EE157" s="273"/>
      <c r="EF157" s="248"/>
      <c r="EG157" s="273">
        <v>8.9483157624067888E-2</v>
      </c>
      <c r="EH157" s="248"/>
      <c r="EI157" s="273">
        <v>0</v>
      </c>
      <c r="EJ157" s="273"/>
      <c r="EK157" s="273">
        <v>0</v>
      </c>
      <c r="EL157" s="273"/>
      <c r="EM157" s="408">
        <v>0</v>
      </c>
      <c r="EN157" s="248"/>
      <c r="EO157" s="408"/>
      <c r="ES157" s="1183"/>
      <c r="ET157" s="1183"/>
      <c r="EU157" s="1183"/>
    </row>
    <row r="158" spans="128:151">
      <c r="DX158" s="451" t="s">
        <v>423</v>
      </c>
      <c r="DY158" s="439" t="s">
        <v>1015</v>
      </c>
      <c r="DZ158" s="439" t="s">
        <v>6</v>
      </c>
      <c r="EA158" s="440" t="s">
        <v>1115</v>
      </c>
      <c r="EB158" s="407">
        <v>68</v>
      </c>
      <c r="EC158" s="441"/>
      <c r="ED158" s="442">
        <v>68</v>
      </c>
      <c r="EE158" s="442">
        <v>3889</v>
      </c>
      <c r="EF158" s="441"/>
      <c r="EG158" s="442">
        <v>1.7485214708151196E-2</v>
      </c>
      <c r="EH158" s="441"/>
      <c r="EI158" s="273">
        <v>0</v>
      </c>
      <c r="EJ158" s="442"/>
      <c r="EK158" s="442">
        <v>0</v>
      </c>
      <c r="EL158" s="442"/>
      <c r="EM158" s="443">
        <v>0</v>
      </c>
      <c r="EN158" s="441"/>
      <c r="EO158" s="443"/>
      <c r="ES158" s="1183"/>
      <c r="ET158" s="1183"/>
      <c r="EU158" s="1183"/>
    </row>
    <row r="159" spans="128:151">
      <c r="DX159" s="450" t="s">
        <v>425</v>
      </c>
      <c r="DY159" s="405" t="s">
        <v>425</v>
      </c>
      <c r="DZ159" s="405" t="s">
        <v>744</v>
      </c>
      <c r="EA159" s="406" t="s">
        <v>426</v>
      </c>
      <c r="EB159" s="407">
        <v>37811</v>
      </c>
      <c r="EC159" s="248"/>
      <c r="ED159" s="273">
        <v>37811</v>
      </c>
      <c r="EE159" s="273"/>
      <c r="EF159" s="248"/>
      <c r="EG159" s="273">
        <v>0.90439628779181014</v>
      </c>
      <c r="EH159" s="248"/>
      <c r="EI159" s="273">
        <v>19033092</v>
      </c>
      <c r="EJ159" s="273"/>
      <c r="EK159" s="273">
        <v>17213457</v>
      </c>
      <c r="EL159" s="273">
        <v>19033092</v>
      </c>
      <c r="EM159" s="460">
        <v>0</v>
      </c>
      <c r="EN159" s="248">
        <v>-1</v>
      </c>
      <c r="EO159" s="408" t="s">
        <v>177</v>
      </c>
      <c r="ES159" s="1183"/>
      <c r="ET159" s="1183"/>
      <c r="EU159" s="1183"/>
    </row>
    <row r="160" spans="128:151">
      <c r="DX160" s="450" t="s">
        <v>425</v>
      </c>
      <c r="DY160" s="405" t="s">
        <v>268</v>
      </c>
      <c r="DZ160" s="405" t="s">
        <v>6</v>
      </c>
      <c r="EA160" s="406" t="s">
        <v>269</v>
      </c>
      <c r="EB160" s="407">
        <v>1091</v>
      </c>
      <c r="EC160" s="248"/>
      <c r="ED160" s="273">
        <v>1091</v>
      </c>
      <c r="EE160" s="248"/>
      <c r="EF160" s="248"/>
      <c r="EG160" s="273">
        <v>2.6095484117872176E-2</v>
      </c>
      <c r="EH160" s="248"/>
      <c r="EI160" s="273">
        <v>0</v>
      </c>
      <c r="EJ160" s="273"/>
      <c r="EK160" s="273">
        <v>496678</v>
      </c>
      <c r="EL160" s="273"/>
      <c r="EM160" s="408">
        <v>0</v>
      </c>
      <c r="EN160" s="248"/>
      <c r="EO160" s="408"/>
      <c r="ES160" s="1183"/>
      <c r="ET160" s="1183"/>
      <c r="EU160" s="1183"/>
    </row>
    <row r="161" spans="128:152">
      <c r="DX161" s="450" t="s">
        <v>425</v>
      </c>
      <c r="DY161" s="405" t="s">
        <v>1116</v>
      </c>
      <c r="DZ161" s="405" t="s">
        <v>6</v>
      </c>
      <c r="EA161" s="406" t="s">
        <v>1117</v>
      </c>
      <c r="EB161" s="407">
        <v>806</v>
      </c>
      <c r="EC161" s="248"/>
      <c r="ED161" s="273">
        <v>806</v>
      </c>
      <c r="EE161" s="273"/>
      <c r="EF161" s="248"/>
      <c r="EG161" s="273">
        <v>1.9278606965174128E-2</v>
      </c>
      <c r="EH161" s="248"/>
      <c r="EI161" s="273">
        <v>0</v>
      </c>
      <c r="EJ161" s="273"/>
      <c r="EK161" s="273">
        <v>366932</v>
      </c>
      <c r="EL161" s="273"/>
      <c r="EM161" s="408">
        <v>0</v>
      </c>
      <c r="EN161" s="248"/>
      <c r="EO161" s="408"/>
      <c r="ES161" s="1183"/>
      <c r="ET161" s="1183"/>
      <c r="EU161" s="1183"/>
    </row>
    <row r="162" spans="128:152">
      <c r="DX162" s="453" t="s">
        <v>425</v>
      </c>
      <c r="DY162" s="439" t="s">
        <v>1376</v>
      </c>
      <c r="DZ162" s="439" t="s">
        <v>6</v>
      </c>
      <c r="EA162" s="440" t="s">
        <v>1377</v>
      </c>
      <c r="EB162" s="407">
        <v>2100</v>
      </c>
      <c r="EC162" s="441"/>
      <c r="ED162" s="442">
        <v>2100</v>
      </c>
      <c r="EE162" s="442">
        <v>41808</v>
      </c>
      <c r="EF162" s="441"/>
      <c r="EG162" s="442">
        <v>5.0229621125143516E-2</v>
      </c>
      <c r="EH162" s="441"/>
      <c r="EI162" s="273">
        <v>0</v>
      </c>
      <c r="EJ162" s="442"/>
      <c r="EK162" s="442">
        <v>956025</v>
      </c>
      <c r="EL162" s="442"/>
      <c r="EM162" s="408">
        <v>0</v>
      </c>
      <c r="EN162" s="441"/>
      <c r="EO162" s="443"/>
      <c r="ES162" s="1183"/>
      <c r="ET162" s="1183"/>
      <c r="EU162" s="1183"/>
    </row>
    <row r="163" spans="128:152">
      <c r="DX163" s="451" t="s">
        <v>427</v>
      </c>
      <c r="DY163" s="439" t="s">
        <v>427</v>
      </c>
      <c r="DZ163" s="439" t="s">
        <v>744</v>
      </c>
      <c r="EA163" s="440" t="s">
        <v>428</v>
      </c>
      <c r="EB163" s="407">
        <v>1028</v>
      </c>
      <c r="EC163" s="441"/>
      <c r="ED163" s="447">
        <v>1028</v>
      </c>
      <c r="EE163" s="442">
        <v>1028</v>
      </c>
      <c r="EF163" s="441"/>
      <c r="EG163" s="442">
        <v>1</v>
      </c>
      <c r="EH163" s="441"/>
      <c r="EI163" s="273">
        <v>289156</v>
      </c>
      <c r="EJ163" s="442"/>
      <c r="EK163" s="442">
        <v>289156</v>
      </c>
      <c r="EL163" s="442">
        <v>289156</v>
      </c>
      <c r="EM163" s="448">
        <v>0</v>
      </c>
      <c r="EN163" s="441"/>
      <c r="EO163" s="443"/>
      <c r="ES163" s="1183"/>
      <c r="ET163" s="1183"/>
      <c r="EU163" s="1183"/>
    </row>
    <row r="164" spans="128:152">
      <c r="DX164" s="450" t="s">
        <v>429</v>
      </c>
      <c r="DY164" s="405" t="s">
        <v>429</v>
      </c>
      <c r="DZ164" s="405" t="s">
        <v>744</v>
      </c>
      <c r="EA164" s="406" t="s">
        <v>430</v>
      </c>
      <c r="EB164" s="407">
        <v>9073</v>
      </c>
      <c r="EC164" s="248"/>
      <c r="ED164" s="461">
        <v>9073</v>
      </c>
      <c r="EE164" s="273"/>
      <c r="EF164" s="248"/>
      <c r="EG164" s="273">
        <v>0.85959261013737565</v>
      </c>
      <c r="EH164" s="248"/>
      <c r="EI164" s="273">
        <v>4079824</v>
      </c>
      <c r="EJ164" s="273"/>
      <c r="EK164" s="273">
        <v>3506987</v>
      </c>
      <c r="EL164" s="273">
        <v>4079824</v>
      </c>
      <c r="EM164" s="408">
        <v>0</v>
      </c>
      <c r="EN164" s="248"/>
      <c r="EO164" s="408"/>
      <c r="ES164" s="1183"/>
      <c r="ET164" s="1183"/>
      <c r="EU164" s="1183"/>
    </row>
    <row r="165" spans="128:152" ht="30.75" customHeight="1">
      <c r="DX165" s="450" t="s">
        <v>429</v>
      </c>
      <c r="DY165" s="405" t="s">
        <v>1118</v>
      </c>
      <c r="DZ165" s="405" t="s">
        <v>6</v>
      </c>
      <c r="EA165" s="406" t="s">
        <v>1119</v>
      </c>
      <c r="EB165" s="407">
        <v>600</v>
      </c>
      <c r="EC165" s="248"/>
      <c r="ED165" s="273">
        <v>600</v>
      </c>
      <c r="EE165" s="273"/>
      <c r="EF165" s="248"/>
      <c r="EG165" s="273">
        <v>5.6845097110374228E-2</v>
      </c>
      <c r="EH165" s="248"/>
      <c r="EI165" s="273">
        <v>0</v>
      </c>
      <c r="EJ165" s="273"/>
      <c r="EK165" s="273">
        <v>231918</v>
      </c>
      <c r="EL165" s="273"/>
      <c r="EM165" s="408">
        <v>0</v>
      </c>
      <c r="EN165" s="248"/>
      <c r="EO165" s="408"/>
      <c r="ES165" s="1183"/>
      <c r="ET165" s="1183"/>
      <c r="EU165" s="1183"/>
    </row>
    <row r="166" spans="128:152" ht="8.25" customHeight="1">
      <c r="DX166" s="452" t="s">
        <v>429</v>
      </c>
      <c r="DY166" s="405" t="s">
        <v>1285</v>
      </c>
      <c r="DZ166" s="405" t="s">
        <v>6</v>
      </c>
      <c r="EA166" s="406" t="s">
        <v>1286</v>
      </c>
      <c r="EB166" s="407">
        <v>566</v>
      </c>
      <c r="EC166" s="248"/>
      <c r="ED166" s="273">
        <v>566</v>
      </c>
      <c r="EE166" s="273"/>
      <c r="EF166" s="248"/>
      <c r="EG166" s="273">
        <v>5.362387494078636E-2</v>
      </c>
      <c r="EH166" s="248"/>
      <c r="EI166" s="273">
        <v>0</v>
      </c>
      <c r="EJ166" s="273"/>
      <c r="EK166" s="273">
        <v>218776</v>
      </c>
      <c r="EL166" s="273"/>
      <c r="EM166" s="408">
        <v>0</v>
      </c>
      <c r="EN166" s="248"/>
      <c r="EO166" s="408"/>
    </row>
    <row r="167" spans="128:152">
      <c r="DX167" s="605" t="s">
        <v>429</v>
      </c>
      <c r="DY167" s="606" t="s">
        <v>1378</v>
      </c>
      <c r="DZ167" s="606" t="s">
        <v>6</v>
      </c>
      <c r="EA167" s="607" t="s">
        <v>1379</v>
      </c>
      <c r="EB167" s="407">
        <v>316</v>
      </c>
      <c r="EC167" s="441"/>
      <c r="ED167" s="442">
        <v>316</v>
      </c>
      <c r="EE167" s="442">
        <v>10555</v>
      </c>
      <c r="EF167" s="441"/>
      <c r="EG167" s="442">
        <v>2.9938417811463763E-2</v>
      </c>
      <c r="EH167" s="441"/>
      <c r="EI167" s="273">
        <v>0</v>
      </c>
      <c r="EJ167" s="442"/>
      <c r="EK167" s="442">
        <v>122143</v>
      </c>
      <c r="EL167" s="442"/>
      <c r="EM167" s="443"/>
      <c r="EN167" s="441"/>
      <c r="EO167" s="443"/>
    </row>
    <row r="168" spans="128:152">
      <c r="DX168" s="450" t="s">
        <v>431</v>
      </c>
      <c r="DY168" s="405" t="s">
        <v>431</v>
      </c>
      <c r="DZ168" s="405" t="s">
        <v>744</v>
      </c>
      <c r="EA168" s="406" t="s">
        <v>96</v>
      </c>
      <c r="EB168" s="407">
        <v>8202</v>
      </c>
      <c r="EC168" s="248"/>
      <c r="ED168" s="273">
        <v>8202</v>
      </c>
      <c r="EE168" s="273"/>
      <c r="EF168" s="248"/>
      <c r="EG168" s="273">
        <v>0.97805866921058904</v>
      </c>
      <c r="EH168" s="248"/>
      <c r="EI168" s="273">
        <v>5201920</v>
      </c>
      <c r="EJ168" s="273"/>
      <c r="EK168" s="273">
        <v>5087783</v>
      </c>
      <c r="EL168" s="273">
        <v>5201920</v>
      </c>
      <c r="EM168" s="408">
        <v>0</v>
      </c>
      <c r="EN168" s="248"/>
      <c r="EO168" s="408"/>
    </row>
    <row r="169" spans="128:152">
      <c r="DX169" s="453" t="s">
        <v>431</v>
      </c>
      <c r="DY169" s="439" t="s">
        <v>97</v>
      </c>
      <c r="DZ169" s="439" t="s">
        <v>6</v>
      </c>
      <c r="EA169" s="440" t="s">
        <v>98</v>
      </c>
      <c r="EB169" s="407">
        <v>184</v>
      </c>
      <c r="EC169" s="441"/>
      <c r="ED169" s="442">
        <v>184</v>
      </c>
      <c r="EE169" s="442">
        <v>8386</v>
      </c>
      <c r="EF169" s="441"/>
      <c r="EG169" s="442">
        <v>2.1941330789410924E-2</v>
      </c>
      <c r="EH169" s="441"/>
      <c r="EI169" s="273">
        <v>0</v>
      </c>
      <c r="EJ169" s="442"/>
      <c r="EK169" s="442">
        <v>114137</v>
      </c>
      <c r="EL169" s="442"/>
      <c r="EM169" s="443">
        <v>0</v>
      </c>
      <c r="EN169" s="441"/>
      <c r="EO169" s="443"/>
    </row>
    <row r="170" spans="128:152">
      <c r="DX170" s="450" t="s">
        <v>433</v>
      </c>
      <c r="DY170" s="405" t="s">
        <v>433</v>
      </c>
      <c r="DZ170" s="405" t="s">
        <v>744</v>
      </c>
      <c r="EA170" s="406" t="s">
        <v>434</v>
      </c>
      <c r="EB170" s="407">
        <v>11744</v>
      </c>
      <c r="EC170" s="248"/>
      <c r="ED170" s="273">
        <v>11744</v>
      </c>
      <c r="EE170" s="273"/>
      <c r="EF170" s="248"/>
      <c r="EG170" s="273">
        <v>0.80416324294713781</v>
      </c>
      <c r="EH170" s="248"/>
      <c r="EI170" s="273">
        <v>0</v>
      </c>
      <c r="EJ170" s="273"/>
      <c r="EK170" s="273">
        <v>0</v>
      </c>
      <c r="EL170" s="273">
        <v>0</v>
      </c>
      <c r="EM170" s="408">
        <v>0</v>
      </c>
      <c r="EN170" s="248"/>
      <c r="EO170" s="408"/>
    </row>
    <row r="171" spans="128:152">
      <c r="DX171" s="450" t="s">
        <v>433</v>
      </c>
      <c r="DY171" s="405" t="s">
        <v>99</v>
      </c>
      <c r="DZ171" s="405" t="s">
        <v>6</v>
      </c>
      <c r="EA171" s="406" t="s">
        <v>100</v>
      </c>
      <c r="EB171" s="407">
        <v>2350</v>
      </c>
      <c r="EC171" s="248"/>
      <c r="ED171" s="273">
        <v>2350</v>
      </c>
      <c r="EE171" s="408"/>
      <c r="EF171" s="248"/>
      <c r="EG171" s="273">
        <v>0.16091481785812106</v>
      </c>
      <c r="EH171" s="248"/>
      <c r="EI171" s="273">
        <v>0</v>
      </c>
      <c r="EJ171" s="273"/>
      <c r="EK171" s="273">
        <v>0</v>
      </c>
      <c r="EL171" s="273"/>
      <c r="EM171" s="408">
        <v>0</v>
      </c>
      <c r="EN171" s="248"/>
      <c r="EO171" s="408"/>
    </row>
    <row r="172" spans="128:152" ht="15.75" thickBot="1">
      <c r="DX172" s="453" t="s">
        <v>433</v>
      </c>
      <c r="DY172" s="439" t="s">
        <v>1234</v>
      </c>
      <c r="DZ172" s="439" t="s">
        <v>6</v>
      </c>
      <c r="EA172" s="560" t="s">
        <v>1235</v>
      </c>
      <c r="EB172" s="407">
        <v>510</v>
      </c>
      <c r="EC172" s="441"/>
      <c r="ED172" s="442">
        <v>510</v>
      </c>
      <c r="EE172" s="442">
        <v>14604</v>
      </c>
      <c r="EF172" s="441"/>
      <c r="EG172" s="273">
        <v>3.4921939194741167E-2</v>
      </c>
      <c r="EH172" s="441"/>
      <c r="EI172" s="273">
        <v>0</v>
      </c>
      <c r="EJ172" s="442"/>
      <c r="EK172" s="442">
        <v>0</v>
      </c>
      <c r="EL172" s="442"/>
      <c r="EM172" s="443">
        <v>0</v>
      </c>
      <c r="EN172" s="441"/>
      <c r="EO172" s="443"/>
    </row>
    <row r="173" spans="128:152" ht="15.75" thickBot="1">
      <c r="DX173" s="451" t="s">
        <v>435</v>
      </c>
      <c r="DY173" s="439" t="s">
        <v>435</v>
      </c>
      <c r="DZ173" s="439" t="s">
        <v>744</v>
      </c>
      <c r="EA173" s="440" t="s">
        <v>436</v>
      </c>
      <c r="EB173" s="407">
        <v>4433</v>
      </c>
      <c r="EC173" s="446"/>
      <c r="ED173" s="447">
        <v>4433</v>
      </c>
      <c r="EE173" s="442">
        <v>4433</v>
      </c>
      <c r="EF173" s="441"/>
      <c r="EG173" s="447">
        <v>1</v>
      </c>
      <c r="EH173" s="441"/>
      <c r="EI173" s="273">
        <v>0</v>
      </c>
      <c r="EJ173" s="442"/>
      <c r="EK173" s="442">
        <v>0</v>
      </c>
      <c r="EL173" s="442">
        <v>0</v>
      </c>
      <c r="EM173" s="448">
        <v>0</v>
      </c>
      <c r="EN173" s="441"/>
      <c r="EO173" s="443"/>
      <c r="ES173" s="1184" t="s">
        <v>700</v>
      </c>
      <c r="ET173" s="1185"/>
      <c r="EU173" s="1185"/>
      <c r="EV173" s="244" t="s">
        <v>1397</v>
      </c>
    </row>
    <row r="174" spans="128:152">
      <c r="DX174" s="451" t="s">
        <v>437</v>
      </c>
      <c r="DY174" s="439" t="s">
        <v>437</v>
      </c>
      <c r="DZ174" s="439" t="s">
        <v>744</v>
      </c>
      <c r="EA174" s="440" t="s">
        <v>438</v>
      </c>
      <c r="EB174" s="407">
        <v>2121</v>
      </c>
      <c r="EC174" s="441"/>
      <c r="ED174" s="447">
        <v>2121</v>
      </c>
      <c r="EE174" s="442">
        <v>2121</v>
      </c>
      <c r="EF174" s="441"/>
      <c r="EG174" s="447">
        <v>1</v>
      </c>
      <c r="EH174" s="441"/>
      <c r="EI174" s="273">
        <v>18324</v>
      </c>
      <c r="EJ174" s="442"/>
      <c r="EK174" s="442">
        <v>18324</v>
      </c>
      <c r="EL174" s="442">
        <v>18324</v>
      </c>
      <c r="EM174" s="448">
        <v>0</v>
      </c>
      <c r="EN174" s="441"/>
      <c r="EO174" s="443"/>
      <c r="ET174" s="273" t="s">
        <v>702</v>
      </c>
      <c r="EU174" s="244">
        <v>297454530</v>
      </c>
      <c r="EV174" s="244">
        <v>297454530</v>
      </c>
    </row>
    <row r="175" spans="128:152">
      <c r="DX175" s="450" t="s">
        <v>439</v>
      </c>
      <c r="DY175" s="405" t="s">
        <v>439</v>
      </c>
      <c r="DZ175" s="405" t="s">
        <v>744</v>
      </c>
      <c r="EA175" s="406" t="s">
        <v>440</v>
      </c>
      <c r="EB175" s="407">
        <v>2584</v>
      </c>
      <c r="EC175" s="248"/>
      <c r="ED175" s="273">
        <v>2584</v>
      </c>
      <c r="EE175" s="273"/>
      <c r="EF175" s="248"/>
      <c r="EG175" s="273">
        <v>0.85733244857332447</v>
      </c>
      <c r="EH175" s="248"/>
      <c r="EI175" s="273">
        <v>1983845</v>
      </c>
      <c r="EJ175" s="273"/>
      <c r="EK175" s="273">
        <v>1700815</v>
      </c>
      <c r="EL175" s="273">
        <v>1983845</v>
      </c>
      <c r="EM175" s="408">
        <v>0</v>
      </c>
      <c r="EN175" s="248"/>
      <c r="EO175" s="408"/>
      <c r="ET175" s="273" t="s">
        <v>998</v>
      </c>
      <c r="EU175" s="244">
        <v>0</v>
      </c>
    </row>
    <row r="176" spans="128:152">
      <c r="DX176" s="451" t="s">
        <v>439</v>
      </c>
      <c r="DY176" s="439" t="s">
        <v>776</v>
      </c>
      <c r="DZ176" s="439" t="s">
        <v>6</v>
      </c>
      <c r="EA176" s="440" t="s">
        <v>777</v>
      </c>
      <c r="EB176" s="407">
        <v>430</v>
      </c>
      <c r="EC176" s="441"/>
      <c r="ED176" s="442">
        <v>430</v>
      </c>
      <c r="EE176" s="442">
        <v>3014</v>
      </c>
      <c r="EF176" s="441"/>
      <c r="EG176" s="442">
        <v>0.1426675514266755</v>
      </c>
      <c r="EH176" s="441"/>
      <c r="EI176" s="273">
        <v>0</v>
      </c>
      <c r="EJ176" s="442"/>
      <c r="EK176" s="442">
        <v>283030</v>
      </c>
      <c r="EL176" s="442"/>
      <c r="EM176" s="443">
        <v>0</v>
      </c>
      <c r="EN176" s="441"/>
      <c r="EO176" s="443"/>
      <c r="ET176" s="273" t="s">
        <v>286</v>
      </c>
      <c r="EU176" s="244">
        <v>310267127</v>
      </c>
      <c r="EV176" s="608">
        <v>310267127</v>
      </c>
    </row>
    <row r="177" spans="128:152">
      <c r="DX177" s="451" t="s">
        <v>441</v>
      </c>
      <c r="DY177" s="439" t="s">
        <v>441</v>
      </c>
      <c r="DZ177" s="439" t="s">
        <v>744</v>
      </c>
      <c r="EA177" s="440" t="s">
        <v>442</v>
      </c>
      <c r="EB177" s="407">
        <v>5563</v>
      </c>
      <c r="EC177" s="441"/>
      <c r="ED177" s="447">
        <v>5563</v>
      </c>
      <c r="EE177" s="442">
        <v>5563</v>
      </c>
      <c r="EF177" s="441"/>
      <c r="EG177" s="447">
        <v>1</v>
      </c>
      <c r="EH177" s="441"/>
      <c r="EI177" s="273">
        <v>1777904</v>
      </c>
      <c r="EJ177" s="442"/>
      <c r="EK177" s="447">
        <v>1777904</v>
      </c>
      <c r="EL177" s="447">
        <v>1777904</v>
      </c>
      <c r="EM177" s="448">
        <v>0</v>
      </c>
      <c r="EN177" s="441"/>
      <c r="EO177" s="443"/>
      <c r="ET177" s="273" t="s">
        <v>524</v>
      </c>
      <c r="EU177" s="609">
        <v>-12812597</v>
      </c>
      <c r="EV177" s="608">
        <v>-12812597</v>
      </c>
    </row>
    <row r="178" spans="128:152">
      <c r="DX178" s="282" t="s">
        <v>443</v>
      </c>
      <c r="DY178" s="244" t="s">
        <v>443</v>
      </c>
      <c r="DZ178" s="244" t="s">
        <v>744</v>
      </c>
      <c r="EA178" s="244" t="s">
        <v>573</v>
      </c>
      <c r="EB178" s="407">
        <v>143471</v>
      </c>
      <c r="EC178" s="248"/>
      <c r="ED178" s="273">
        <v>143471</v>
      </c>
      <c r="EE178" s="273"/>
      <c r="EF178" s="248"/>
      <c r="EG178" s="273">
        <v>0.84523977848474141</v>
      </c>
      <c r="EH178" s="248"/>
      <c r="EI178" s="273">
        <v>0</v>
      </c>
      <c r="EJ178" s="273"/>
      <c r="EK178" s="273">
        <v>0</v>
      </c>
      <c r="EL178" s="273">
        <v>0</v>
      </c>
      <c r="EM178" s="408">
        <v>0</v>
      </c>
      <c r="EN178" s="248"/>
      <c r="EO178" s="408"/>
    </row>
    <row r="179" spans="128:152">
      <c r="DX179" s="282" t="s">
        <v>443</v>
      </c>
      <c r="DY179" s="244" t="s">
        <v>101</v>
      </c>
      <c r="DZ179" s="244" t="s">
        <v>6</v>
      </c>
      <c r="EA179" s="244" t="s">
        <v>102</v>
      </c>
      <c r="EB179" s="407">
        <v>1600</v>
      </c>
      <c r="EC179" s="248"/>
      <c r="ED179" s="273">
        <v>1600</v>
      </c>
      <c r="EE179" s="273"/>
      <c r="EF179" s="248"/>
      <c r="EG179" s="273">
        <v>9.4261812183339226E-3</v>
      </c>
      <c r="EH179" s="248"/>
      <c r="EI179" s="273">
        <v>0</v>
      </c>
      <c r="EJ179" s="273"/>
      <c r="EK179" s="273">
        <v>0</v>
      </c>
      <c r="EL179" s="273"/>
      <c r="EM179" s="408">
        <v>0</v>
      </c>
      <c r="EN179" s="248"/>
      <c r="EO179" s="408"/>
    </row>
    <row r="180" spans="128:152">
      <c r="DX180" s="282" t="s">
        <v>443</v>
      </c>
      <c r="DY180" s="244" t="s">
        <v>103</v>
      </c>
      <c r="DZ180" s="244" t="s">
        <v>6</v>
      </c>
      <c r="EA180" s="244" t="s">
        <v>104</v>
      </c>
      <c r="EB180" s="407">
        <v>2220</v>
      </c>
      <c r="ED180" s="273">
        <v>2220</v>
      </c>
      <c r="EE180" s="273"/>
      <c r="EF180" s="248"/>
      <c r="EG180" s="273">
        <v>1.3078826440438318E-2</v>
      </c>
      <c r="EH180" s="248"/>
      <c r="EI180" s="273">
        <v>0</v>
      </c>
      <c r="EJ180" s="273"/>
      <c r="EK180" s="273">
        <v>0</v>
      </c>
      <c r="EL180" s="273"/>
      <c r="EM180" s="408">
        <v>0</v>
      </c>
      <c r="EN180" s="248"/>
      <c r="EO180" s="408"/>
    </row>
    <row r="181" spans="128:152">
      <c r="DX181" s="282" t="s">
        <v>443</v>
      </c>
      <c r="DY181" s="244" t="s">
        <v>105</v>
      </c>
      <c r="DZ181" s="244" t="s">
        <v>6</v>
      </c>
      <c r="EA181" s="244" t="s">
        <v>1120</v>
      </c>
      <c r="EB181" s="407">
        <v>463</v>
      </c>
      <c r="ED181" s="273">
        <v>463</v>
      </c>
      <c r="EE181" s="273"/>
      <c r="EF181" s="248"/>
      <c r="EG181" s="273">
        <v>2.7277011900553789E-3</v>
      </c>
      <c r="EH181" s="248"/>
      <c r="EI181" s="273">
        <v>0</v>
      </c>
      <c r="EJ181" s="273"/>
      <c r="EK181" s="273">
        <v>0</v>
      </c>
      <c r="EL181" s="273"/>
      <c r="EM181" s="408">
        <v>0</v>
      </c>
      <c r="EN181" s="248"/>
      <c r="EO181" s="408"/>
    </row>
    <row r="182" spans="128:152">
      <c r="DX182" s="282" t="s">
        <v>443</v>
      </c>
      <c r="DY182" s="244" t="s">
        <v>579</v>
      </c>
      <c r="DZ182" s="244" t="s">
        <v>6</v>
      </c>
      <c r="EA182" s="244" t="s">
        <v>1121</v>
      </c>
      <c r="EB182" s="407">
        <v>1598</v>
      </c>
      <c r="ED182" s="273">
        <v>1598</v>
      </c>
      <c r="EE182" s="273"/>
      <c r="EF182" s="248"/>
      <c r="EG182" s="273">
        <v>9.4143984918110043E-3</v>
      </c>
      <c r="EH182" s="248"/>
      <c r="EI182" s="273">
        <v>0</v>
      </c>
      <c r="EJ182" s="273"/>
      <c r="EK182" s="273">
        <v>0</v>
      </c>
      <c r="EL182" s="273"/>
      <c r="EM182" s="408">
        <v>0</v>
      </c>
      <c r="EN182" s="248"/>
      <c r="EO182" s="408"/>
    </row>
    <row r="183" spans="128:152">
      <c r="DX183" s="282" t="s">
        <v>443</v>
      </c>
      <c r="DY183" s="244" t="s">
        <v>718</v>
      </c>
      <c r="DZ183" s="244" t="s">
        <v>6</v>
      </c>
      <c r="EA183" s="244" t="s">
        <v>1122</v>
      </c>
      <c r="EB183" s="407">
        <v>1730</v>
      </c>
      <c r="ED183" s="273">
        <v>1730</v>
      </c>
      <c r="EE183" s="273"/>
      <c r="EF183" s="248"/>
      <c r="EG183" s="273">
        <v>1.0192058442323553E-2</v>
      </c>
      <c r="EH183" s="248"/>
      <c r="EI183" s="273">
        <v>0</v>
      </c>
      <c r="EJ183" s="273"/>
      <c r="EK183" s="273">
        <v>0</v>
      </c>
      <c r="EL183" s="273"/>
      <c r="EM183" s="408">
        <v>0</v>
      </c>
      <c r="EN183" s="248"/>
      <c r="EO183" s="408"/>
    </row>
    <row r="184" spans="128:152">
      <c r="DX184" s="282" t="s">
        <v>443</v>
      </c>
      <c r="DY184" s="244" t="s">
        <v>244</v>
      </c>
      <c r="DZ184" s="244" t="s">
        <v>6</v>
      </c>
      <c r="EA184" s="244" t="s">
        <v>245</v>
      </c>
      <c r="EB184" s="407">
        <v>1024</v>
      </c>
      <c r="ED184" s="273">
        <v>1024</v>
      </c>
      <c r="EE184" s="273"/>
      <c r="EF184" s="248"/>
      <c r="EG184" s="273">
        <v>6.0327559797337107E-3</v>
      </c>
      <c r="EH184" s="248"/>
      <c r="EI184" s="273">
        <v>0</v>
      </c>
      <c r="EJ184" s="273"/>
      <c r="EK184" s="273">
        <v>0</v>
      </c>
      <c r="EL184" s="273"/>
      <c r="EM184" s="408">
        <v>0</v>
      </c>
      <c r="EN184" s="248"/>
      <c r="EO184" s="408"/>
    </row>
    <row r="185" spans="128:152">
      <c r="DX185" s="282" t="s">
        <v>443</v>
      </c>
      <c r="DY185" s="244" t="s">
        <v>786</v>
      </c>
      <c r="DZ185" s="244" t="s">
        <v>6</v>
      </c>
      <c r="EA185" s="244" t="s">
        <v>270</v>
      </c>
      <c r="EB185" s="407">
        <v>185</v>
      </c>
      <c r="ED185" s="273">
        <v>185</v>
      </c>
      <c r="EE185" s="273"/>
      <c r="EF185" s="248"/>
      <c r="EG185" s="273">
        <v>1.0899022033698598E-3</v>
      </c>
      <c r="EH185" s="248"/>
      <c r="EI185" s="273">
        <v>0</v>
      </c>
      <c r="EJ185" s="273"/>
      <c r="EK185" s="273">
        <v>0</v>
      </c>
      <c r="EL185" s="273"/>
      <c r="EM185" s="408">
        <v>0</v>
      </c>
      <c r="EN185" s="248"/>
      <c r="EO185" s="408"/>
    </row>
    <row r="186" spans="128:152">
      <c r="DX186" s="282" t="s">
        <v>443</v>
      </c>
      <c r="DY186" s="244" t="s">
        <v>271</v>
      </c>
      <c r="DZ186" s="244" t="s">
        <v>6</v>
      </c>
      <c r="EA186" s="244" t="s">
        <v>1123</v>
      </c>
      <c r="EB186" s="407">
        <v>1050</v>
      </c>
      <c r="ED186" s="273">
        <v>1050</v>
      </c>
      <c r="EE186" s="273"/>
      <c r="EF186" s="248"/>
      <c r="EG186" s="273">
        <v>6.1859314245316368E-3</v>
      </c>
      <c r="EH186" s="248"/>
      <c r="EI186" s="273">
        <v>0</v>
      </c>
      <c r="EJ186" s="273"/>
      <c r="EK186" s="273">
        <v>0</v>
      </c>
      <c r="EL186" s="273"/>
      <c r="EM186" s="408">
        <v>0</v>
      </c>
      <c r="EN186" s="248"/>
      <c r="EO186" s="408"/>
    </row>
    <row r="187" spans="128:152">
      <c r="DX187" s="282" t="s">
        <v>443</v>
      </c>
      <c r="DY187" s="244" t="s">
        <v>778</v>
      </c>
      <c r="DZ187" s="244" t="s">
        <v>6</v>
      </c>
      <c r="EA187" s="244" t="s">
        <v>1124</v>
      </c>
      <c r="EB187" s="407">
        <v>1380</v>
      </c>
      <c r="ED187" s="273">
        <v>1380</v>
      </c>
      <c r="EE187" s="273"/>
      <c r="EF187" s="248"/>
      <c r="EG187" s="273">
        <v>8.130081300813009E-3</v>
      </c>
      <c r="EH187" s="248"/>
      <c r="EI187" s="273">
        <v>0</v>
      </c>
      <c r="EJ187" s="273"/>
      <c r="EK187" s="273">
        <v>0</v>
      </c>
      <c r="EL187" s="273"/>
      <c r="EM187" s="408">
        <v>0</v>
      </c>
      <c r="EN187" s="248"/>
      <c r="EO187" s="408"/>
    </row>
    <row r="188" spans="128:152">
      <c r="DX188" s="282" t="s">
        <v>443</v>
      </c>
      <c r="DY188" s="244" t="s">
        <v>840</v>
      </c>
      <c r="DZ188" s="244" t="s">
        <v>6</v>
      </c>
      <c r="EA188" s="244" t="s">
        <v>1125</v>
      </c>
      <c r="EB188" s="407">
        <v>210</v>
      </c>
      <c r="ED188" s="273">
        <v>210</v>
      </c>
      <c r="EE188" s="273"/>
      <c r="EF188" s="248"/>
      <c r="EG188" s="273">
        <v>1.2371862849063274E-3</v>
      </c>
      <c r="EH188" s="248"/>
      <c r="EI188" s="273">
        <v>0</v>
      </c>
      <c r="EJ188" s="273"/>
      <c r="EK188" s="273">
        <v>0</v>
      </c>
      <c r="EL188" s="273"/>
      <c r="EM188" s="408">
        <v>0</v>
      </c>
      <c r="EN188" s="248"/>
      <c r="EO188" s="408"/>
    </row>
    <row r="189" spans="128:152">
      <c r="DX189" s="282" t="s">
        <v>443</v>
      </c>
      <c r="DY189" s="244" t="s">
        <v>842</v>
      </c>
      <c r="DZ189" s="244" t="s">
        <v>6</v>
      </c>
      <c r="EA189" s="244" t="s">
        <v>1336</v>
      </c>
      <c r="EB189" s="407">
        <v>344</v>
      </c>
      <c r="ED189" s="273">
        <v>344</v>
      </c>
      <c r="EE189" s="273"/>
      <c r="EF189" s="248"/>
      <c r="EG189" s="273">
        <v>2.0266289619417935E-3</v>
      </c>
      <c r="EH189" s="248"/>
      <c r="EI189" s="273">
        <v>0</v>
      </c>
      <c r="EJ189" s="273"/>
      <c r="EK189" s="273">
        <v>0</v>
      </c>
      <c r="EL189" s="273"/>
      <c r="EM189" s="408">
        <v>0</v>
      </c>
      <c r="EN189" s="248"/>
      <c r="EO189" s="408"/>
    </row>
    <row r="190" spans="128:152">
      <c r="DX190" s="282" t="s">
        <v>443</v>
      </c>
      <c r="DY190" s="244" t="s">
        <v>844</v>
      </c>
      <c r="DZ190" s="244" t="s">
        <v>6</v>
      </c>
      <c r="EA190" s="244" t="s">
        <v>845</v>
      </c>
      <c r="EB190" s="407">
        <v>360</v>
      </c>
      <c r="ED190" s="273">
        <v>360</v>
      </c>
      <c r="EE190" s="273"/>
      <c r="EF190" s="248"/>
      <c r="EG190" s="273">
        <v>2.1208907741251328E-3</v>
      </c>
      <c r="EH190" s="248"/>
      <c r="EI190" s="273">
        <v>0</v>
      </c>
      <c r="EJ190" s="273"/>
      <c r="EK190" s="273">
        <v>0</v>
      </c>
      <c r="EL190" s="273"/>
      <c r="EM190" s="408">
        <v>0</v>
      </c>
      <c r="EN190" s="248"/>
      <c r="EO190" s="408"/>
    </row>
    <row r="191" spans="128:152">
      <c r="DX191" s="282" t="s">
        <v>443</v>
      </c>
      <c r="DY191" s="244" t="s">
        <v>890</v>
      </c>
      <c r="DZ191" s="244" t="s">
        <v>6</v>
      </c>
      <c r="EA191" s="244" t="s">
        <v>1127</v>
      </c>
      <c r="EB191" s="407">
        <v>1700</v>
      </c>
      <c r="ED191" s="273">
        <v>1700</v>
      </c>
      <c r="EE191" s="273"/>
      <c r="EF191" s="248"/>
      <c r="EG191" s="273">
        <v>1.0015317544479792E-2</v>
      </c>
      <c r="EH191" s="248"/>
      <c r="EI191" s="273">
        <v>0</v>
      </c>
      <c r="EJ191" s="273"/>
      <c r="EK191" s="273">
        <v>0</v>
      </c>
      <c r="EL191" s="273"/>
      <c r="EM191" s="408">
        <v>0</v>
      </c>
      <c r="EN191" s="248"/>
      <c r="EO191" s="408"/>
    </row>
    <row r="192" spans="128:152">
      <c r="DX192" s="282" t="s">
        <v>443</v>
      </c>
      <c r="DY192" s="244" t="s">
        <v>892</v>
      </c>
      <c r="DZ192" s="244" t="s">
        <v>6</v>
      </c>
      <c r="EA192" s="244" t="s">
        <v>1128</v>
      </c>
      <c r="EB192" s="407">
        <v>226</v>
      </c>
      <c r="ED192" s="273">
        <v>226</v>
      </c>
      <c r="EE192" s="273"/>
      <c r="EF192" s="248"/>
      <c r="EG192" s="273">
        <v>1.3314480970896667E-3</v>
      </c>
      <c r="EH192" s="248"/>
      <c r="EI192" s="273">
        <v>0</v>
      </c>
      <c r="EJ192" s="273"/>
      <c r="EK192" s="273">
        <v>0</v>
      </c>
      <c r="EL192" s="273"/>
      <c r="EM192" s="408">
        <v>0</v>
      </c>
      <c r="EN192" s="248"/>
      <c r="EO192" s="408"/>
    </row>
    <row r="193" spans="128:145">
      <c r="DX193" s="282" t="s">
        <v>443</v>
      </c>
      <c r="DY193" s="244" t="s">
        <v>896</v>
      </c>
      <c r="DZ193" s="244" t="s">
        <v>6</v>
      </c>
      <c r="EA193" s="244" t="s">
        <v>1130</v>
      </c>
      <c r="EB193" s="407">
        <v>575</v>
      </c>
      <c r="ED193" s="273">
        <v>575</v>
      </c>
      <c r="EE193" s="273"/>
      <c r="EF193" s="248"/>
      <c r="EG193" s="273">
        <v>3.3875338753387536E-3</v>
      </c>
      <c r="EH193" s="248"/>
      <c r="EI193" s="273">
        <v>0</v>
      </c>
      <c r="EJ193" s="273"/>
      <c r="EK193" s="273">
        <v>0</v>
      </c>
      <c r="EL193" s="273"/>
      <c r="EM193" s="408">
        <v>0</v>
      </c>
      <c r="EN193" s="248"/>
      <c r="EO193" s="408"/>
    </row>
    <row r="194" spans="128:145">
      <c r="DX194" s="282" t="s">
        <v>443</v>
      </c>
      <c r="DY194" s="244" t="s">
        <v>1287</v>
      </c>
      <c r="DZ194" s="244" t="s">
        <v>6</v>
      </c>
      <c r="EA194" s="244" t="s">
        <v>1288</v>
      </c>
      <c r="EB194" s="407">
        <v>161</v>
      </c>
      <c r="ED194" s="273">
        <v>161</v>
      </c>
      <c r="EE194" s="273"/>
      <c r="EF194" s="248"/>
      <c r="EG194" s="273">
        <v>9.4850948509485095E-4</v>
      </c>
      <c r="EH194" s="248"/>
      <c r="EI194" s="273">
        <v>0</v>
      </c>
      <c r="EJ194" s="273"/>
      <c r="EK194" s="273">
        <v>0</v>
      </c>
      <c r="EL194" s="273"/>
      <c r="EM194" s="408">
        <v>0</v>
      </c>
      <c r="EN194" s="248"/>
      <c r="EO194" s="408"/>
    </row>
    <row r="195" spans="128:145">
      <c r="DX195" s="282" t="s">
        <v>443</v>
      </c>
      <c r="DY195" s="244" t="s">
        <v>897</v>
      </c>
      <c r="DZ195" s="244" t="s">
        <v>6</v>
      </c>
      <c r="EA195" s="244" t="s">
        <v>1131</v>
      </c>
      <c r="EB195" s="407">
        <v>286</v>
      </c>
      <c r="ED195" s="273">
        <v>286</v>
      </c>
      <c r="EE195" s="273"/>
      <c r="EF195" s="248"/>
      <c r="EG195" s="273">
        <v>1.6849298927771887E-3</v>
      </c>
      <c r="EH195" s="248"/>
      <c r="EI195" s="273">
        <v>0</v>
      </c>
      <c r="EJ195" s="273"/>
      <c r="EK195" s="273">
        <v>0</v>
      </c>
      <c r="EL195" s="273"/>
      <c r="EM195" s="408">
        <v>0</v>
      </c>
      <c r="EN195" s="248"/>
      <c r="EO195" s="408"/>
    </row>
    <row r="196" spans="128:145">
      <c r="DX196" s="282" t="s">
        <v>443</v>
      </c>
      <c r="DY196" s="244" t="s">
        <v>899</v>
      </c>
      <c r="DZ196" s="244" t="s">
        <v>6</v>
      </c>
      <c r="EA196" s="244" t="s">
        <v>1132</v>
      </c>
      <c r="EB196" s="407">
        <v>260</v>
      </c>
      <c r="ED196" s="273">
        <v>260</v>
      </c>
      <c r="EE196" s="273"/>
      <c r="EF196" s="248"/>
      <c r="EG196" s="273">
        <v>1.5317544479792624E-3</v>
      </c>
      <c r="EH196" s="248"/>
      <c r="EI196" s="273">
        <v>0</v>
      </c>
      <c r="EJ196" s="273"/>
      <c r="EK196" s="273">
        <v>0</v>
      </c>
      <c r="EL196" s="273"/>
      <c r="EM196" s="408">
        <v>0</v>
      </c>
      <c r="EN196" s="248"/>
      <c r="EO196" s="408"/>
    </row>
    <row r="197" spans="128:145">
      <c r="DX197" s="282" t="s">
        <v>443</v>
      </c>
      <c r="DY197" s="610" t="s">
        <v>930</v>
      </c>
      <c r="DZ197" s="244" t="s">
        <v>6</v>
      </c>
      <c r="EA197" s="610" t="s">
        <v>1133</v>
      </c>
      <c r="EB197" s="407">
        <v>228</v>
      </c>
      <c r="ED197" s="273">
        <v>228</v>
      </c>
      <c r="EE197" s="273"/>
      <c r="EF197" s="248"/>
      <c r="EG197" s="273">
        <v>1.3432308236125839E-3</v>
      </c>
      <c r="EH197" s="248"/>
      <c r="EI197" s="273">
        <v>0</v>
      </c>
      <c r="EJ197" s="273"/>
      <c r="EK197" s="273">
        <v>0</v>
      </c>
      <c r="EL197" s="273"/>
      <c r="EM197" s="408">
        <v>0</v>
      </c>
      <c r="EN197" s="248"/>
      <c r="EO197" s="408"/>
    </row>
    <row r="198" spans="128:145">
      <c r="DX198" s="282" t="s">
        <v>443</v>
      </c>
      <c r="DY198" s="610" t="s">
        <v>932</v>
      </c>
      <c r="DZ198" s="244" t="s">
        <v>6</v>
      </c>
      <c r="EA198" s="610" t="s">
        <v>933</v>
      </c>
      <c r="EB198" s="407">
        <v>1150</v>
      </c>
      <c r="ED198" s="273">
        <v>1150</v>
      </c>
      <c r="EE198" s="273"/>
      <c r="EF198" s="248"/>
      <c r="EG198" s="273">
        <v>6.7750677506775072E-3</v>
      </c>
      <c r="EH198" s="248"/>
      <c r="EI198" s="273">
        <v>0</v>
      </c>
      <c r="EJ198" s="273"/>
      <c r="EK198" s="273">
        <v>0</v>
      </c>
      <c r="EL198" s="273"/>
      <c r="EM198" s="408">
        <v>0</v>
      </c>
      <c r="EN198" s="248"/>
      <c r="EO198" s="408"/>
    </row>
    <row r="199" spans="128:145">
      <c r="DX199" s="282" t="s">
        <v>443</v>
      </c>
      <c r="DY199" s="610" t="s">
        <v>934</v>
      </c>
      <c r="DZ199" s="244" t="s">
        <v>6</v>
      </c>
      <c r="EA199" s="610" t="s">
        <v>1380</v>
      </c>
      <c r="EB199" s="407">
        <v>921</v>
      </c>
      <c r="ED199" s="273">
        <v>921</v>
      </c>
      <c r="EE199" s="273"/>
      <c r="EF199" s="248"/>
      <c r="EG199" s="273">
        <v>5.4259455638034637E-3</v>
      </c>
      <c r="EH199" s="248"/>
      <c r="EI199" s="273">
        <v>0</v>
      </c>
      <c r="EJ199" s="273"/>
      <c r="EK199" s="273">
        <v>0</v>
      </c>
      <c r="EL199" s="273"/>
      <c r="EM199" s="408">
        <v>0</v>
      </c>
      <c r="EN199" s="248"/>
      <c r="EO199" s="408"/>
    </row>
    <row r="200" spans="128:145">
      <c r="DX200" s="450" t="s">
        <v>443</v>
      </c>
      <c r="DY200" s="405" t="s">
        <v>936</v>
      </c>
      <c r="DZ200" s="405" t="s">
        <v>6</v>
      </c>
      <c r="EA200" s="406" t="s">
        <v>937</v>
      </c>
      <c r="EB200" s="407">
        <v>185</v>
      </c>
      <c r="EC200" s="248"/>
      <c r="ED200" s="273">
        <v>185</v>
      </c>
      <c r="EE200" s="273"/>
      <c r="EF200" s="248"/>
      <c r="EG200" s="273">
        <v>1.0899022033698598E-3</v>
      </c>
      <c r="EH200" s="248"/>
      <c r="EI200" s="273">
        <v>0</v>
      </c>
      <c r="EJ200" s="273"/>
      <c r="EK200" s="273">
        <v>0</v>
      </c>
      <c r="EL200" s="273"/>
      <c r="EM200" s="408">
        <v>0</v>
      </c>
      <c r="EN200" s="248"/>
      <c r="EO200" s="408"/>
    </row>
    <row r="201" spans="128:145">
      <c r="DX201" s="450" t="s">
        <v>443</v>
      </c>
      <c r="DY201" s="405" t="s">
        <v>975</v>
      </c>
      <c r="DZ201" s="405" t="s">
        <v>6</v>
      </c>
      <c r="EA201" s="406" t="s">
        <v>976</v>
      </c>
      <c r="EB201" s="407">
        <v>1156</v>
      </c>
      <c r="EC201" s="248"/>
      <c r="ED201" s="273">
        <v>1156</v>
      </c>
      <c r="EE201" s="273"/>
      <c r="EF201" s="248"/>
      <c r="EG201" s="273">
        <v>6.8104159302462587E-3</v>
      </c>
      <c r="EH201" s="248"/>
      <c r="EI201" s="273">
        <v>0</v>
      </c>
      <c r="EJ201" s="273"/>
      <c r="EK201" s="273">
        <v>0</v>
      </c>
      <c r="EL201" s="273"/>
      <c r="EM201" s="408">
        <v>0</v>
      </c>
      <c r="EN201" s="248"/>
      <c r="EO201" s="408"/>
    </row>
    <row r="202" spans="128:145">
      <c r="DX202" s="450" t="s">
        <v>443</v>
      </c>
      <c r="DY202" s="405" t="s">
        <v>977</v>
      </c>
      <c r="DZ202" s="405" t="s">
        <v>6</v>
      </c>
      <c r="EA202" s="406" t="s">
        <v>1134</v>
      </c>
      <c r="EB202" s="407">
        <v>895</v>
      </c>
      <c r="EC202" s="248"/>
      <c r="ED202" s="273">
        <v>895</v>
      </c>
      <c r="EE202" s="273"/>
      <c r="EF202" s="248"/>
      <c r="EG202" s="273">
        <v>5.2727701190055376E-3</v>
      </c>
      <c r="EH202" s="248"/>
      <c r="EI202" s="273">
        <v>0</v>
      </c>
      <c r="EJ202" s="273"/>
      <c r="EK202" s="273">
        <v>0</v>
      </c>
      <c r="EL202" s="273"/>
      <c r="EM202" s="408">
        <v>0</v>
      </c>
      <c r="EN202" s="248"/>
      <c r="EO202" s="408"/>
    </row>
    <row r="203" spans="128:145">
      <c r="DX203" s="450" t="s">
        <v>443</v>
      </c>
      <c r="DY203" s="405" t="s">
        <v>1017</v>
      </c>
      <c r="DZ203" s="405" t="s">
        <v>6</v>
      </c>
      <c r="EA203" s="406" t="s">
        <v>1135</v>
      </c>
      <c r="EB203" s="407">
        <v>727</v>
      </c>
      <c r="EC203" s="248"/>
      <c r="ED203" s="273">
        <v>727</v>
      </c>
      <c r="EE203" s="273"/>
      <c r="EF203" s="248"/>
      <c r="EG203" s="273">
        <v>4.2830210910804762E-3</v>
      </c>
      <c r="EH203" s="248"/>
      <c r="EI203" s="273">
        <v>0</v>
      </c>
      <c r="EJ203" s="273"/>
      <c r="EK203" s="273">
        <v>0</v>
      </c>
      <c r="EL203" s="273"/>
      <c r="EM203" s="408">
        <v>0</v>
      </c>
      <c r="EN203" s="248"/>
      <c r="EO203" s="408"/>
    </row>
    <row r="204" spans="128:145">
      <c r="DX204" s="450" t="s">
        <v>443</v>
      </c>
      <c r="DY204" s="405" t="s">
        <v>1019</v>
      </c>
      <c r="DZ204" s="405" t="s">
        <v>6</v>
      </c>
      <c r="EA204" s="406" t="s">
        <v>1020</v>
      </c>
      <c r="EB204" s="407">
        <v>744</v>
      </c>
      <c r="EC204" s="248"/>
      <c r="ED204" s="273">
        <v>744</v>
      </c>
      <c r="EE204" s="273"/>
      <c r="EF204" s="248"/>
      <c r="EG204" s="273">
        <v>4.3831742665252742E-3</v>
      </c>
      <c r="EH204" s="248"/>
      <c r="EI204" s="273">
        <v>0</v>
      </c>
      <c r="EJ204" s="273"/>
      <c r="EK204" s="273">
        <v>0</v>
      </c>
      <c r="EL204" s="273"/>
      <c r="EM204" s="408">
        <v>0</v>
      </c>
      <c r="EN204" s="248"/>
      <c r="EO204" s="408"/>
    </row>
    <row r="205" spans="128:145">
      <c r="DX205" s="450" t="s">
        <v>443</v>
      </c>
      <c r="DY205" s="405" t="s">
        <v>1236</v>
      </c>
      <c r="DZ205" s="405" t="s">
        <v>6</v>
      </c>
      <c r="EA205" s="551" t="s">
        <v>1237</v>
      </c>
      <c r="EB205" s="407">
        <v>1000</v>
      </c>
      <c r="EC205" s="248"/>
      <c r="ED205" s="273">
        <v>1000</v>
      </c>
      <c r="EE205" s="273"/>
      <c r="EF205" s="248"/>
      <c r="EG205" s="273">
        <v>5.8913632614587012E-3</v>
      </c>
      <c r="EH205" s="248"/>
      <c r="EI205" s="273">
        <v>0</v>
      </c>
      <c r="EJ205" s="273"/>
      <c r="EK205" s="273">
        <v>0</v>
      </c>
      <c r="EL205" s="273"/>
      <c r="EM205" s="408">
        <v>0</v>
      </c>
      <c r="EN205" s="248"/>
      <c r="EO205" s="408"/>
    </row>
    <row r="206" spans="128:145">
      <c r="DX206" s="450" t="s">
        <v>443</v>
      </c>
      <c r="DY206" s="405" t="s">
        <v>1137</v>
      </c>
      <c r="DZ206" s="405" t="s">
        <v>6</v>
      </c>
      <c r="EA206" s="406" t="s">
        <v>1138</v>
      </c>
      <c r="EB206" s="407">
        <v>176</v>
      </c>
      <c r="EC206" s="248"/>
      <c r="ED206" s="273">
        <v>176</v>
      </c>
      <c r="EE206" s="273"/>
      <c r="EF206" s="248"/>
      <c r="EG206" s="273">
        <v>1.0368799340167315E-3</v>
      </c>
      <c r="EH206" s="248"/>
      <c r="EI206" s="273">
        <v>0</v>
      </c>
      <c r="EJ206" s="273"/>
      <c r="EK206" s="273">
        <v>0</v>
      </c>
      <c r="EL206" s="273"/>
      <c r="EM206" s="408">
        <v>0</v>
      </c>
      <c r="EN206" s="248"/>
      <c r="EO206" s="408"/>
    </row>
    <row r="207" spans="128:145">
      <c r="DX207" s="450" t="s">
        <v>443</v>
      </c>
      <c r="DY207" s="405" t="s">
        <v>1139</v>
      </c>
      <c r="DZ207" s="405" t="s">
        <v>6</v>
      </c>
      <c r="EA207" s="406" t="s">
        <v>1337</v>
      </c>
      <c r="EB207" s="407">
        <v>940</v>
      </c>
      <c r="EC207" s="248"/>
      <c r="ED207" s="273">
        <v>940</v>
      </c>
      <c r="EE207" s="408"/>
      <c r="EF207" s="248"/>
      <c r="EG207" s="273">
        <v>5.5378814657711791E-3</v>
      </c>
      <c r="EH207" s="248"/>
      <c r="EI207" s="273">
        <v>0</v>
      </c>
      <c r="EJ207" s="273"/>
      <c r="EK207" s="273">
        <v>0</v>
      </c>
      <c r="EL207" s="273"/>
      <c r="EM207" s="408">
        <v>0</v>
      </c>
      <c r="EN207" s="248"/>
      <c r="EO207" s="408"/>
    </row>
    <row r="208" spans="128:145">
      <c r="DX208" s="450" t="s">
        <v>443</v>
      </c>
      <c r="DY208" s="405" t="s">
        <v>1238</v>
      </c>
      <c r="DZ208" s="405" t="s">
        <v>6</v>
      </c>
      <c r="EA208" s="551" t="s">
        <v>1239</v>
      </c>
      <c r="EB208" s="407">
        <v>600</v>
      </c>
      <c r="EC208" s="248"/>
      <c r="ED208" s="273">
        <v>600</v>
      </c>
      <c r="EE208" s="273"/>
      <c r="EF208" s="248"/>
      <c r="EG208" s="273">
        <v>3.534817956875221E-3</v>
      </c>
      <c r="EH208" s="248"/>
      <c r="EI208" s="273">
        <v>0</v>
      </c>
      <c r="EJ208" s="273"/>
      <c r="EK208" s="273">
        <v>0</v>
      </c>
      <c r="EL208" s="273"/>
      <c r="EM208" s="408">
        <v>0</v>
      </c>
      <c r="EN208" s="248"/>
      <c r="EO208" s="408"/>
    </row>
    <row r="209" spans="128:145">
      <c r="DX209" s="450" t="s">
        <v>443</v>
      </c>
      <c r="DY209" s="405" t="s">
        <v>1240</v>
      </c>
      <c r="DZ209" s="405" t="s">
        <v>6</v>
      </c>
      <c r="EA209" s="551" t="s">
        <v>1241</v>
      </c>
      <c r="EB209" s="407">
        <v>990</v>
      </c>
      <c r="EC209" s="248"/>
      <c r="ED209" s="273">
        <v>990</v>
      </c>
      <c r="EE209" s="273"/>
      <c r="EF209" s="248"/>
      <c r="EG209" s="273">
        <v>5.8324496288441148E-3</v>
      </c>
      <c r="EH209" s="248"/>
      <c r="EI209" s="273">
        <v>0</v>
      </c>
      <c r="EJ209" s="273"/>
      <c r="EK209" s="273">
        <v>0</v>
      </c>
      <c r="EL209" s="273"/>
      <c r="EM209" s="408">
        <v>0</v>
      </c>
      <c r="EN209" s="248"/>
      <c r="EO209" s="408"/>
    </row>
    <row r="210" spans="128:145">
      <c r="DX210" s="452" t="s">
        <v>443</v>
      </c>
      <c r="DY210" s="405" t="s">
        <v>1289</v>
      </c>
      <c r="DZ210" s="405" t="s">
        <v>6</v>
      </c>
      <c r="EA210" s="551" t="s">
        <v>1290</v>
      </c>
      <c r="EB210" s="407">
        <v>475</v>
      </c>
      <c r="EC210" s="248"/>
      <c r="ED210" s="273">
        <v>475</v>
      </c>
      <c r="EE210" s="273"/>
      <c r="EF210" s="248"/>
      <c r="EG210" s="273">
        <v>2.7983975491928832E-3</v>
      </c>
      <c r="EH210" s="248"/>
      <c r="EI210" s="273">
        <v>0</v>
      </c>
      <c r="EJ210" s="273"/>
      <c r="EK210" s="273">
        <v>0</v>
      </c>
      <c r="EL210" s="273"/>
      <c r="EM210" s="408">
        <v>0</v>
      </c>
      <c r="EN210" s="248"/>
      <c r="EO210" s="408"/>
    </row>
    <row r="211" spans="128:145">
      <c r="DX211" s="452" t="s">
        <v>443</v>
      </c>
      <c r="DY211" s="405" t="s">
        <v>1338</v>
      </c>
      <c r="DZ211" s="405" t="s">
        <v>6</v>
      </c>
      <c r="EA211" s="551" t="s">
        <v>1339</v>
      </c>
      <c r="EB211" s="407">
        <v>559</v>
      </c>
      <c r="EC211" s="248"/>
      <c r="ED211" s="273">
        <v>559</v>
      </c>
      <c r="EE211" s="408"/>
      <c r="EF211" s="248"/>
      <c r="EG211" s="273">
        <v>3.2932720631554144E-3</v>
      </c>
      <c r="EH211" s="248"/>
      <c r="EI211" s="273">
        <v>0</v>
      </c>
      <c r="EJ211" s="273"/>
      <c r="EK211" s="273">
        <v>0</v>
      </c>
      <c r="EL211" s="273"/>
      <c r="EM211" s="408">
        <v>0</v>
      </c>
      <c r="EN211" s="248"/>
      <c r="EO211" s="408"/>
    </row>
    <row r="212" spans="128:145">
      <c r="DX212" s="453" t="s">
        <v>443</v>
      </c>
      <c r="DY212" s="439" t="s">
        <v>1381</v>
      </c>
      <c r="DZ212" s="439" t="s">
        <v>6</v>
      </c>
      <c r="EA212" s="560" t="s">
        <v>1382</v>
      </c>
      <c r="EB212" s="407">
        <v>151</v>
      </c>
      <c r="EC212" s="441"/>
      <c r="ED212" s="442">
        <v>151</v>
      </c>
      <c r="EE212" s="442">
        <v>169740</v>
      </c>
      <c r="EF212" s="441"/>
      <c r="EG212" s="442">
        <v>8.8959585248026397E-4</v>
      </c>
      <c r="EH212" s="441"/>
      <c r="EI212" s="273">
        <v>0</v>
      </c>
      <c r="EJ212" s="442"/>
      <c r="EK212" s="442">
        <v>0</v>
      </c>
      <c r="EL212" s="442"/>
      <c r="EM212" s="408"/>
      <c r="EN212" s="441"/>
      <c r="EO212" s="443"/>
    </row>
    <row r="213" spans="128:145">
      <c r="DX213" s="451" t="s">
        <v>445</v>
      </c>
      <c r="DY213" s="439" t="s">
        <v>445</v>
      </c>
      <c r="DZ213" s="439" t="s">
        <v>744</v>
      </c>
      <c r="EA213" s="440" t="s">
        <v>446</v>
      </c>
      <c r="EB213" s="407">
        <v>1736</v>
      </c>
      <c r="EC213" s="441"/>
      <c r="ED213" s="447">
        <v>1736</v>
      </c>
      <c r="EE213" s="442">
        <v>1736</v>
      </c>
      <c r="EF213" s="441"/>
      <c r="EG213" s="442">
        <v>1</v>
      </c>
      <c r="EH213" s="441"/>
      <c r="EI213" s="273">
        <v>159854</v>
      </c>
      <c r="EJ213" s="442"/>
      <c r="EK213" s="442">
        <v>159854</v>
      </c>
      <c r="EL213" s="442">
        <v>159854</v>
      </c>
      <c r="EM213" s="408">
        <v>0</v>
      </c>
      <c r="EN213" s="441"/>
      <c r="EO213" s="443"/>
    </row>
    <row r="214" spans="128:145">
      <c r="DX214" s="450" t="s">
        <v>447</v>
      </c>
      <c r="DY214" s="405" t="s">
        <v>447</v>
      </c>
      <c r="DZ214" s="405" t="s">
        <v>744</v>
      </c>
      <c r="EA214" s="406" t="s">
        <v>448</v>
      </c>
      <c r="EB214" s="407">
        <v>3497</v>
      </c>
      <c r="EC214" s="248"/>
      <c r="ED214" s="273">
        <v>3497</v>
      </c>
      <c r="EE214" s="408"/>
      <c r="EF214" s="248"/>
      <c r="EG214" s="273">
        <v>0.94590208276981336</v>
      </c>
      <c r="EH214" s="248"/>
      <c r="EI214" s="273">
        <v>879956</v>
      </c>
      <c r="EJ214" s="273"/>
      <c r="EK214" s="461">
        <v>832352</v>
      </c>
      <c r="EL214" s="273">
        <v>879956</v>
      </c>
      <c r="EM214" s="408">
        <v>0</v>
      </c>
      <c r="EN214" s="248"/>
      <c r="EO214" s="408"/>
    </row>
    <row r="215" spans="128:145">
      <c r="DX215" s="451" t="s">
        <v>447</v>
      </c>
      <c r="DY215" s="439" t="s">
        <v>1242</v>
      </c>
      <c r="DZ215" s="439" t="s">
        <v>6</v>
      </c>
      <c r="EA215" s="560" t="s">
        <v>1243</v>
      </c>
      <c r="EB215" s="407">
        <v>200</v>
      </c>
      <c r="EC215" s="441"/>
      <c r="ED215" s="442">
        <v>200</v>
      </c>
      <c r="EE215" s="442">
        <v>3697</v>
      </c>
      <c r="EF215" s="441"/>
      <c r="EG215" s="442">
        <v>5.4097917230186636E-2</v>
      </c>
      <c r="EH215" s="248"/>
      <c r="EI215" s="273">
        <v>0</v>
      </c>
      <c r="EJ215" s="611"/>
      <c r="EK215" s="442">
        <v>47604</v>
      </c>
      <c r="EL215" s="611"/>
      <c r="EM215" s="408">
        <v>0</v>
      </c>
      <c r="EN215" s="612"/>
      <c r="EO215" s="613"/>
    </row>
    <row r="216" spans="128:145">
      <c r="DX216" s="452" t="s">
        <v>449</v>
      </c>
      <c r="DY216" s="405" t="s">
        <v>449</v>
      </c>
      <c r="DZ216" s="405" t="s">
        <v>744</v>
      </c>
      <c r="EA216" s="406" t="s">
        <v>450</v>
      </c>
      <c r="EB216" s="407">
        <v>13301</v>
      </c>
      <c r="EC216" s="248"/>
      <c r="ED216" s="273">
        <v>13301</v>
      </c>
      <c r="EE216" s="273"/>
      <c r="EF216" s="248"/>
      <c r="EG216" s="273">
        <v>0.88543469577952338</v>
      </c>
      <c r="EH216" s="248"/>
      <c r="EI216" s="273">
        <v>0</v>
      </c>
      <c r="EJ216" s="273"/>
      <c r="EK216" s="273">
        <v>0</v>
      </c>
      <c r="EL216" s="273">
        <v>0</v>
      </c>
      <c r="EM216" s="408">
        <v>0</v>
      </c>
      <c r="EN216" s="248"/>
      <c r="EO216" s="408"/>
    </row>
    <row r="217" spans="128:145">
      <c r="DX217" s="452" t="s">
        <v>449</v>
      </c>
      <c r="DY217" s="405" t="s">
        <v>107</v>
      </c>
      <c r="DZ217" s="405" t="s">
        <v>6</v>
      </c>
      <c r="EA217" s="406" t="s">
        <v>1141</v>
      </c>
      <c r="EB217" s="407">
        <v>500</v>
      </c>
      <c r="EC217" s="248"/>
      <c r="ED217" s="273">
        <v>500</v>
      </c>
      <c r="EE217" s="273"/>
      <c r="EF217" s="248"/>
      <c r="EG217" s="273">
        <v>3.328451604313673E-2</v>
      </c>
      <c r="EH217" s="248"/>
      <c r="EI217" s="273">
        <v>0</v>
      </c>
      <c r="EJ217" s="273"/>
      <c r="EK217" s="273">
        <v>0</v>
      </c>
      <c r="EL217" s="273"/>
      <c r="EM217" s="408">
        <v>0</v>
      </c>
      <c r="EN217" s="248"/>
      <c r="EO217" s="408"/>
    </row>
    <row r="218" spans="128:145">
      <c r="DX218" s="452" t="s">
        <v>449</v>
      </c>
      <c r="DY218" s="405" t="s">
        <v>108</v>
      </c>
      <c r="DZ218" s="405" t="s">
        <v>6</v>
      </c>
      <c r="EA218" s="406" t="s">
        <v>1142</v>
      </c>
      <c r="EB218" s="407">
        <v>968</v>
      </c>
      <c r="EC218" s="248"/>
      <c r="ED218" s="273">
        <v>968</v>
      </c>
      <c r="EE218" s="273"/>
      <c r="EF218" s="248"/>
      <c r="EG218" s="273">
        <v>6.443882305951272E-2</v>
      </c>
      <c r="EH218" s="248"/>
      <c r="EI218" s="273">
        <v>0</v>
      </c>
      <c r="EJ218" s="273"/>
      <c r="EK218" s="273">
        <v>0</v>
      </c>
      <c r="EL218" s="273"/>
      <c r="EM218" s="408">
        <v>0</v>
      </c>
      <c r="EN218" s="248"/>
      <c r="EO218" s="408"/>
    </row>
    <row r="219" spans="128:145">
      <c r="DX219" s="452" t="s">
        <v>449</v>
      </c>
      <c r="DY219" s="405" t="s">
        <v>1143</v>
      </c>
      <c r="DZ219" s="405" t="s">
        <v>6</v>
      </c>
      <c r="EA219" s="245" t="s">
        <v>1144</v>
      </c>
      <c r="EB219" s="407">
        <v>253</v>
      </c>
      <c r="EC219" s="248"/>
      <c r="ED219" s="442">
        <v>253</v>
      </c>
      <c r="EE219" s="273">
        <v>15022</v>
      </c>
      <c r="EF219" s="248"/>
      <c r="EG219" s="273">
        <v>1.6841965117827186E-2</v>
      </c>
      <c r="EH219" s="248"/>
      <c r="EI219" s="273">
        <v>0</v>
      </c>
      <c r="EJ219" s="273"/>
      <c r="EK219" s="273">
        <v>0</v>
      </c>
      <c r="EL219" s="273"/>
      <c r="EM219" s="408">
        <v>0</v>
      </c>
      <c r="EN219" s="248"/>
      <c r="EO219" s="408"/>
    </row>
    <row r="220" spans="128:145">
      <c r="DX220" s="456" t="s">
        <v>451</v>
      </c>
      <c r="DY220" s="457" t="s">
        <v>451</v>
      </c>
      <c r="DZ220" s="457" t="s">
        <v>744</v>
      </c>
      <c r="EA220" s="458" t="s">
        <v>452</v>
      </c>
      <c r="EB220" s="407">
        <v>14266</v>
      </c>
      <c r="EC220" s="459"/>
      <c r="ED220" s="273">
        <v>14266</v>
      </c>
      <c r="EE220" s="461"/>
      <c r="EF220" s="459"/>
      <c r="EG220" s="461">
        <v>0.93266213389121344</v>
      </c>
      <c r="EH220" s="459"/>
      <c r="EI220" s="273">
        <v>7030181</v>
      </c>
      <c r="EJ220" s="461"/>
      <c r="EK220" s="461">
        <v>6556784</v>
      </c>
      <c r="EL220" s="461">
        <v>7030181</v>
      </c>
      <c r="EM220" s="408">
        <v>0</v>
      </c>
      <c r="EN220" s="459"/>
      <c r="EO220" s="460"/>
    </row>
    <row r="221" spans="128:145">
      <c r="DX221" s="450" t="s">
        <v>451</v>
      </c>
      <c r="DY221" s="405" t="s">
        <v>110</v>
      </c>
      <c r="DZ221" s="405" t="s">
        <v>6</v>
      </c>
      <c r="EA221" s="406" t="s">
        <v>720</v>
      </c>
      <c r="EB221" s="407">
        <v>1030</v>
      </c>
      <c r="EC221" s="248"/>
      <c r="ED221" s="442">
        <v>1030</v>
      </c>
      <c r="EE221" s="273">
        <v>15296</v>
      </c>
      <c r="EF221" s="248"/>
      <c r="EG221" s="442">
        <v>6.7337866108786615E-2</v>
      </c>
      <c r="EH221" s="248"/>
      <c r="EI221" s="273">
        <v>0</v>
      </c>
      <c r="EJ221" s="273"/>
      <c r="EK221" s="442">
        <v>473397</v>
      </c>
      <c r="EL221" s="273"/>
      <c r="EM221" s="408">
        <v>0</v>
      </c>
      <c r="EN221" s="248"/>
      <c r="EO221" s="408"/>
    </row>
    <row r="222" spans="128:145">
      <c r="DX222" s="456" t="s">
        <v>453</v>
      </c>
      <c r="DY222" s="457" t="s">
        <v>453</v>
      </c>
      <c r="DZ222" s="457" t="s">
        <v>744</v>
      </c>
      <c r="EA222" s="458" t="s">
        <v>454</v>
      </c>
      <c r="EB222" s="407">
        <v>25230</v>
      </c>
      <c r="EC222" s="459"/>
      <c r="ED222" s="273">
        <v>25230</v>
      </c>
      <c r="EE222" s="461"/>
      <c r="EF222" s="459"/>
      <c r="EG222" s="273">
        <v>0.90097489554690569</v>
      </c>
      <c r="EH222" s="459"/>
      <c r="EI222" s="273">
        <v>0</v>
      </c>
      <c r="EJ222" s="461"/>
      <c r="EK222" s="273">
        <v>0</v>
      </c>
      <c r="EL222" s="461">
        <v>0</v>
      </c>
      <c r="EM222" s="408">
        <v>0</v>
      </c>
      <c r="EN222" s="459"/>
      <c r="EO222" s="460"/>
    </row>
    <row r="223" spans="128:145">
      <c r="DX223" s="452" t="s">
        <v>453</v>
      </c>
      <c r="DY223" s="405" t="s">
        <v>111</v>
      </c>
      <c r="DZ223" s="405" t="s">
        <v>6</v>
      </c>
      <c r="EA223" s="406" t="s">
        <v>1146</v>
      </c>
      <c r="EB223" s="407">
        <v>408</v>
      </c>
      <c r="EC223" s="248"/>
      <c r="ED223" s="273">
        <v>408</v>
      </c>
      <c r="EE223" s="273"/>
      <c r="EF223" s="248"/>
      <c r="EG223" s="273">
        <v>1.4569867514194907E-2</v>
      </c>
      <c r="EH223" s="248"/>
      <c r="EI223" s="273">
        <v>0</v>
      </c>
      <c r="EJ223" s="273"/>
      <c r="EK223" s="273">
        <v>0</v>
      </c>
      <c r="EL223" s="273"/>
      <c r="EM223" s="408">
        <v>0</v>
      </c>
      <c r="EN223" s="248"/>
      <c r="EO223" s="408"/>
    </row>
    <row r="224" spans="128:145">
      <c r="DX224" s="450" t="s">
        <v>453</v>
      </c>
      <c r="DY224" s="405" t="s">
        <v>273</v>
      </c>
      <c r="DZ224" s="405" t="s">
        <v>6</v>
      </c>
      <c r="EA224" s="406" t="s">
        <v>1147</v>
      </c>
      <c r="EB224" s="407">
        <v>118</v>
      </c>
      <c r="EC224" s="248"/>
      <c r="ED224" s="273">
        <v>118</v>
      </c>
      <c r="EE224" s="273"/>
      <c r="EF224" s="248"/>
      <c r="EG224" s="273">
        <v>4.2138342320465665E-3</v>
      </c>
      <c r="EH224" s="248"/>
      <c r="EI224" s="273">
        <v>0</v>
      </c>
      <c r="EJ224" s="273"/>
      <c r="EK224" s="273">
        <v>0</v>
      </c>
      <c r="EL224" s="273"/>
      <c r="EM224" s="408">
        <v>0</v>
      </c>
      <c r="EN224" s="248"/>
      <c r="EO224" s="408"/>
    </row>
    <row r="225" spans="128:145">
      <c r="DX225" s="450" t="s">
        <v>453</v>
      </c>
      <c r="DY225" s="405" t="s">
        <v>846</v>
      </c>
      <c r="DZ225" s="405" t="s">
        <v>6</v>
      </c>
      <c r="EA225" s="406" t="s">
        <v>1340</v>
      </c>
      <c r="EB225" s="407">
        <v>150</v>
      </c>
      <c r="EC225" s="248"/>
      <c r="ED225" s="273">
        <v>150</v>
      </c>
      <c r="EE225" s="273"/>
      <c r="EF225" s="248"/>
      <c r="EG225" s="273">
        <v>5.3565689390422458E-3</v>
      </c>
      <c r="EH225" s="248"/>
      <c r="EI225" s="273">
        <v>0</v>
      </c>
      <c r="EJ225" s="273"/>
      <c r="EK225" s="273">
        <v>0</v>
      </c>
      <c r="EL225" s="273"/>
      <c r="EM225" s="408">
        <v>0</v>
      </c>
      <c r="EN225" s="248"/>
      <c r="EO225" s="408"/>
    </row>
    <row r="226" spans="128:145">
      <c r="DX226" s="450" t="s">
        <v>453</v>
      </c>
      <c r="DY226" s="405" t="s">
        <v>848</v>
      </c>
      <c r="DZ226" s="405" t="s">
        <v>6</v>
      </c>
      <c r="EA226" s="406" t="s">
        <v>1148</v>
      </c>
      <c r="EB226" s="407">
        <v>222</v>
      </c>
      <c r="EC226" s="248"/>
      <c r="ED226" s="273">
        <v>222</v>
      </c>
      <c r="EE226" s="273"/>
      <c r="EF226" s="248"/>
      <c r="EG226" s="273">
        <v>7.9277220297825236E-3</v>
      </c>
      <c r="EH226" s="248"/>
      <c r="EI226" s="273">
        <v>0</v>
      </c>
      <c r="EJ226" s="273"/>
      <c r="EK226" s="273">
        <v>0</v>
      </c>
      <c r="EL226" s="273"/>
      <c r="EM226" s="408">
        <v>0</v>
      </c>
      <c r="EN226" s="248"/>
      <c r="EO226" s="408"/>
    </row>
    <row r="227" spans="128:145">
      <c r="DX227" s="450" t="s">
        <v>453</v>
      </c>
      <c r="DY227" s="405" t="s">
        <v>1023</v>
      </c>
      <c r="DZ227" s="405" t="s">
        <v>6</v>
      </c>
      <c r="EA227" s="406" t="s">
        <v>1383</v>
      </c>
      <c r="EB227" s="407">
        <v>928</v>
      </c>
      <c r="EC227" s="248"/>
      <c r="ED227" s="273">
        <v>928</v>
      </c>
      <c r="EE227" s="273"/>
      <c r="EF227" s="248"/>
      <c r="EG227" s="273">
        <v>3.3139306502874694E-2</v>
      </c>
      <c r="EH227" s="248"/>
      <c r="EI227" s="273">
        <v>0</v>
      </c>
      <c r="EJ227" s="273"/>
      <c r="EK227" s="273">
        <v>0</v>
      </c>
      <c r="EL227" s="273"/>
      <c r="EM227" s="408">
        <v>0</v>
      </c>
      <c r="EN227" s="248"/>
      <c r="EO227" s="408"/>
    </row>
    <row r="228" spans="128:145">
      <c r="DX228" s="450" t="s">
        <v>453</v>
      </c>
      <c r="DY228" s="405" t="s">
        <v>979</v>
      </c>
      <c r="DZ228" s="405" t="s">
        <v>6</v>
      </c>
      <c r="EA228" s="406" t="s">
        <v>980</v>
      </c>
      <c r="EB228" s="407">
        <v>460</v>
      </c>
      <c r="EC228" s="248"/>
      <c r="ED228" s="273">
        <v>460</v>
      </c>
      <c r="EE228" s="273"/>
      <c r="EF228" s="248"/>
      <c r="EG228" s="273">
        <v>1.6426811413062885E-2</v>
      </c>
      <c r="EH228" s="248"/>
      <c r="EI228" s="273">
        <v>0</v>
      </c>
      <c r="EJ228" s="273"/>
      <c r="EK228" s="273">
        <v>0</v>
      </c>
      <c r="EL228" s="273"/>
      <c r="EM228" s="408">
        <v>0</v>
      </c>
      <c r="EN228" s="248"/>
      <c r="EO228" s="408"/>
    </row>
    <row r="229" spans="128:145">
      <c r="DX229" s="452" t="s">
        <v>453</v>
      </c>
      <c r="DY229" s="405" t="s">
        <v>1291</v>
      </c>
      <c r="DZ229" s="405" t="s">
        <v>6</v>
      </c>
      <c r="EA229" s="406" t="s">
        <v>1292</v>
      </c>
      <c r="EB229" s="407">
        <v>241</v>
      </c>
      <c r="EC229" s="248"/>
      <c r="ED229" s="273">
        <v>241</v>
      </c>
      <c r="EE229" s="273"/>
      <c r="EF229" s="248"/>
      <c r="EG229" s="273">
        <v>8.606220762061207E-3</v>
      </c>
      <c r="EH229" s="248"/>
      <c r="EI229" s="273">
        <v>0</v>
      </c>
      <c r="EJ229" s="273"/>
      <c r="EK229" s="273">
        <v>0</v>
      </c>
      <c r="EL229" s="273"/>
      <c r="EM229" s="408">
        <v>0</v>
      </c>
      <c r="EN229" s="248"/>
      <c r="EO229" s="408"/>
    </row>
    <row r="230" spans="128:145">
      <c r="DX230" s="450" t="s">
        <v>453</v>
      </c>
      <c r="DY230" s="405" t="s">
        <v>1150</v>
      </c>
      <c r="DZ230" s="405" t="s">
        <v>6</v>
      </c>
      <c r="EA230" s="406" t="s">
        <v>1151</v>
      </c>
      <c r="EB230" s="407">
        <v>246</v>
      </c>
      <c r="EC230" s="248"/>
      <c r="ED230" s="442">
        <v>246</v>
      </c>
      <c r="EE230" s="273">
        <v>28003</v>
      </c>
      <c r="EF230" s="248"/>
      <c r="EG230" s="273">
        <v>8.7847730600292828E-3</v>
      </c>
      <c r="EH230" s="248"/>
      <c r="EI230" s="273">
        <v>0</v>
      </c>
      <c r="EJ230" s="273"/>
      <c r="EK230" s="442">
        <v>0</v>
      </c>
      <c r="EL230" s="273"/>
      <c r="EM230" s="408">
        <v>0</v>
      </c>
      <c r="EN230" s="248"/>
      <c r="EO230" s="408"/>
    </row>
    <row r="231" spans="128:145">
      <c r="DX231" s="456" t="s">
        <v>455</v>
      </c>
      <c r="DY231" s="457" t="s">
        <v>455</v>
      </c>
      <c r="DZ231" s="457" t="s">
        <v>744</v>
      </c>
      <c r="EA231" s="458" t="s">
        <v>456</v>
      </c>
      <c r="EB231" s="407">
        <v>1212</v>
      </c>
      <c r="EC231" s="459"/>
      <c r="ED231" s="273">
        <v>1212</v>
      </c>
      <c r="EE231" s="461"/>
      <c r="EF231" s="459"/>
      <c r="EG231" s="461">
        <v>0.46153846153846156</v>
      </c>
      <c r="EH231" s="459"/>
      <c r="EI231" s="273">
        <v>1281803</v>
      </c>
      <c r="EJ231" s="461"/>
      <c r="EK231" s="273">
        <v>591601</v>
      </c>
      <c r="EL231" s="461">
        <v>1281803</v>
      </c>
      <c r="EM231" s="408">
        <v>0</v>
      </c>
      <c r="EN231" s="459"/>
      <c r="EO231" s="460"/>
    </row>
    <row r="232" spans="128:145">
      <c r="DX232" s="452" t="s">
        <v>455</v>
      </c>
      <c r="DY232" s="404" t="s">
        <v>112</v>
      </c>
      <c r="DZ232" s="405" t="s">
        <v>6</v>
      </c>
      <c r="EA232" s="406" t="s">
        <v>1152</v>
      </c>
      <c r="EB232" s="407">
        <v>1414</v>
      </c>
      <c r="EC232" s="248"/>
      <c r="ED232" s="442">
        <v>1414</v>
      </c>
      <c r="EE232" s="273">
        <v>2626</v>
      </c>
      <c r="EF232" s="248"/>
      <c r="EG232" s="273">
        <v>0.53846153846153844</v>
      </c>
      <c r="EH232" s="248"/>
      <c r="EI232" s="273">
        <v>0</v>
      </c>
      <c r="EJ232" s="273"/>
      <c r="EK232" s="273">
        <v>690202</v>
      </c>
      <c r="EL232" s="273"/>
      <c r="EM232" s="408">
        <v>0</v>
      </c>
      <c r="EN232" s="248"/>
      <c r="EO232" s="408"/>
    </row>
    <row r="233" spans="128:145">
      <c r="DX233" s="456" t="s">
        <v>457</v>
      </c>
      <c r="DY233" s="457" t="s">
        <v>457</v>
      </c>
      <c r="DZ233" s="457" t="s">
        <v>744</v>
      </c>
      <c r="EA233" s="458" t="s">
        <v>458</v>
      </c>
      <c r="EB233" s="407">
        <v>28493</v>
      </c>
      <c r="EC233" s="459"/>
      <c r="ED233" s="273">
        <v>28493</v>
      </c>
      <c r="EE233" s="461"/>
      <c r="EF233" s="459"/>
      <c r="EG233" s="461">
        <v>0.99577130076186482</v>
      </c>
      <c r="EH233" s="459"/>
      <c r="EI233" s="273">
        <v>11628443</v>
      </c>
      <c r="EJ233" s="461"/>
      <c r="EK233" s="461">
        <v>11579270</v>
      </c>
      <c r="EL233" s="461">
        <v>11628443</v>
      </c>
      <c r="EM233" s="408">
        <v>0</v>
      </c>
      <c r="EN233" s="459"/>
      <c r="EO233" s="460"/>
    </row>
    <row r="234" spans="128:145">
      <c r="DX234" s="450" t="s">
        <v>457</v>
      </c>
      <c r="DY234" s="405" t="s">
        <v>850</v>
      </c>
      <c r="DZ234" s="405" t="s">
        <v>6</v>
      </c>
      <c r="EA234" s="406" t="s">
        <v>1153</v>
      </c>
      <c r="EB234" s="407">
        <v>121</v>
      </c>
      <c r="EC234" s="248"/>
      <c r="ED234" s="442">
        <v>121</v>
      </c>
      <c r="EE234" s="273">
        <v>28614</v>
      </c>
      <c r="EF234" s="248"/>
      <c r="EG234" s="273">
        <v>4.2286992381351789E-3</v>
      </c>
      <c r="EH234" s="248"/>
      <c r="EI234" s="273">
        <v>0</v>
      </c>
      <c r="EJ234" s="273"/>
      <c r="EK234" s="273">
        <v>49173</v>
      </c>
      <c r="EL234" s="273"/>
      <c r="EM234" s="408">
        <v>0</v>
      </c>
      <c r="EN234" s="248"/>
      <c r="EO234" s="408"/>
    </row>
    <row r="235" spans="128:145">
      <c r="DX235" s="456" t="s">
        <v>459</v>
      </c>
      <c r="DY235" s="457" t="s">
        <v>459</v>
      </c>
      <c r="DZ235" s="457" t="s">
        <v>744</v>
      </c>
      <c r="EA235" s="458" t="s">
        <v>460</v>
      </c>
      <c r="EB235" s="407">
        <v>7122</v>
      </c>
      <c r="EC235" s="459"/>
      <c r="ED235" s="273">
        <v>7122</v>
      </c>
      <c r="EE235" s="461"/>
      <c r="EF235" s="459"/>
      <c r="EG235" s="461">
        <v>0.36124778087750442</v>
      </c>
      <c r="EH235" s="459"/>
      <c r="EI235" s="273">
        <v>0</v>
      </c>
      <c r="EJ235" s="461"/>
      <c r="EK235" s="461">
        <v>0</v>
      </c>
      <c r="EL235" s="461">
        <v>0</v>
      </c>
      <c r="EM235" s="408">
        <v>0</v>
      </c>
      <c r="EN235" s="459"/>
      <c r="EO235" s="460"/>
    </row>
    <row r="236" spans="128:145">
      <c r="DX236" s="450" t="s">
        <v>459</v>
      </c>
      <c r="DY236" s="405" t="s">
        <v>114</v>
      </c>
      <c r="DZ236" s="405" t="s">
        <v>744</v>
      </c>
      <c r="EA236" s="406" t="s">
        <v>115</v>
      </c>
      <c r="EB236" s="407">
        <v>11393</v>
      </c>
      <c r="EC236" s="248"/>
      <c r="ED236" s="273">
        <v>11393</v>
      </c>
      <c r="EE236" s="273"/>
      <c r="EF236" s="248"/>
      <c r="EG236" s="273">
        <v>0.57788485924423028</v>
      </c>
      <c r="EH236" s="248"/>
      <c r="EI236" s="273">
        <v>0</v>
      </c>
      <c r="EJ236" s="273"/>
      <c r="EK236" s="273">
        <v>0</v>
      </c>
      <c r="EL236" s="273"/>
      <c r="EM236" s="408">
        <v>0</v>
      </c>
      <c r="EN236" s="248"/>
      <c r="EO236" s="408"/>
    </row>
    <row r="237" spans="128:145">
      <c r="DX237" s="450" t="s">
        <v>459</v>
      </c>
      <c r="DY237" s="405" t="s">
        <v>116</v>
      </c>
      <c r="DZ237" s="405" t="s">
        <v>6</v>
      </c>
      <c r="EA237" s="406" t="s">
        <v>1341</v>
      </c>
      <c r="EB237" s="407">
        <v>820</v>
      </c>
      <c r="EC237" s="248"/>
      <c r="ED237" s="273">
        <v>820</v>
      </c>
      <c r="EE237" s="273"/>
      <c r="EF237" s="248"/>
      <c r="EG237" s="273">
        <v>4.1592695916814609E-2</v>
      </c>
      <c r="EH237" s="248"/>
      <c r="EI237" s="273">
        <v>0</v>
      </c>
      <c r="EJ237" s="273"/>
      <c r="EK237" s="273">
        <v>0</v>
      </c>
      <c r="EL237" s="273"/>
      <c r="EM237" s="408">
        <v>0</v>
      </c>
      <c r="EN237" s="248"/>
      <c r="EO237" s="408"/>
    </row>
    <row r="238" spans="128:145">
      <c r="DX238" s="451" t="s">
        <v>459</v>
      </c>
      <c r="DY238" s="439" t="s">
        <v>901</v>
      </c>
      <c r="DZ238" s="439" t="s">
        <v>6</v>
      </c>
      <c r="EA238" s="440" t="s">
        <v>1155</v>
      </c>
      <c r="EB238" s="407">
        <v>380</v>
      </c>
      <c r="EC238" s="441"/>
      <c r="ED238" s="442">
        <v>380</v>
      </c>
      <c r="EE238" s="442">
        <v>19715</v>
      </c>
      <c r="EF238" s="441"/>
      <c r="EG238" s="442">
        <v>1.9274663961450673E-2</v>
      </c>
      <c r="EH238" s="441"/>
      <c r="EI238" s="273">
        <v>0</v>
      </c>
      <c r="EJ238" s="442"/>
      <c r="EK238" s="442">
        <v>0</v>
      </c>
      <c r="EL238" s="442"/>
      <c r="EM238" s="408">
        <v>0</v>
      </c>
      <c r="EN238" s="441"/>
      <c r="EO238" s="443"/>
    </row>
    <row r="239" spans="128:145">
      <c r="DX239" s="452" t="s">
        <v>461</v>
      </c>
      <c r="DY239" s="404" t="s">
        <v>461</v>
      </c>
      <c r="DZ239" s="405" t="s">
        <v>744</v>
      </c>
      <c r="EA239" s="406" t="s">
        <v>462</v>
      </c>
      <c r="EB239" s="407">
        <v>1199</v>
      </c>
      <c r="EC239" s="248"/>
      <c r="ED239" s="273">
        <v>1199</v>
      </c>
      <c r="EE239" s="273"/>
      <c r="EF239" s="248"/>
      <c r="EG239" s="273">
        <v>0.69226327944572752</v>
      </c>
      <c r="EH239" s="248"/>
      <c r="EI239" s="273">
        <v>57728</v>
      </c>
      <c r="EJ239" s="273"/>
      <c r="EK239" s="273">
        <v>39963</v>
      </c>
      <c r="EL239" s="273">
        <v>57728</v>
      </c>
      <c r="EM239" s="408">
        <v>0</v>
      </c>
      <c r="EN239" s="248"/>
      <c r="EO239" s="408"/>
    </row>
    <row r="240" spans="128:145">
      <c r="DX240" s="451" t="s">
        <v>461</v>
      </c>
      <c r="DY240" s="439" t="s">
        <v>117</v>
      </c>
      <c r="DZ240" s="439" t="s">
        <v>6</v>
      </c>
      <c r="EA240" s="440" t="s">
        <v>1156</v>
      </c>
      <c r="EB240" s="407">
        <v>533</v>
      </c>
      <c r="EC240" s="441"/>
      <c r="ED240" s="442">
        <v>533</v>
      </c>
      <c r="EE240" s="442">
        <v>1732</v>
      </c>
      <c r="EF240" s="441"/>
      <c r="EG240" s="442">
        <v>0.30773672055427254</v>
      </c>
      <c r="EH240" s="441"/>
      <c r="EI240" s="273">
        <v>0</v>
      </c>
      <c r="EJ240" s="442"/>
      <c r="EK240" s="273">
        <v>17765</v>
      </c>
      <c r="EL240" s="442"/>
      <c r="EM240" s="408">
        <v>0</v>
      </c>
      <c r="EN240" s="441"/>
      <c r="EO240" s="443"/>
    </row>
    <row r="241" spans="128:145">
      <c r="DX241" s="452" t="s">
        <v>463</v>
      </c>
      <c r="DY241" s="404" t="s">
        <v>463</v>
      </c>
      <c r="DZ241" s="405" t="s">
        <v>744</v>
      </c>
      <c r="EA241" s="406" t="s">
        <v>464</v>
      </c>
      <c r="EB241" s="407">
        <v>4682</v>
      </c>
      <c r="EC241" s="248"/>
      <c r="ED241" s="273">
        <v>4682</v>
      </c>
      <c r="EE241" s="273"/>
      <c r="EF241" s="248"/>
      <c r="EG241" s="273">
        <v>0.86034546122748989</v>
      </c>
      <c r="EH241" s="248"/>
      <c r="EI241" s="273">
        <v>2332060</v>
      </c>
      <c r="EJ241" s="273"/>
      <c r="EK241" s="461">
        <v>2006377</v>
      </c>
      <c r="EL241" s="273">
        <v>2332060</v>
      </c>
      <c r="EM241" s="408">
        <v>0</v>
      </c>
      <c r="EN241" s="248"/>
      <c r="EO241" s="408"/>
    </row>
    <row r="242" spans="128:145">
      <c r="DX242" s="453" t="s">
        <v>463</v>
      </c>
      <c r="DY242" s="439" t="s">
        <v>938</v>
      </c>
      <c r="DZ242" s="439" t="s">
        <v>6</v>
      </c>
      <c r="EA242" s="440" t="s">
        <v>1157</v>
      </c>
      <c r="EB242" s="407">
        <v>760</v>
      </c>
      <c r="EC242" s="441"/>
      <c r="ED242" s="442">
        <v>760</v>
      </c>
      <c r="EE242" s="442">
        <v>5442</v>
      </c>
      <c r="EF242" s="441"/>
      <c r="EG242" s="442">
        <v>0.13965453877251011</v>
      </c>
      <c r="EH242" s="441"/>
      <c r="EI242" s="273">
        <v>0</v>
      </c>
      <c r="EJ242" s="442"/>
      <c r="EK242" s="442">
        <v>325683</v>
      </c>
      <c r="EL242" s="442"/>
      <c r="EM242" s="408">
        <v>0</v>
      </c>
      <c r="EN242" s="441"/>
      <c r="EO242" s="443"/>
    </row>
    <row r="243" spans="128:145">
      <c r="DX243" s="453" t="s">
        <v>465</v>
      </c>
      <c r="DY243" s="439" t="s">
        <v>465</v>
      </c>
      <c r="DZ243" s="439" t="s">
        <v>744</v>
      </c>
      <c r="EA243" s="440" t="s">
        <v>466</v>
      </c>
      <c r="EB243" s="407">
        <v>11468</v>
      </c>
      <c r="EC243" s="441"/>
      <c r="ED243" s="447">
        <v>11468</v>
      </c>
      <c r="EE243" s="442">
        <v>11468</v>
      </c>
      <c r="EF243" s="441"/>
      <c r="EG243" s="442">
        <v>1</v>
      </c>
      <c r="EH243" s="441"/>
      <c r="EI243" s="273">
        <v>4631535</v>
      </c>
      <c r="EJ243" s="442"/>
      <c r="EK243" s="447">
        <v>4631535</v>
      </c>
      <c r="EL243" s="442">
        <v>4631535</v>
      </c>
      <c r="EM243" s="408">
        <v>0</v>
      </c>
      <c r="EN243" s="441"/>
      <c r="EO243" s="443"/>
    </row>
    <row r="244" spans="128:145">
      <c r="DX244" s="453" t="s">
        <v>467</v>
      </c>
      <c r="DY244" s="439" t="s">
        <v>467</v>
      </c>
      <c r="DZ244" s="439" t="s">
        <v>744</v>
      </c>
      <c r="EA244" s="440" t="s">
        <v>468</v>
      </c>
      <c r="EB244" s="407">
        <v>1683</v>
      </c>
      <c r="EC244" s="441"/>
      <c r="ED244" s="447">
        <v>1683</v>
      </c>
      <c r="EE244" s="442">
        <v>1683</v>
      </c>
      <c r="EF244" s="441"/>
      <c r="EG244" s="442">
        <v>1</v>
      </c>
      <c r="EH244" s="441"/>
      <c r="EI244" s="273">
        <v>404803</v>
      </c>
      <c r="EJ244" s="442"/>
      <c r="EK244" s="447">
        <v>404803</v>
      </c>
      <c r="EL244" s="442">
        <v>404803</v>
      </c>
      <c r="EM244" s="408">
        <v>0</v>
      </c>
      <c r="EN244" s="441"/>
      <c r="EO244" s="443"/>
    </row>
    <row r="245" spans="128:145">
      <c r="DX245" s="452" t="s">
        <v>469</v>
      </c>
      <c r="DY245" s="405" t="s">
        <v>469</v>
      </c>
      <c r="DZ245" s="405" t="s">
        <v>744</v>
      </c>
      <c r="EA245" s="406" t="s">
        <v>470</v>
      </c>
      <c r="EB245" s="407">
        <v>4395</v>
      </c>
      <c r="EC245" s="248"/>
      <c r="ED245" s="273">
        <v>4395</v>
      </c>
      <c r="EE245" s="273"/>
      <c r="EF245" s="248"/>
      <c r="EG245" s="273">
        <v>0.79461218586150784</v>
      </c>
      <c r="EH245" s="248"/>
      <c r="EI245" s="273">
        <v>1712342</v>
      </c>
      <c r="EJ245" s="273"/>
      <c r="EK245" s="461">
        <v>1360648</v>
      </c>
      <c r="EL245" s="273">
        <v>1712342</v>
      </c>
      <c r="EM245" s="408">
        <v>0</v>
      </c>
      <c r="EN245" s="248"/>
      <c r="EO245" s="408"/>
    </row>
    <row r="246" spans="128:145">
      <c r="DX246" s="450" t="s">
        <v>469</v>
      </c>
      <c r="DY246" s="405" t="s">
        <v>119</v>
      </c>
      <c r="DZ246" s="405" t="s">
        <v>6</v>
      </c>
      <c r="EA246" s="406" t="s">
        <v>120</v>
      </c>
      <c r="EB246" s="407">
        <v>375</v>
      </c>
      <c r="EC246" s="248"/>
      <c r="ED246" s="273">
        <v>375</v>
      </c>
      <c r="EE246" s="273"/>
      <c r="EF246" s="248"/>
      <c r="EG246" s="273">
        <v>6.7799674561562107E-2</v>
      </c>
      <c r="EH246" s="248"/>
      <c r="EI246" s="273">
        <v>0</v>
      </c>
      <c r="EJ246" s="273"/>
      <c r="EK246" s="273">
        <v>116096</v>
      </c>
      <c r="EL246" s="273"/>
      <c r="EM246" s="408">
        <v>0</v>
      </c>
      <c r="EN246" s="248"/>
      <c r="EO246" s="408"/>
    </row>
    <row r="247" spans="128:145">
      <c r="DX247" s="450" t="s">
        <v>469</v>
      </c>
      <c r="DY247" s="405" t="s">
        <v>537</v>
      </c>
      <c r="DZ247" s="405" t="s">
        <v>6</v>
      </c>
      <c r="EA247" s="406" t="s">
        <v>538</v>
      </c>
      <c r="EB247" s="407">
        <v>730</v>
      </c>
      <c r="EC247" s="248"/>
      <c r="ED247" s="273">
        <v>730</v>
      </c>
      <c r="EE247" s="273"/>
      <c r="EF247" s="248"/>
      <c r="EG247" s="273">
        <v>0.13198336647984091</v>
      </c>
      <c r="EH247" s="248"/>
      <c r="EI247" s="273">
        <v>0</v>
      </c>
      <c r="EJ247" s="273"/>
      <c r="EK247" s="273">
        <v>226001</v>
      </c>
      <c r="EL247" s="273"/>
      <c r="EM247" s="408">
        <v>0</v>
      </c>
      <c r="EN247" s="248"/>
      <c r="EO247" s="408"/>
    </row>
    <row r="248" spans="128:145">
      <c r="DX248" s="453" t="s">
        <v>469</v>
      </c>
      <c r="DY248" s="439" t="s">
        <v>1384</v>
      </c>
      <c r="DZ248" s="439" t="s">
        <v>6</v>
      </c>
      <c r="EA248" s="440" t="s">
        <v>1385</v>
      </c>
      <c r="EB248" s="407">
        <v>31</v>
      </c>
      <c r="EC248" s="441"/>
      <c r="ED248" s="442">
        <v>31</v>
      </c>
      <c r="EE248" s="442">
        <v>5531</v>
      </c>
      <c r="EF248" s="441"/>
      <c r="EG248" s="442">
        <v>5.604773097089134E-3</v>
      </c>
      <c r="EH248" s="441"/>
      <c r="EI248" s="273">
        <v>0</v>
      </c>
      <c r="EJ248" s="442"/>
      <c r="EK248" s="442">
        <v>9597</v>
      </c>
      <c r="EL248" s="442"/>
      <c r="EM248" s="408">
        <v>0</v>
      </c>
      <c r="EN248" s="441"/>
      <c r="EO248" s="443"/>
    </row>
    <row r="249" spans="128:145">
      <c r="DX249" s="450" t="s">
        <v>471</v>
      </c>
      <c r="DY249" s="405" t="s">
        <v>471</v>
      </c>
      <c r="DZ249" s="405" t="s">
        <v>744</v>
      </c>
      <c r="EA249" s="406" t="s">
        <v>472</v>
      </c>
      <c r="EB249" s="407">
        <v>23809</v>
      </c>
      <c r="EC249" s="248"/>
      <c r="ED249" s="273">
        <v>23809</v>
      </c>
      <c r="EE249" s="273"/>
      <c r="EF249" s="248"/>
      <c r="EG249" s="273">
        <v>0.96498196409030113</v>
      </c>
      <c r="EH249" s="248"/>
      <c r="EI249" s="273">
        <v>8455190</v>
      </c>
      <c r="EJ249" s="273"/>
      <c r="EK249" s="273">
        <v>8159106</v>
      </c>
      <c r="EL249" s="273">
        <v>8455190</v>
      </c>
      <c r="EM249" s="408">
        <v>0</v>
      </c>
      <c r="EN249" s="248"/>
      <c r="EO249" s="408"/>
    </row>
    <row r="250" spans="128:145">
      <c r="DX250" s="450" t="s">
        <v>471</v>
      </c>
      <c r="DY250" s="405" t="s">
        <v>940</v>
      </c>
      <c r="DZ250" s="405" t="s">
        <v>6</v>
      </c>
      <c r="EA250" s="406" t="s">
        <v>941</v>
      </c>
      <c r="EB250" s="407">
        <v>716</v>
      </c>
      <c r="EC250" s="248"/>
      <c r="ED250" s="273">
        <v>716</v>
      </c>
      <c r="EE250" s="273"/>
      <c r="EF250" s="248"/>
      <c r="EG250" s="273">
        <v>2.9019576054796742E-2</v>
      </c>
      <c r="EH250" s="248"/>
      <c r="EI250" s="273">
        <v>0</v>
      </c>
      <c r="EJ250" s="273"/>
      <c r="EK250" s="273">
        <v>245366</v>
      </c>
      <c r="EL250" s="273"/>
      <c r="EM250" s="408">
        <v>0</v>
      </c>
      <c r="EN250" s="248"/>
      <c r="EO250" s="408"/>
    </row>
    <row r="251" spans="128:145">
      <c r="DX251" s="451" t="s">
        <v>471</v>
      </c>
      <c r="DY251" s="439" t="s">
        <v>1025</v>
      </c>
      <c r="DZ251" s="439" t="s">
        <v>6</v>
      </c>
      <c r="EA251" s="440" t="s">
        <v>1158</v>
      </c>
      <c r="EB251" s="407">
        <v>148</v>
      </c>
      <c r="EC251" s="441"/>
      <c r="ED251" s="442">
        <v>148</v>
      </c>
      <c r="EE251" s="442">
        <v>24673</v>
      </c>
      <c r="EF251" s="441"/>
      <c r="EG251" s="273">
        <v>5.9984598549021198E-3</v>
      </c>
      <c r="EH251" s="441"/>
      <c r="EI251" s="273">
        <v>0</v>
      </c>
      <c r="EJ251" s="442"/>
      <c r="EK251" s="273">
        <v>50718</v>
      </c>
      <c r="EL251" s="442"/>
      <c r="EM251" s="408">
        <v>0</v>
      </c>
      <c r="EN251" s="441"/>
      <c r="EO251" s="443"/>
    </row>
    <row r="252" spans="128:145">
      <c r="DX252" s="449" t="s">
        <v>473</v>
      </c>
      <c r="DY252" s="444" t="s">
        <v>473</v>
      </c>
      <c r="DZ252" s="444" t="s">
        <v>744</v>
      </c>
      <c r="EA252" s="445" t="s">
        <v>474</v>
      </c>
      <c r="EB252" s="407">
        <v>2075</v>
      </c>
      <c r="EC252" s="446"/>
      <c r="ED252" s="447">
        <v>2075</v>
      </c>
      <c r="EE252" s="442">
        <v>2075</v>
      </c>
      <c r="EF252" s="441"/>
      <c r="EG252" s="447">
        <v>1</v>
      </c>
      <c r="EH252" s="441"/>
      <c r="EI252" s="273">
        <v>0</v>
      </c>
      <c r="EJ252" s="442"/>
      <c r="EK252" s="447">
        <v>0</v>
      </c>
      <c r="EL252" s="442">
        <v>0</v>
      </c>
      <c r="EM252" s="408">
        <v>0</v>
      </c>
      <c r="EN252" s="446"/>
      <c r="EO252" s="448"/>
    </row>
    <row r="253" spans="128:145">
      <c r="DX253" s="450" t="s">
        <v>475</v>
      </c>
      <c r="DY253" s="405" t="s">
        <v>475</v>
      </c>
      <c r="DZ253" s="405" t="s">
        <v>744</v>
      </c>
      <c r="EA253" s="406" t="s">
        <v>476</v>
      </c>
      <c r="EB253" s="407">
        <v>15222</v>
      </c>
      <c r="EC253" s="248"/>
      <c r="ED253" s="273">
        <v>15222</v>
      </c>
      <c r="EE253" s="273"/>
      <c r="EF253" s="248"/>
      <c r="EG253" s="273">
        <v>0.6965315274091699</v>
      </c>
      <c r="EH253" s="248"/>
      <c r="EI253" s="273">
        <v>11595612</v>
      </c>
      <c r="EJ253" s="273"/>
      <c r="EK253" s="273">
        <v>8076709</v>
      </c>
      <c r="EL253" s="273">
        <v>11595612</v>
      </c>
      <c r="EM253" s="408">
        <v>0</v>
      </c>
      <c r="EN253" s="248"/>
      <c r="EO253" s="408"/>
    </row>
    <row r="254" spans="128:145">
      <c r="DX254" s="450" t="s">
        <v>475</v>
      </c>
      <c r="DY254" s="405" t="s">
        <v>121</v>
      </c>
      <c r="DZ254" s="405" t="s">
        <v>744</v>
      </c>
      <c r="EA254" s="406" t="s">
        <v>1159</v>
      </c>
      <c r="EB254" s="407">
        <v>4382</v>
      </c>
      <c r="EC254" s="248"/>
      <c r="ED254" s="273">
        <v>4382</v>
      </c>
      <c r="EE254" s="273"/>
      <c r="EF254" s="248"/>
      <c r="EG254" s="273">
        <v>0.20051249199231261</v>
      </c>
      <c r="EH254" s="248"/>
      <c r="EI254" s="273">
        <v>0</v>
      </c>
      <c r="EJ254" s="273"/>
      <c r="EK254" s="273">
        <v>2325065</v>
      </c>
      <c r="EL254" s="273"/>
      <c r="EM254" s="408">
        <v>0</v>
      </c>
      <c r="EN254" s="248"/>
      <c r="EO254" s="408"/>
    </row>
    <row r="255" spans="128:145">
      <c r="DX255" s="451" t="s">
        <v>475</v>
      </c>
      <c r="DY255" s="439" t="s">
        <v>942</v>
      </c>
      <c r="DZ255" s="439" t="s">
        <v>6</v>
      </c>
      <c r="EA255" s="440" t="s">
        <v>852</v>
      </c>
      <c r="EB255" s="407">
        <v>2250</v>
      </c>
      <c r="EC255" s="441"/>
      <c r="ED255" s="442">
        <v>2250</v>
      </c>
      <c r="EE255" s="442">
        <v>21854</v>
      </c>
      <c r="EF255" s="441"/>
      <c r="EG255" s="442">
        <v>0.10295598059851743</v>
      </c>
      <c r="EH255" s="441"/>
      <c r="EI255" s="273">
        <v>0</v>
      </c>
      <c r="EJ255" s="442"/>
      <c r="EK255" s="442">
        <v>1193838</v>
      </c>
      <c r="EL255" s="442"/>
      <c r="EM255" s="408">
        <v>0</v>
      </c>
      <c r="EN255" s="441"/>
      <c r="EO255" s="443"/>
    </row>
    <row r="256" spans="128:145">
      <c r="DX256" s="450" t="s">
        <v>477</v>
      </c>
      <c r="DY256" s="405" t="s">
        <v>477</v>
      </c>
      <c r="DZ256" s="405" t="s">
        <v>744</v>
      </c>
      <c r="EA256" s="406" t="s">
        <v>478</v>
      </c>
      <c r="EB256" s="407">
        <v>6524</v>
      </c>
      <c r="EC256" s="248"/>
      <c r="ED256" s="447">
        <v>6524</v>
      </c>
      <c r="EE256" s="272">
        <v>6524</v>
      </c>
      <c r="EF256" s="248"/>
      <c r="EG256" s="447">
        <v>1</v>
      </c>
      <c r="EH256" s="248"/>
      <c r="EI256" s="273">
        <v>4709741</v>
      </c>
      <c r="EJ256" s="273"/>
      <c r="EK256" s="447">
        <v>4709741</v>
      </c>
      <c r="EL256" s="273">
        <v>4709741</v>
      </c>
      <c r="EM256" s="408">
        <v>0</v>
      </c>
      <c r="EN256" s="248"/>
      <c r="EO256" s="408"/>
    </row>
    <row r="257" spans="128:145">
      <c r="DX257" s="456" t="s">
        <v>479</v>
      </c>
      <c r="DY257" s="457" t="s">
        <v>479</v>
      </c>
      <c r="DZ257" s="457" t="s">
        <v>744</v>
      </c>
      <c r="EA257" s="458" t="s">
        <v>481</v>
      </c>
      <c r="EB257" s="407">
        <v>20668</v>
      </c>
      <c r="EC257" s="459"/>
      <c r="ED257" s="273">
        <v>20668</v>
      </c>
      <c r="EE257" s="461"/>
      <c r="EF257" s="459"/>
      <c r="EG257" s="273">
        <v>0.96850984067478918</v>
      </c>
      <c r="EH257" s="459"/>
      <c r="EI257" s="273">
        <v>20428782</v>
      </c>
      <c r="EJ257" s="461"/>
      <c r="EK257" s="273">
        <v>19785477</v>
      </c>
      <c r="EL257" s="461">
        <v>20428782</v>
      </c>
      <c r="EM257" s="408">
        <v>0</v>
      </c>
      <c r="EN257" s="459"/>
      <c r="EO257" s="460"/>
    </row>
    <row r="258" spans="128:145">
      <c r="DX258" s="450" t="s">
        <v>479</v>
      </c>
      <c r="DY258" s="405" t="s">
        <v>123</v>
      </c>
      <c r="DZ258" s="405" t="s">
        <v>6</v>
      </c>
      <c r="EA258" s="406" t="s">
        <v>124</v>
      </c>
      <c r="EB258" s="407">
        <v>120</v>
      </c>
      <c r="EC258" s="248"/>
      <c r="ED258" s="273">
        <v>120</v>
      </c>
      <c r="EE258" s="273"/>
      <c r="EF258" s="248"/>
      <c r="EG258" s="273">
        <v>5.6232427366447986E-3</v>
      </c>
      <c r="EH258" s="248"/>
      <c r="EI258" s="273">
        <v>0</v>
      </c>
      <c r="EJ258" s="273"/>
      <c r="EK258" s="273">
        <v>114876</v>
      </c>
      <c r="EL258" s="273"/>
      <c r="EM258" s="408">
        <v>0</v>
      </c>
      <c r="EN258" s="248"/>
      <c r="EO258" s="408"/>
    </row>
    <row r="259" spans="128:145">
      <c r="DX259" s="450" t="s">
        <v>479</v>
      </c>
      <c r="DY259" s="405" t="s">
        <v>853</v>
      </c>
      <c r="DZ259" s="405" t="s">
        <v>6</v>
      </c>
      <c r="EA259" s="406" t="s">
        <v>854</v>
      </c>
      <c r="EB259" s="407">
        <v>218</v>
      </c>
      <c r="EC259" s="248"/>
      <c r="ED259" s="273">
        <v>218</v>
      </c>
      <c r="EE259" s="273"/>
      <c r="EF259" s="248"/>
      <c r="EG259" s="273">
        <v>1.0215557638238051E-2</v>
      </c>
      <c r="EH259" s="248"/>
      <c r="EI259" s="273">
        <v>0</v>
      </c>
      <c r="EJ259" s="273"/>
      <c r="EK259" s="273">
        <v>208691</v>
      </c>
      <c r="EL259" s="273"/>
      <c r="EM259" s="408">
        <v>0</v>
      </c>
      <c r="EN259" s="248"/>
      <c r="EO259" s="408"/>
    </row>
    <row r="260" spans="128:145">
      <c r="DX260" s="453" t="s">
        <v>479</v>
      </c>
      <c r="DY260" s="439" t="s">
        <v>1342</v>
      </c>
      <c r="DZ260" s="439" t="s">
        <v>6</v>
      </c>
      <c r="EA260" s="440" t="s">
        <v>1343</v>
      </c>
      <c r="EB260" s="407">
        <v>334</v>
      </c>
      <c r="EC260" s="441"/>
      <c r="ED260" s="442">
        <v>334</v>
      </c>
      <c r="EE260" s="442">
        <v>21340</v>
      </c>
      <c r="EF260" s="441"/>
      <c r="EG260" s="442">
        <v>1.5651358950328022E-2</v>
      </c>
      <c r="EH260" s="441"/>
      <c r="EI260" s="273">
        <v>0</v>
      </c>
      <c r="EJ260" s="442"/>
      <c r="EK260" s="442">
        <v>319738</v>
      </c>
      <c r="EL260" s="442"/>
      <c r="EM260" s="408">
        <v>0</v>
      </c>
      <c r="EN260" s="441"/>
      <c r="EO260" s="443"/>
    </row>
    <row r="261" spans="128:145">
      <c r="DX261" s="450" t="s">
        <v>482</v>
      </c>
      <c r="DY261" s="405" t="s">
        <v>482</v>
      </c>
      <c r="DZ261" s="405" t="s">
        <v>744</v>
      </c>
      <c r="EA261" s="406" t="s">
        <v>483</v>
      </c>
      <c r="EB261" s="407">
        <v>11013</v>
      </c>
      <c r="EC261" s="248"/>
      <c r="ED261" s="273">
        <v>11013</v>
      </c>
      <c r="EE261" s="273"/>
      <c r="EF261" s="248"/>
      <c r="EG261" s="273">
        <v>0.91356283699709662</v>
      </c>
      <c r="EH261" s="248"/>
      <c r="EI261" s="273">
        <v>6765025</v>
      </c>
      <c r="EJ261" s="273"/>
      <c r="EK261" s="273">
        <v>6180275</v>
      </c>
      <c r="EL261" s="273">
        <v>6765025</v>
      </c>
      <c r="EM261" s="408">
        <v>0</v>
      </c>
      <c r="EN261" s="248"/>
      <c r="EO261" s="408"/>
    </row>
    <row r="262" spans="128:145">
      <c r="DX262" s="450" t="s">
        <v>482</v>
      </c>
      <c r="DY262" s="405" t="s">
        <v>125</v>
      </c>
      <c r="DZ262" s="405" t="s">
        <v>6</v>
      </c>
      <c r="EA262" s="406" t="s">
        <v>1162</v>
      </c>
      <c r="EB262" s="407">
        <v>710</v>
      </c>
      <c r="EC262" s="248"/>
      <c r="ED262" s="273">
        <v>710</v>
      </c>
      <c r="EE262" s="273"/>
      <c r="EF262" s="248"/>
      <c r="EG262" s="273">
        <v>5.889672335130651E-2</v>
      </c>
      <c r="EH262" s="248"/>
      <c r="EI262" s="273">
        <v>0</v>
      </c>
      <c r="EJ262" s="273"/>
      <c r="EK262" s="273">
        <v>398438</v>
      </c>
      <c r="EL262" s="273"/>
      <c r="EM262" s="408">
        <v>0</v>
      </c>
      <c r="EN262" s="248"/>
      <c r="EO262" s="408"/>
    </row>
    <row r="263" spans="128:145">
      <c r="DX263" s="451" t="s">
        <v>482</v>
      </c>
      <c r="DY263" s="439" t="s">
        <v>1163</v>
      </c>
      <c r="DZ263" s="439" t="s">
        <v>6</v>
      </c>
      <c r="EA263" s="440" t="s">
        <v>1164</v>
      </c>
      <c r="EB263" s="407">
        <v>332</v>
      </c>
      <c r="EC263" s="441"/>
      <c r="ED263" s="442">
        <v>332</v>
      </c>
      <c r="EE263" s="442">
        <v>12055</v>
      </c>
      <c r="EF263" s="441"/>
      <c r="EG263" s="442">
        <v>2.7540439651596849E-2</v>
      </c>
      <c r="EH263" s="441"/>
      <c r="EI263" s="273">
        <v>0</v>
      </c>
      <c r="EJ263" s="442"/>
      <c r="EK263" s="273">
        <v>186312</v>
      </c>
      <c r="EL263" s="442"/>
      <c r="EM263" s="408">
        <v>0</v>
      </c>
      <c r="EN263" s="441"/>
      <c r="EO263" s="443"/>
    </row>
    <row r="264" spans="128:145">
      <c r="DX264" s="450" t="s">
        <v>484</v>
      </c>
      <c r="DY264" s="405" t="s">
        <v>484</v>
      </c>
      <c r="DZ264" s="405" t="s">
        <v>744</v>
      </c>
      <c r="EA264" s="406" t="s">
        <v>1386</v>
      </c>
      <c r="EB264" s="407">
        <v>18180</v>
      </c>
      <c r="EC264" s="248"/>
      <c r="ED264" s="273">
        <v>18180</v>
      </c>
      <c r="EE264" s="273"/>
      <c r="EF264" s="248"/>
      <c r="EG264" s="273">
        <v>0.89600788565795964</v>
      </c>
      <c r="EH264" s="248"/>
      <c r="EI264" s="273">
        <v>7471995</v>
      </c>
      <c r="EJ264" s="273"/>
      <c r="EK264" s="461">
        <v>6694966</v>
      </c>
      <c r="EL264" s="273">
        <v>7471995</v>
      </c>
      <c r="EM264" s="408">
        <v>0</v>
      </c>
      <c r="EN264" s="248"/>
      <c r="EO264" s="408"/>
    </row>
    <row r="265" spans="128:145">
      <c r="DX265" s="452" t="s">
        <v>484</v>
      </c>
      <c r="DY265" s="404" t="s">
        <v>695</v>
      </c>
      <c r="DZ265" s="405" t="s">
        <v>744</v>
      </c>
      <c r="EA265" s="406" t="s">
        <v>696</v>
      </c>
      <c r="EB265" s="407">
        <v>0</v>
      </c>
      <c r="EC265" s="248">
        <v>1391</v>
      </c>
      <c r="ED265" s="273">
        <v>1391</v>
      </c>
      <c r="EE265" s="273"/>
      <c r="EF265" s="248"/>
      <c r="EG265" s="273">
        <v>6.8555938886150816E-2</v>
      </c>
      <c r="EH265" s="248"/>
      <c r="EI265" s="273">
        <v>0</v>
      </c>
      <c r="EJ265" s="273"/>
      <c r="EK265" s="273">
        <v>512250</v>
      </c>
      <c r="EL265" s="273"/>
      <c r="EM265" s="408">
        <v>0</v>
      </c>
      <c r="EN265" s="248"/>
      <c r="EO265" s="408"/>
    </row>
    <row r="266" spans="128:145">
      <c r="DX266" s="453" t="s">
        <v>484</v>
      </c>
      <c r="DY266" s="439" t="s">
        <v>1344</v>
      </c>
      <c r="DZ266" s="439" t="s">
        <v>6</v>
      </c>
      <c r="EA266" s="440" t="s">
        <v>1345</v>
      </c>
      <c r="EB266" s="407">
        <v>719</v>
      </c>
      <c r="EC266" s="441"/>
      <c r="ED266" s="442">
        <v>719</v>
      </c>
      <c r="EE266" s="442">
        <v>20290</v>
      </c>
      <c r="EF266" s="441"/>
      <c r="EG266" s="442">
        <v>3.5436175455889604E-2</v>
      </c>
      <c r="EH266" s="441"/>
      <c r="EI266" s="273">
        <v>0</v>
      </c>
      <c r="EJ266" s="442"/>
      <c r="EK266" s="442">
        <v>264779</v>
      </c>
      <c r="EL266" s="442"/>
      <c r="EM266" s="408">
        <v>0</v>
      </c>
      <c r="EN266" s="441"/>
      <c r="EO266" s="443"/>
    </row>
    <row r="267" spans="128:145">
      <c r="DX267" s="450" t="s">
        <v>486</v>
      </c>
      <c r="DY267" s="405" t="s">
        <v>486</v>
      </c>
      <c r="DZ267" s="405" t="s">
        <v>744</v>
      </c>
      <c r="EA267" s="406" t="s">
        <v>487</v>
      </c>
      <c r="EB267" s="407">
        <v>7263</v>
      </c>
      <c r="EC267" s="248"/>
      <c r="ED267" s="273">
        <v>7263</v>
      </c>
      <c r="EE267" s="273"/>
      <c r="EF267" s="248"/>
      <c r="EG267" s="273">
        <v>0.78877063423110338</v>
      </c>
      <c r="EH267" s="248"/>
      <c r="EI267" s="273">
        <v>3420414</v>
      </c>
      <c r="EJ267" s="273"/>
      <c r="EK267" s="273">
        <v>2697922</v>
      </c>
      <c r="EL267" s="273">
        <v>3420414</v>
      </c>
      <c r="EM267" s="408">
        <v>0</v>
      </c>
      <c r="EN267" s="248"/>
      <c r="EO267" s="408"/>
    </row>
    <row r="268" spans="128:145">
      <c r="DX268" s="450" t="s">
        <v>486</v>
      </c>
      <c r="DY268" s="405" t="s">
        <v>127</v>
      </c>
      <c r="DZ268" s="405" t="s">
        <v>6</v>
      </c>
      <c r="EA268" s="406" t="s">
        <v>1167</v>
      </c>
      <c r="EB268" s="407">
        <v>1450</v>
      </c>
      <c r="EC268" s="248"/>
      <c r="ED268" s="273">
        <v>1450</v>
      </c>
      <c r="EE268" s="273"/>
      <c r="EF268" s="248"/>
      <c r="EG268" s="273">
        <v>0.15747176368375326</v>
      </c>
      <c r="EH268" s="248"/>
      <c r="EI268" s="273">
        <v>0</v>
      </c>
      <c r="EJ268" s="273"/>
      <c r="EK268" s="273">
        <v>538619</v>
      </c>
      <c r="EL268" s="273"/>
      <c r="EM268" s="408">
        <v>0</v>
      </c>
      <c r="EN268" s="248"/>
      <c r="EO268" s="408"/>
    </row>
    <row r="269" spans="128:145">
      <c r="DX269" s="451" t="s">
        <v>486</v>
      </c>
      <c r="DY269" s="439" t="s">
        <v>519</v>
      </c>
      <c r="DZ269" s="439" t="s">
        <v>6</v>
      </c>
      <c r="EA269" s="440" t="s">
        <v>1387</v>
      </c>
      <c r="EB269" s="407">
        <v>495</v>
      </c>
      <c r="EC269" s="441"/>
      <c r="ED269" s="442">
        <v>495</v>
      </c>
      <c r="EE269" s="442">
        <v>9208</v>
      </c>
      <c r="EF269" s="441"/>
      <c r="EG269" s="442">
        <v>5.3757602085143352E-2</v>
      </c>
      <c r="EH269" s="441"/>
      <c r="EI269" s="273">
        <v>0</v>
      </c>
      <c r="EJ269" s="442"/>
      <c r="EK269" s="442">
        <v>183873</v>
      </c>
      <c r="EL269" s="442"/>
      <c r="EM269" s="408">
        <v>0</v>
      </c>
      <c r="EN269" s="441"/>
      <c r="EO269" s="443"/>
    </row>
    <row r="270" spans="128:145">
      <c r="DX270" s="450" t="s">
        <v>488</v>
      </c>
      <c r="DY270" s="405" t="s">
        <v>488</v>
      </c>
      <c r="DZ270" s="405" t="s">
        <v>744</v>
      </c>
      <c r="EA270" s="406" t="s">
        <v>489</v>
      </c>
      <c r="EB270" s="407">
        <v>7834</v>
      </c>
      <c r="EC270" s="248"/>
      <c r="ED270" s="273">
        <v>7834</v>
      </c>
      <c r="EE270" s="273"/>
      <c r="EF270" s="248"/>
      <c r="EG270" s="273">
        <v>0.72942271880819365</v>
      </c>
      <c r="EH270" s="248"/>
      <c r="EI270" s="273">
        <v>8479123</v>
      </c>
      <c r="EJ270" s="273"/>
      <c r="EK270" s="273">
        <v>6184865</v>
      </c>
      <c r="EL270" s="273">
        <v>8479123</v>
      </c>
      <c r="EM270" s="408">
        <v>0</v>
      </c>
      <c r="EN270" s="248"/>
      <c r="EO270" s="408"/>
    </row>
    <row r="271" spans="128:145">
      <c r="DX271" s="451" t="s">
        <v>488</v>
      </c>
      <c r="DY271" s="439" t="s">
        <v>129</v>
      </c>
      <c r="DZ271" s="439" t="s">
        <v>744</v>
      </c>
      <c r="EA271" s="440" t="s">
        <v>130</v>
      </c>
      <c r="EB271" s="407">
        <v>2906</v>
      </c>
      <c r="EC271" s="441"/>
      <c r="ED271" s="442">
        <v>2906</v>
      </c>
      <c r="EE271" s="442">
        <v>10740</v>
      </c>
      <c r="EF271" s="441"/>
      <c r="EG271" s="442">
        <v>0.27057728119180635</v>
      </c>
      <c r="EH271" s="441"/>
      <c r="EI271" s="273">
        <v>0</v>
      </c>
      <c r="EJ271" s="442"/>
      <c r="EK271" s="442">
        <v>2294258</v>
      </c>
      <c r="EL271" s="442"/>
      <c r="EM271" s="408">
        <v>0</v>
      </c>
      <c r="EN271" s="441"/>
      <c r="EO271" s="443"/>
    </row>
    <row r="272" spans="128:145">
      <c r="DX272" s="449" t="s">
        <v>490</v>
      </c>
      <c r="DY272" s="444" t="s">
        <v>490</v>
      </c>
      <c r="DZ272" s="444" t="s">
        <v>744</v>
      </c>
      <c r="EA272" s="445" t="s">
        <v>491</v>
      </c>
      <c r="EB272" s="407">
        <v>5513</v>
      </c>
      <c r="EC272" s="446"/>
      <c r="ED272" s="447">
        <v>5513</v>
      </c>
      <c r="EE272" s="447">
        <v>5513</v>
      </c>
      <c r="EF272" s="446"/>
      <c r="EG272" s="447">
        <v>1</v>
      </c>
      <c r="EH272" s="446"/>
      <c r="EI272" s="273">
        <v>4718742</v>
      </c>
      <c r="EJ272" s="447"/>
      <c r="EK272" s="447">
        <v>4718742</v>
      </c>
      <c r="EL272" s="447">
        <v>4718742</v>
      </c>
      <c r="EM272" s="408">
        <v>0</v>
      </c>
      <c r="EN272" s="446"/>
      <c r="EO272" s="448"/>
    </row>
    <row r="273" spans="128:145">
      <c r="DX273" s="450" t="s">
        <v>492</v>
      </c>
      <c r="DY273" s="405" t="s">
        <v>492</v>
      </c>
      <c r="DZ273" s="405" t="s">
        <v>744</v>
      </c>
      <c r="EA273" s="406" t="s">
        <v>493</v>
      </c>
      <c r="EB273" s="407">
        <v>8772</v>
      </c>
      <c r="EC273" s="248"/>
      <c r="ED273" s="273">
        <v>8772</v>
      </c>
      <c r="EE273" s="273"/>
      <c r="EF273" s="248"/>
      <c r="EG273" s="273">
        <v>0.90976975731176102</v>
      </c>
      <c r="EH273" s="248"/>
      <c r="EI273" s="273">
        <v>3866962</v>
      </c>
      <c r="EJ273" s="273"/>
      <c r="EK273" s="273">
        <v>3518045</v>
      </c>
      <c r="EL273" s="273">
        <v>3866962</v>
      </c>
      <c r="EM273" s="408">
        <v>0</v>
      </c>
      <c r="EN273" s="248"/>
      <c r="EO273" s="408"/>
    </row>
    <row r="274" spans="128:145">
      <c r="DX274" s="451" t="s">
        <v>492</v>
      </c>
      <c r="DY274" s="439" t="s">
        <v>240</v>
      </c>
      <c r="DZ274" s="439" t="s">
        <v>6</v>
      </c>
      <c r="EA274" s="440" t="s">
        <v>1169</v>
      </c>
      <c r="EB274" s="407">
        <v>870</v>
      </c>
      <c r="EC274" s="441"/>
      <c r="ED274" s="442">
        <v>870</v>
      </c>
      <c r="EE274" s="442">
        <v>9642</v>
      </c>
      <c r="EF274" s="441"/>
      <c r="EG274" s="273">
        <v>9.0230242688238954E-2</v>
      </c>
      <c r="EH274" s="441"/>
      <c r="EI274" s="273">
        <v>0</v>
      </c>
      <c r="EJ274" s="442"/>
      <c r="EK274" s="442">
        <v>348917</v>
      </c>
      <c r="EL274" s="442"/>
      <c r="EM274" s="408">
        <v>0</v>
      </c>
      <c r="EN274" s="441"/>
      <c r="EO274" s="443"/>
    </row>
    <row r="275" spans="128:145">
      <c r="DX275" s="449" t="s">
        <v>494</v>
      </c>
      <c r="DY275" s="444" t="s">
        <v>494</v>
      </c>
      <c r="DZ275" s="444" t="s">
        <v>744</v>
      </c>
      <c r="EA275" s="445" t="s">
        <v>495</v>
      </c>
      <c r="EB275" s="407">
        <v>5594</v>
      </c>
      <c r="EC275" s="446"/>
      <c r="ED275" s="447">
        <v>5594</v>
      </c>
      <c r="EE275" s="447">
        <v>5594</v>
      </c>
      <c r="EF275" s="446"/>
      <c r="EG275" s="447">
        <v>1</v>
      </c>
      <c r="EH275" s="446"/>
      <c r="EI275" s="273">
        <v>2283527</v>
      </c>
      <c r="EJ275" s="447"/>
      <c r="EK275" s="447">
        <v>2283527</v>
      </c>
      <c r="EL275" s="447">
        <v>2283527</v>
      </c>
      <c r="EM275" s="408">
        <v>0</v>
      </c>
      <c r="EN275" s="446"/>
      <c r="EO275" s="448"/>
    </row>
    <row r="276" spans="128:145">
      <c r="DX276" s="450" t="s">
        <v>496</v>
      </c>
      <c r="DY276" s="405" t="s">
        <v>496</v>
      </c>
      <c r="DZ276" s="405" t="s">
        <v>744</v>
      </c>
      <c r="EA276" s="406" t="s">
        <v>497</v>
      </c>
      <c r="EB276" s="407">
        <v>7152</v>
      </c>
      <c r="EC276" s="248"/>
      <c r="ED276" s="273">
        <v>7152</v>
      </c>
      <c r="EE276" s="273"/>
      <c r="EF276" s="248"/>
      <c r="EG276" s="273">
        <v>0.6494733018525245</v>
      </c>
      <c r="EH276" s="248"/>
      <c r="EI276" s="273">
        <v>4325915</v>
      </c>
      <c r="EJ276" s="273"/>
      <c r="EK276" s="273">
        <v>2809567</v>
      </c>
      <c r="EL276" s="273">
        <v>4325915</v>
      </c>
      <c r="EM276" s="408">
        <v>0</v>
      </c>
      <c r="EN276" s="248">
        <v>1</v>
      </c>
      <c r="EO276" s="408" t="s">
        <v>177</v>
      </c>
    </row>
    <row r="277" spans="128:145">
      <c r="DX277" s="450" t="s">
        <v>496</v>
      </c>
      <c r="DY277" s="405" t="s">
        <v>131</v>
      </c>
      <c r="DZ277" s="405" t="s">
        <v>744</v>
      </c>
      <c r="EA277" s="406" t="s">
        <v>132</v>
      </c>
      <c r="EB277" s="407">
        <v>1229</v>
      </c>
      <c r="EC277" s="248"/>
      <c r="ED277" s="273">
        <v>1229</v>
      </c>
      <c r="EE277" s="273"/>
      <c r="EF277" s="248"/>
      <c r="EG277" s="273">
        <v>0.11160552124954595</v>
      </c>
      <c r="EH277" s="248"/>
      <c r="EI277" s="273">
        <v>0</v>
      </c>
      <c r="EJ277" s="273"/>
      <c r="EK277" s="273">
        <v>482796</v>
      </c>
      <c r="EL277" s="273"/>
      <c r="EM277" s="408">
        <v>0</v>
      </c>
      <c r="EN277" s="248"/>
      <c r="EO277" s="408"/>
    </row>
    <row r="278" spans="128:145">
      <c r="DX278" s="452" t="s">
        <v>496</v>
      </c>
      <c r="DY278" s="405" t="s">
        <v>1388</v>
      </c>
      <c r="DZ278" s="405" t="s">
        <v>6</v>
      </c>
      <c r="EA278" s="406" t="s">
        <v>1389</v>
      </c>
      <c r="EB278" s="407">
        <v>95</v>
      </c>
      <c r="EC278" s="248"/>
      <c r="ED278" s="273">
        <v>95</v>
      </c>
      <c r="EE278" s="273"/>
      <c r="EF278" s="248"/>
      <c r="EG278" s="273">
        <v>8.6269524155466772E-3</v>
      </c>
      <c r="EH278" s="248"/>
      <c r="EI278" s="273">
        <v>0</v>
      </c>
      <c r="EJ278" s="273"/>
      <c r="EK278" s="273">
        <v>37319</v>
      </c>
      <c r="EL278" s="273"/>
      <c r="EM278" s="408">
        <v>0</v>
      </c>
      <c r="EN278" s="248"/>
      <c r="EO278" s="408"/>
    </row>
    <row r="279" spans="128:145">
      <c r="DX279" s="450" t="s">
        <v>496</v>
      </c>
      <c r="DY279" s="405" t="s">
        <v>133</v>
      </c>
      <c r="DZ279" s="405" t="s">
        <v>744</v>
      </c>
      <c r="EA279" s="406" t="s">
        <v>134</v>
      </c>
      <c r="EB279" s="407">
        <v>1713</v>
      </c>
      <c r="EC279" s="248"/>
      <c r="ED279" s="273">
        <v>1713</v>
      </c>
      <c r="EE279" s="273"/>
      <c r="EF279" s="248"/>
      <c r="EG279" s="273">
        <v>0.1555575735561206</v>
      </c>
      <c r="EH279" s="248"/>
      <c r="EI279" s="273">
        <v>0</v>
      </c>
      <c r="EJ279" s="273"/>
      <c r="EK279" s="273">
        <v>672929</v>
      </c>
      <c r="EL279" s="273"/>
      <c r="EM279" s="408">
        <v>0</v>
      </c>
      <c r="EN279" s="248"/>
      <c r="EO279" s="408"/>
    </row>
    <row r="280" spans="128:145">
      <c r="DX280" s="451" t="s">
        <v>496</v>
      </c>
      <c r="DY280" s="439" t="s">
        <v>274</v>
      </c>
      <c r="DZ280" s="439" t="s">
        <v>6</v>
      </c>
      <c r="EA280" s="440" t="s">
        <v>1170</v>
      </c>
      <c r="EB280" s="407">
        <v>823</v>
      </c>
      <c r="EC280" s="441"/>
      <c r="ED280" s="442">
        <v>823</v>
      </c>
      <c r="EE280" s="442">
        <v>11012</v>
      </c>
      <c r="EF280" s="441"/>
      <c r="EG280" s="442">
        <v>7.4736650926262263E-2</v>
      </c>
      <c r="EH280" s="441"/>
      <c r="EI280" s="273">
        <v>0</v>
      </c>
      <c r="EJ280" s="442"/>
      <c r="EK280" s="442">
        <v>323304</v>
      </c>
      <c r="EL280" s="442"/>
      <c r="EM280" s="408">
        <v>0</v>
      </c>
      <c r="EN280" s="441"/>
      <c r="EO280" s="443"/>
    </row>
    <row r="281" spans="128:145">
      <c r="DX281" s="450" t="s">
        <v>498</v>
      </c>
      <c r="DY281" s="405" t="s">
        <v>498</v>
      </c>
      <c r="DZ281" s="405" t="s">
        <v>744</v>
      </c>
      <c r="EA281" s="406" t="s">
        <v>499</v>
      </c>
      <c r="EB281" s="407">
        <v>1804</v>
      </c>
      <c r="EC281" s="248"/>
      <c r="ED281" s="273">
        <v>1804</v>
      </c>
      <c r="EE281" s="273"/>
      <c r="EF281" s="248"/>
      <c r="EG281" s="273">
        <v>0.89572989076464749</v>
      </c>
      <c r="EH281" s="248"/>
      <c r="EI281" s="273">
        <v>119899</v>
      </c>
      <c r="EJ281" s="273"/>
      <c r="EK281" s="273">
        <v>107397</v>
      </c>
      <c r="EL281" s="273">
        <v>119899</v>
      </c>
      <c r="EM281" s="408">
        <v>0</v>
      </c>
      <c r="EN281" s="248"/>
      <c r="EO281" s="408"/>
    </row>
    <row r="282" spans="128:145">
      <c r="DX282" s="451" t="s">
        <v>498</v>
      </c>
      <c r="DY282" s="439" t="s">
        <v>580</v>
      </c>
      <c r="DZ282" s="439" t="s">
        <v>6</v>
      </c>
      <c r="EA282" s="440" t="s">
        <v>1171</v>
      </c>
      <c r="EB282" s="407">
        <v>210</v>
      </c>
      <c r="EC282" s="441"/>
      <c r="ED282" s="442">
        <v>210</v>
      </c>
      <c r="EE282" s="442">
        <v>2014</v>
      </c>
      <c r="EF282" s="441"/>
      <c r="EG282" s="442">
        <v>0.10427010923535253</v>
      </c>
      <c r="EH282" s="441"/>
      <c r="EI282" s="273">
        <v>0</v>
      </c>
      <c r="EJ282" s="442"/>
      <c r="EK282" s="442">
        <v>12502</v>
      </c>
      <c r="EL282" s="442"/>
      <c r="EM282" s="408">
        <v>0</v>
      </c>
      <c r="EN282" s="441"/>
      <c r="EO282" s="443"/>
    </row>
    <row r="283" spans="128:145">
      <c r="DX283" s="450" t="s">
        <v>500</v>
      </c>
      <c r="DY283" s="405" t="s">
        <v>500</v>
      </c>
      <c r="DZ283" s="405" t="s">
        <v>744</v>
      </c>
      <c r="EA283" s="406" t="s">
        <v>501</v>
      </c>
      <c r="EB283" s="407">
        <v>3297</v>
      </c>
      <c r="EC283" s="248"/>
      <c r="ED283" s="273">
        <v>3297</v>
      </c>
      <c r="EE283" s="273"/>
      <c r="EF283" s="248"/>
      <c r="EG283" s="273">
        <v>0.87990392313851085</v>
      </c>
      <c r="EH283" s="248"/>
      <c r="EI283" s="273">
        <v>0</v>
      </c>
      <c r="EJ283" s="273"/>
      <c r="EK283" s="273">
        <v>0</v>
      </c>
      <c r="EL283" s="273">
        <v>0</v>
      </c>
      <c r="EM283" s="408">
        <v>0</v>
      </c>
      <c r="EN283" s="248"/>
      <c r="EO283" s="408"/>
    </row>
    <row r="284" spans="128:145">
      <c r="DX284" s="451" t="s">
        <v>500</v>
      </c>
      <c r="DY284" s="439" t="s">
        <v>136</v>
      </c>
      <c r="DZ284" s="439" t="s">
        <v>6</v>
      </c>
      <c r="EA284" s="440" t="s">
        <v>137</v>
      </c>
      <c r="EB284" s="407">
        <v>450</v>
      </c>
      <c r="EC284" s="441"/>
      <c r="ED284" s="442">
        <v>450</v>
      </c>
      <c r="EE284" s="442">
        <v>3747</v>
      </c>
      <c r="EF284" s="441"/>
      <c r="EG284" s="442">
        <v>0.1200960768614892</v>
      </c>
      <c r="EH284" s="441"/>
      <c r="EI284" s="273">
        <v>0</v>
      </c>
      <c r="EJ284" s="273"/>
      <c r="EK284" s="442">
        <v>0</v>
      </c>
      <c r="EL284" s="442"/>
      <c r="EM284" s="408">
        <v>0</v>
      </c>
      <c r="EN284" s="441"/>
      <c r="EO284" s="443"/>
    </row>
    <row r="285" spans="128:145">
      <c r="DX285" s="449" t="s">
        <v>502</v>
      </c>
      <c r="DY285" s="444" t="s">
        <v>502</v>
      </c>
      <c r="DZ285" s="444" t="s">
        <v>744</v>
      </c>
      <c r="EA285" s="445" t="s">
        <v>503</v>
      </c>
      <c r="EB285" s="407">
        <v>488</v>
      </c>
      <c r="EC285" s="446"/>
      <c r="ED285" s="447">
        <v>488</v>
      </c>
      <c r="EE285" s="447">
        <v>488</v>
      </c>
      <c r="EF285" s="446"/>
      <c r="EG285" s="447">
        <v>1</v>
      </c>
      <c r="EH285" s="446"/>
      <c r="EI285" s="273">
        <v>180824</v>
      </c>
      <c r="EJ285" s="447"/>
      <c r="EK285" s="447">
        <v>180824</v>
      </c>
      <c r="EL285" s="447">
        <v>180824</v>
      </c>
      <c r="EM285" s="408">
        <v>0</v>
      </c>
      <c r="EN285" s="446"/>
      <c r="EO285" s="448"/>
    </row>
    <row r="286" spans="128:145">
      <c r="DX286" s="450" t="s">
        <v>504</v>
      </c>
      <c r="DY286" s="405" t="s">
        <v>504</v>
      </c>
      <c r="DZ286" s="405" t="s">
        <v>744</v>
      </c>
      <c r="EA286" s="406" t="s">
        <v>505</v>
      </c>
      <c r="EB286" s="407">
        <v>42166</v>
      </c>
      <c r="EC286" s="248"/>
      <c r="ED286" s="273">
        <v>42166</v>
      </c>
      <c r="EE286" s="273"/>
      <c r="EF286" s="248"/>
      <c r="EG286" s="273">
        <v>0.90096365462276451</v>
      </c>
      <c r="EH286" s="248"/>
      <c r="EI286" s="273">
        <v>0</v>
      </c>
      <c r="EJ286" s="273"/>
      <c r="EK286" s="273">
        <v>0</v>
      </c>
      <c r="EL286" s="273">
        <v>0</v>
      </c>
      <c r="EM286" s="408">
        <v>0</v>
      </c>
      <c r="EN286" s="248"/>
      <c r="EO286" s="408"/>
    </row>
    <row r="287" spans="128:145">
      <c r="DX287" s="450" t="s">
        <v>504</v>
      </c>
      <c r="DY287" s="405" t="s">
        <v>138</v>
      </c>
      <c r="DZ287" s="405" t="s">
        <v>6</v>
      </c>
      <c r="EA287" s="406" t="s">
        <v>139</v>
      </c>
      <c r="EB287" s="407">
        <v>2300</v>
      </c>
      <c r="EC287" s="248"/>
      <c r="ED287" s="273">
        <v>2300</v>
      </c>
      <c r="EE287" s="273"/>
      <c r="EF287" s="248"/>
      <c r="EG287" s="273">
        <v>4.9144249054507386E-2</v>
      </c>
      <c r="EH287" s="248"/>
      <c r="EI287" s="273">
        <v>0</v>
      </c>
      <c r="EJ287" s="273"/>
      <c r="EK287" s="273">
        <v>0</v>
      </c>
      <c r="EL287" s="273"/>
      <c r="EM287" s="408">
        <v>0</v>
      </c>
      <c r="EN287" s="248"/>
      <c r="EO287" s="408"/>
    </row>
    <row r="288" spans="128:145">
      <c r="DX288" s="450" t="s">
        <v>504</v>
      </c>
      <c r="DY288" s="405" t="s">
        <v>984</v>
      </c>
      <c r="DZ288" s="405" t="s">
        <v>6</v>
      </c>
      <c r="EA288" s="406" t="s">
        <v>983</v>
      </c>
      <c r="EB288" s="407">
        <v>655</v>
      </c>
      <c r="EC288" s="248"/>
      <c r="ED288" s="273">
        <v>655</v>
      </c>
      <c r="EE288" s="273"/>
      <c r="EF288" s="248"/>
      <c r="EG288" s="273">
        <v>1.399542744813145E-2</v>
      </c>
      <c r="EH288" s="248"/>
      <c r="EI288" s="273">
        <v>0</v>
      </c>
      <c r="EJ288" s="273"/>
      <c r="EK288" s="273">
        <v>0</v>
      </c>
      <c r="EL288" s="273"/>
      <c r="EM288" s="408">
        <v>0</v>
      </c>
      <c r="EN288" s="248"/>
      <c r="EO288" s="408"/>
    </row>
    <row r="289" spans="128:145">
      <c r="DX289" s="450" t="s">
        <v>504</v>
      </c>
      <c r="DY289" s="405" t="s">
        <v>986</v>
      </c>
      <c r="DZ289" s="405" t="s">
        <v>6</v>
      </c>
      <c r="EA289" s="406" t="s">
        <v>1172</v>
      </c>
      <c r="EB289" s="407">
        <v>1225</v>
      </c>
      <c r="EC289" s="248"/>
      <c r="ED289" s="273">
        <v>1225</v>
      </c>
      <c r="EE289" s="248"/>
      <c r="EF289" s="248"/>
      <c r="EG289" s="273">
        <v>2.6174654387726759E-2</v>
      </c>
      <c r="EH289" s="248"/>
      <c r="EI289" s="273">
        <v>0</v>
      </c>
      <c r="EJ289" s="273"/>
      <c r="EK289" s="273">
        <v>0</v>
      </c>
      <c r="EL289" s="273"/>
      <c r="EM289" s="408">
        <v>0</v>
      </c>
      <c r="EN289" s="248"/>
      <c r="EO289" s="408"/>
    </row>
    <row r="290" spans="128:145">
      <c r="DX290" s="450" t="s">
        <v>504</v>
      </c>
      <c r="DY290" s="405" t="s">
        <v>1244</v>
      </c>
      <c r="DZ290" s="405" t="s">
        <v>6</v>
      </c>
      <c r="EA290" s="551" t="s">
        <v>1245</v>
      </c>
      <c r="EB290" s="407">
        <v>160</v>
      </c>
      <c r="EC290" s="248"/>
      <c r="ED290" s="273">
        <v>160</v>
      </c>
      <c r="EE290" s="273"/>
      <c r="EF290" s="248"/>
      <c r="EG290" s="273">
        <v>3.4187303690092091E-3</v>
      </c>
      <c r="EH290" s="248"/>
      <c r="EI290" s="273">
        <v>0</v>
      </c>
      <c r="EJ290" s="273"/>
      <c r="EK290" s="273">
        <v>0</v>
      </c>
      <c r="EL290" s="273"/>
      <c r="EM290" s="408">
        <v>0</v>
      </c>
      <c r="EN290" s="248"/>
      <c r="EO290" s="408"/>
    </row>
    <row r="291" spans="128:145">
      <c r="DX291" s="451" t="s">
        <v>504</v>
      </c>
      <c r="DY291" s="439" t="s">
        <v>1246</v>
      </c>
      <c r="DZ291" s="439" t="s">
        <v>6</v>
      </c>
      <c r="EA291" s="560" t="s">
        <v>1247</v>
      </c>
      <c r="EB291" s="407">
        <v>295</v>
      </c>
      <c r="EC291" s="441"/>
      <c r="ED291" s="442">
        <v>295</v>
      </c>
      <c r="EE291" s="442">
        <v>46801</v>
      </c>
      <c r="EF291" s="441"/>
      <c r="EG291" s="442">
        <v>6.3032841178607291E-3</v>
      </c>
      <c r="EH291" s="441"/>
      <c r="EI291" s="273">
        <v>0</v>
      </c>
      <c r="EJ291" s="442"/>
      <c r="EK291" s="442">
        <v>0</v>
      </c>
      <c r="EL291" s="442"/>
      <c r="EM291" s="408">
        <v>0</v>
      </c>
      <c r="EN291" s="441"/>
      <c r="EO291" s="443"/>
    </row>
    <row r="292" spans="128:145">
      <c r="DX292" s="450" t="s">
        <v>506</v>
      </c>
      <c r="DY292" s="405" t="s">
        <v>506</v>
      </c>
      <c r="DZ292" s="405" t="s">
        <v>744</v>
      </c>
      <c r="EA292" s="406" t="s">
        <v>507</v>
      </c>
      <c r="EB292" s="407">
        <v>4984</v>
      </c>
      <c r="EC292" s="248"/>
      <c r="ED292" s="273">
        <v>4984</v>
      </c>
      <c r="EE292" s="273"/>
      <c r="EF292" s="248"/>
      <c r="EG292" s="273">
        <v>0.6851800934836404</v>
      </c>
      <c r="EH292" s="248"/>
      <c r="EI292" s="273">
        <v>5596616</v>
      </c>
      <c r="EJ292" s="273"/>
      <c r="EK292" s="273">
        <v>3834690</v>
      </c>
      <c r="EL292" s="273">
        <v>5596616</v>
      </c>
      <c r="EM292" s="408">
        <v>0</v>
      </c>
      <c r="EN292" s="248"/>
      <c r="EO292" s="408"/>
    </row>
    <row r="293" spans="128:145">
      <c r="DX293" s="450" t="s">
        <v>506</v>
      </c>
      <c r="DY293" s="405" t="s">
        <v>140</v>
      </c>
      <c r="DZ293" s="405" t="s">
        <v>6</v>
      </c>
      <c r="EA293" s="406" t="s">
        <v>141</v>
      </c>
      <c r="EB293" s="407">
        <v>960</v>
      </c>
      <c r="EC293" s="248"/>
      <c r="ED293" s="273">
        <v>960</v>
      </c>
      <c r="EE293" s="273"/>
      <c r="EF293" s="248"/>
      <c r="EG293" s="273">
        <v>0.13197690404179269</v>
      </c>
      <c r="EH293" s="248"/>
      <c r="EI293" s="273">
        <v>0</v>
      </c>
      <c r="EJ293" s="273"/>
      <c r="EK293" s="273">
        <v>738624</v>
      </c>
      <c r="EL293" s="273"/>
      <c r="EM293" s="408">
        <v>0</v>
      </c>
      <c r="EN293" s="248"/>
      <c r="EO293" s="408"/>
    </row>
    <row r="294" spans="128:145">
      <c r="DX294" s="451" t="s">
        <v>506</v>
      </c>
      <c r="DY294" s="439" t="s">
        <v>521</v>
      </c>
      <c r="DZ294" s="439" t="s">
        <v>6</v>
      </c>
      <c r="EA294" s="440" t="s">
        <v>522</v>
      </c>
      <c r="EB294" s="407">
        <v>1330</v>
      </c>
      <c r="EC294" s="441"/>
      <c r="ED294" s="442">
        <v>1330</v>
      </c>
      <c r="EE294" s="442">
        <v>7274</v>
      </c>
      <c r="EF294" s="441"/>
      <c r="EG294" s="442">
        <v>0.18284300247456695</v>
      </c>
      <c r="EH294" s="441"/>
      <c r="EI294" s="273">
        <v>0</v>
      </c>
      <c r="EJ294" s="273"/>
      <c r="EK294" s="273">
        <v>1023302</v>
      </c>
      <c r="EL294" s="442"/>
      <c r="EM294" s="408">
        <v>0</v>
      </c>
      <c r="EN294" s="441"/>
      <c r="EO294" s="443"/>
    </row>
    <row r="295" spans="128:145">
      <c r="DX295" s="452" t="s">
        <v>508</v>
      </c>
      <c r="DY295" s="405" t="s">
        <v>508</v>
      </c>
      <c r="DZ295" s="405" t="s">
        <v>744</v>
      </c>
      <c r="EA295" s="406" t="s">
        <v>542</v>
      </c>
      <c r="EB295" s="407">
        <v>160160</v>
      </c>
      <c r="EC295" s="248"/>
      <c r="ED295" s="273">
        <v>160160</v>
      </c>
      <c r="EE295" s="273"/>
      <c r="EF295" s="248"/>
      <c r="EG295" s="273">
        <v>0.89155097360305502</v>
      </c>
      <c r="EH295" s="248"/>
      <c r="EI295" s="273">
        <v>0</v>
      </c>
      <c r="EJ295" s="461"/>
      <c r="EK295" s="461">
        <v>0</v>
      </c>
      <c r="EL295" s="273">
        <v>0</v>
      </c>
      <c r="EM295" s="408">
        <v>0</v>
      </c>
      <c r="EN295" s="248"/>
      <c r="EO295" s="408"/>
    </row>
    <row r="296" spans="128:145">
      <c r="DX296" s="452" t="s">
        <v>508</v>
      </c>
      <c r="DY296" s="405" t="s">
        <v>142</v>
      </c>
      <c r="DZ296" s="405" t="s">
        <v>6</v>
      </c>
      <c r="EA296" s="406" t="s">
        <v>1173</v>
      </c>
      <c r="EB296" s="407">
        <v>458</v>
      </c>
      <c r="EC296" s="248"/>
      <c r="ED296" s="273">
        <v>458</v>
      </c>
      <c r="EE296" s="273"/>
      <c r="EF296" s="248"/>
      <c r="EG296" s="273">
        <v>2.5495151467919528E-3</v>
      </c>
      <c r="EH296" s="248"/>
      <c r="EI296" s="273">
        <v>0</v>
      </c>
      <c r="EJ296" s="273"/>
      <c r="EK296" s="273">
        <v>0</v>
      </c>
      <c r="EL296" s="273"/>
      <c r="EM296" s="408">
        <v>0</v>
      </c>
      <c r="EN296" s="248"/>
      <c r="EO296" s="408"/>
    </row>
    <row r="297" spans="128:145">
      <c r="DX297" s="452" t="s">
        <v>508</v>
      </c>
      <c r="DY297" s="405" t="s">
        <v>144</v>
      </c>
      <c r="DZ297" s="405" t="s">
        <v>6</v>
      </c>
      <c r="EA297" s="406" t="s">
        <v>145</v>
      </c>
      <c r="EB297" s="407">
        <v>408</v>
      </c>
      <c r="EC297" s="248"/>
      <c r="ED297" s="273">
        <v>408</v>
      </c>
      <c r="EE297" s="273"/>
      <c r="EF297" s="248"/>
      <c r="EG297" s="273">
        <v>2.2711837988889012E-3</v>
      </c>
      <c r="EH297" s="248"/>
      <c r="EI297" s="273">
        <v>0</v>
      </c>
      <c r="EJ297" s="273"/>
      <c r="EK297" s="273">
        <v>0</v>
      </c>
      <c r="EL297" s="273"/>
      <c r="EM297" s="408">
        <v>0</v>
      </c>
      <c r="EN297" s="248"/>
      <c r="EO297" s="408"/>
    </row>
    <row r="298" spans="128:145">
      <c r="DX298" s="452" t="s">
        <v>508</v>
      </c>
      <c r="DY298" s="405" t="s">
        <v>146</v>
      </c>
      <c r="DZ298" s="405" t="s">
        <v>6</v>
      </c>
      <c r="EA298" s="406" t="s">
        <v>147</v>
      </c>
      <c r="EB298" s="407">
        <v>640</v>
      </c>
      <c r="EC298" s="248"/>
      <c r="ED298" s="273">
        <v>640</v>
      </c>
      <c r="EE298" s="273"/>
      <c r="EF298" s="248"/>
      <c r="EG298" s="273">
        <v>3.5626412531590606E-3</v>
      </c>
      <c r="EH298" s="248"/>
      <c r="EI298" s="273">
        <v>0</v>
      </c>
      <c r="EJ298" s="273"/>
      <c r="EK298" s="273">
        <v>0</v>
      </c>
      <c r="EL298" s="273"/>
      <c r="EM298" s="408">
        <v>0</v>
      </c>
      <c r="EN298" s="248"/>
      <c r="EO298" s="408"/>
    </row>
    <row r="299" spans="128:145">
      <c r="DX299" s="452" t="s">
        <v>508</v>
      </c>
      <c r="DY299" s="405" t="s">
        <v>148</v>
      </c>
      <c r="DZ299" s="405" t="s">
        <v>6</v>
      </c>
      <c r="EA299" s="406" t="s">
        <v>149</v>
      </c>
      <c r="EB299" s="407">
        <v>1700</v>
      </c>
      <c r="EC299" s="248"/>
      <c r="ED299" s="273">
        <v>1700</v>
      </c>
      <c r="EE299" s="273"/>
      <c r="EF299" s="248"/>
      <c r="EG299" s="273">
        <v>9.4632658287037551E-3</v>
      </c>
      <c r="EH299" s="248"/>
      <c r="EI299" s="273">
        <v>0</v>
      </c>
      <c r="EJ299" s="273"/>
      <c r="EK299" s="273">
        <v>0</v>
      </c>
      <c r="EL299" s="273"/>
      <c r="EM299" s="408">
        <v>0</v>
      </c>
      <c r="EN299" s="248"/>
      <c r="EO299" s="408"/>
    </row>
    <row r="300" spans="128:145">
      <c r="DX300" s="452" t="s">
        <v>508</v>
      </c>
      <c r="DY300" s="405" t="s">
        <v>150</v>
      </c>
      <c r="DZ300" s="405" t="s">
        <v>6</v>
      </c>
      <c r="EA300" s="406" t="s">
        <v>151</v>
      </c>
      <c r="EB300" s="407">
        <v>1275</v>
      </c>
      <c r="EC300" s="248"/>
      <c r="ED300" s="273">
        <v>1275</v>
      </c>
      <c r="EE300" s="273"/>
      <c r="EF300" s="248"/>
      <c r="EG300" s="273">
        <v>7.0974493715278168E-3</v>
      </c>
      <c r="EH300" s="248"/>
      <c r="EI300" s="273">
        <v>0</v>
      </c>
      <c r="EJ300" s="273"/>
      <c r="EK300" s="273">
        <v>0</v>
      </c>
      <c r="EL300" s="273"/>
      <c r="EM300" s="408">
        <v>0</v>
      </c>
      <c r="EN300" s="248"/>
      <c r="EO300" s="408"/>
    </row>
    <row r="301" spans="128:145">
      <c r="DX301" s="452" t="s">
        <v>508</v>
      </c>
      <c r="DY301" s="405" t="s">
        <v>152</v>
      </c>
      <c r="DZ301" s="405" t="s">
        <v>6</v>
      </c>
      <c r="EA301" s="406" t="s">
        <v>1174</v>
      </c>
      <c r="EB301" s="407">
        <v>575</v>
      </c>
      <c r="EC301" s="248"/>
      <c r="ED301" s="273">
        <v>575</v>
      </c>
      <c r="EE301" s="273"/>
      <c r="EF301" s="248"/>
      <c r="EG301" s="273">
        <v>3.2008105008850935E-3</v>
      </c>
      <c r="EH301" s="248"/>
      <c r="EI301" s="273">
        <v>0</v>
      </c>
      <c r="EJ301" s="273"/>
      <c r="EK301" s="273">
        <v>0</v>
      </c>
      <c r="EL301" s="273"/>
      <c r="EM301" s="408">
        <v>0</v>
      </c>
      <c r="EN301" s="248"/>
      <c r="EO301" s="408"/>
    </row>
    <row r="302" spans="128:145">
      <c r="DX302" s="452" t="s">
        <v>508</v>
      </c>
      <c r="DY302" s="405" t="s">
        <v>155</v>
      </c>
      <c r="DZ302" s="405" t="s">
        <v>6</v>
      </c>
      <c r="EA302" s="245" t="s">
        <v>1175</v>
      </c>
      <c r="EB302" s="407">
        <v>833</v>
      </c>
      <c r="EC302" s="248"/>
      <c r="ED302" s="273">
        <v>833</v>
      </c>
      <c r="EE302" s="273"/>
      <c r="EF302" s="248"/>
      <c r="EG302" s="273">
        <v>4.63700025606484E-3</v>
      </c>
      <c r="EH302" s="248"/>
      <c r="EI302" s="273">
        <v>0</v>
      </c>
      <c r="EJ302" s="273"/>
      <c r="EK302" s="273">
        <v>0</v>
      </c>
      <c r="EL302" s="273"/>
      <c r="EM302" s="408">
        <v>0</v>
      </c>
      <c r="EN302" s="248"/>
      <c r="EO302" s="408"/>
    </row>
    <row r="303" spans="128:145">
      <c r="DX303" s="452" t="s">
        <v>508</v>
      </c>
      <c r="DY303" s="405" t="s">
        <v>157</v>
      </c>
      <c r="DZ303" s="610" t="s">
        <v>6</v>
      </c>
      <c r="EA303" s="610" t="s">
        <v>158</v>
      </c>
      <c r="EB303" s="407">
        <v>146</v>
      </c>
      <c r="EC303" s="248"/>
      <c r="ED303" s="273">
        <v>146</v>
      </c>
      <c r="EE303" s="273"/>
      <c r="EF303" s="248"/>
      <c r="EG303" s="273">
        <v>8.1272753587691073E-4</v>
      </c>
      <c r="EH303" s="248"/>
      <c r="EI303" s="273">
        <v>0</v>
      </c>
      <c r="EJ303" s="273"/>
      <c r="EK303" s="273">
        <v>0</v>
      </c>
      <c r="EL303" s="273"/>
      <c r="EM303" s="408">
        <v>0</v>
      </c>
      <c r="EN303" s="248"/>
      <c r="EO303" s="408"/>
    </row>
    <row r="304" spans="128:145">
      <c r="DX304" s="452" t="s">
        <v>508</v>
      </c>
      <c r="DY304" s="405" t="s">
        <v>159</v>
      </c>
      <c r="DZ304" s="610" t="s">
        <v>6</v>
      </c>
      <c r="EA304" s="610" t="s">
        <v>1176</v>
      </c>
      <c r="EB304" s="407">
        <v>625</v>
      </c>
      <c r="EC304" s="248"/>
      <c r="ED304" s="273">
        <v>625</v>
      </c>
      <c r="EE304" s="273"/>
      <c r="EF304" s="248"/>
      <c r="EG304" s="273">
        <v>3.4791418487881455E-3</v>
      </c>
      <c r="EH304" s="248"/>
      <c r="EI304" s="273">
        <v>0</v>
      </c>
      <c r="EJ304" s="273"/>
      <c r="EK304" s="273">
        <v>0</v>
      </c>
      <c r="EL304" s="273"/>
      <c r="EM304" s="408">
        <v>0</v>
      </c>
      <c r="EN304" s="248"/>
      <c r="EO304" s="408"/>
    </row>
    <row r="305" spans="128:145">
      <c r="DX305" s="450" t="s">
        <v>508</v>
      </c>
      <c r="DY305" s="405" t="s">
        <v>242</v>
      </c>
      <c r="DZ305" s="405" t="s">
        <v>6</v>
      </c>
      <c r="EA305" s="406" t="s">
        <v>243</v>
      </c>
      <c r="EB305" s="407">
        <v>675</v>
      </c>
      <c r="EC305" s="248"/>
      <c r="ED305" s="273">
        <v>675</v>
      </c>
      <c r="EE305" s="273"/>
      <c r="EF305" s="248"/>
      <c r="EG305" s="273">
        <v>3.7574731966911971E-3</v>
      </c>
      <c r="EH305" s="248"/>
      <c r="EI305" s="273">
        <v>0</v>
      </c>
      <c r="EJ305" s="273"/>
      <c r="EK305" s="273">
        <v>0</v>
      </c>
      <c r="EL305" s="273"/>
      <c r="EM305" s="408">
        <v>0</v>
      </c>
      <c r="EN305" s="248"/>
      <c r="EO305" s="408"/>
    </row>
    <row r="306" spans="128:145">
      <c r="DX306" s="450" t="s">
        <v>508</v>
      </c>
      <c r="DY306" s="405" t="s">
        <v>275</v>
      </c>
      <c r="DZ306" s="405" t="s">
        <v>6</v>
      </c>
      <c r="EA306" s="406" t="s">
        <v>276</v>
      </c>
      <c r="EB306" s="407">
        <v>875</v>
      </c>
      <c r="EC306" s="248"/>
      <c r="ED306" s="273">
        <v>875</v>
      </c>
      <c r="EE306" s="273"/>
      <c r="EF306" s="248"/>
      <c r="EG306" s="273">
        <v>4.8707985883034034E-3</v>
      </c>
      <c r="EH306" s="248"/>
      <c r="EI306" s="273">
        <v>0</v>
      </c>
      <c r="EJ306" s="273"/>
      <c r="EK306" s="273">
        <v>0</v>
      </c>
      <c r="EL306" s="273"/>
      <c r="EM306" s="408">
        <v>0</v>
      </c>
      <c r="EN306" s="248"/>
      <c r="EO306" s="408"/>
    </row>
    <row r="307" spans="128:145">
      <c r="DX307" s="450" t="s">
        <v>508</v>
      </c>
      <c r="DY307" s="405" t="s">
        <v>780</v>
      </c>
      <c r="DZ307" s="405" t="s">
        <v>6</v>
      </c>
      <c r="EA307" s="406" t="s">
        <v>1177</v>
      </c>
      <c r="EB307" s="407">
        <v>1365</v>
      </c>
      <c r="EC307" s="248"/>
      <c r="ED307" s="273">
        <v>1365</v>
      </c>
      <c r="EE307" s="273"/>
      <c r="EF307" s="248"/>
      <c r="EG307" s="273">
        <v>7.5984457977533093E-3</v>
      </c>
      <c r="EH307" s="248"/>
      <c r="EI307" s="273">
        <v>0</v>
      </c>
      <c r="EJ307" s="273"/>
      <c r="EK307" s="273">
        <v>0</v>
      </c>
      <c r="EL307" s="273"/>
      <c r="EM307" s="408">
        <v>0</v>
      </c>
      <c r="EN307" s="248"/>
      <c r="EO307" s="408"/>
    </row>
    <row r="308" spans="128:145">
      <c r="DX308" s="450" t="s">
        <v>508</v>
      </c>
      <c r="DY308" s="405" t="s">
        <v>855</v>
      </c>
      <c r="DZ308" s="405" t="s">
        <v>6</v>
      </c>
      <c r="EA308" s="406" t="s">
        <v>1178</v>
      </c>
      <c r="EB308" s="407">
        <v>485</v>
      </c>
      <c r="EC308" s="248"/>
      <c r="ED308" s="273">
        <v>485</v>
      </c>
      <c r="EE308" s="273"/>
      <c r="EF308" s="248"/>
      <c r="EG308" s="273">
        <v>2.6998140746596006E-3</v>
      </c>
      <c r="EH308" s="248"/>
      <c r="EI308" s="273">
        <v>0</v>
      </c>
      <c r="EJ308" s="273"/>
      <c r="EK308" s="273">
        <v>0</v>
      </c>
      <c r="EL308" s="273"/>
      <c r="EM308" s="408">
        <v>0</v>
      </c>
      <c r="EN308" s="248"/>
      <c r="EO308" s="408"/>
    </row>
    <row r="309" spans="128:145">
      <c r="DX309" s="452" t="s">
        <v>508</v>
      </c>
      <c r="DY309" s="614" t="s">
        <v>903</v>
      </c>
      <c r="DZ309" s="244" t="s">
        <v>6</v>
      </c>
      <c r="EA309" s="244" t="s">
        <v>1179</v>
      </c>
      <c r="EB309" s="407">
        <v>730</v>
      </c>
      <c r="EC309" s="248"/>
      <c r="ED309" s="273">
        <v>730</v>
      </c>
      <c r="EE309" s="273"/>
      <c r="EF309" s="248"/>
      <c r="EG309" s="273">
        <v>4.063637679384554E-3</v>
      </c>
      <c r="EH309" s="248"/>
      <c r="EI309" s="273">
        <v>0</v>
      </c>
      <c r="EJ309" s="273"/>
      <c r="EK309" s="273">
        <v>0</v>
      </c>
      <c r="EL309" s="273"/>
      <c r="EM309" s="408">
        <v>0</v>
      </c>
      <c r="EN309" s="248"/>
      <c r="EO309" s="408"/>
    </row>
    <row r="310" spans="128:145">
      <c r="DX310" s="450" t="s">
        <v>508</v>
      </c>
      <c r="DY310" s="405" t="s">
        <v>905</v>
      </c>
      <c r="DZ310" s="405" t="s">
        <v>6</v>
      </c>
      <c r="EA310" s="406" t="s">
        <v>906</v>
      </c>
      <c r="EB310" s="407">
        <v>839</v>
      </c>
      <c r="EC310" s="248"/>
      <c r="ED310" s="273">
        <v>839</v>
      </c>
      <c r="EE310" s="273"/>
      <c r="EF310" s="248"/>
      <c r="EG310" s="273">
        <v>4.6704000178132065E-3</v>
      </c>
      <c r="EH310" s="248"/>
      <c r="EI310" s="273">
        <v>0</v>
      </c>
      <c r="EJ310" s="273"/>
      <c r="EK310" s="273">
        <v>0</v>
      </c>
      <c r="EL310" s="273"/>
      <c r="EM310" s="408">
        <v>0</v>
      </c>
      <c r="EN310" s="248"/>
      <c r="EO310" s="408"/>
    </row>
    <row r="311" spans="128:145">
      <c r="DX311" s="452" t="s">
        <v>508</v>
      </c>
      <c r="DY311" s="405" t="s">
        <v>907</v>
      </c>
      <c r="DZ311" s="405" t="s">
        <v>6</v>
      </c>
      <c r="EA311" s="406" t="s">
        <v>1180</v>
      </c>
      <c r="EB311" s="407">
        <v>740</v>
      </c>
      <c r="EC311" s="248"/>
      <c r="ED311" s="273">
        <v>740</v>
      </c>
      <c r="EE311" s="273"/>
      <c r="EF311" s="248"/>
      <c r="EG311" s="273">
        <v>4.1193039489651638E-3</v>
      </c>
      <c r="EH311" s="248"/>
      <c r="EI311" s="273">
        <v>0</v>
      </c>
      <c r="EJ311" s="273"/>
      <c r="EK311" s="273">
        <v>0</v>
      </c>
      <c r="EL311" s="273"/>
      <c r="EM311" s="408">
        <v>0</v>
      </c>
      <c r="EN311" s="248"/>
      <c r="EO311" s="408"/>
    </row>
    <row r="312" spans="128:145">
      <c r="DX312" s="450" t="s">
        <v>508</v>
      </c>
      <c r="DY312" s="405" t="s">
        <v>943</v>
      </c>
      <c r="DZ312" s="405" t="s">
        <v>6</v>
      </c>
      <c r="EA312" s="406" t="s">
        <v>1347</v>
      </c>
      <c r="EB312" s="407">
        <v>500</v>
      </c>
      <c r="EC312" s="248"/>
      <c r="ED312" s="273">
        <v>500</v>
      </c>
      <c r="EE312" s="273"/>
      <c r="EF312" s="248"/>
      <c r="EG312" s="273">
        <v>2.7833134790305161E-3</v>
      </c>
      <c r="EH312" s="248"/>
      <c r="EI312" s="273">
        <v>0</v>
      </c>
      <c r="EJ312" s="273"/>
      <c r="EK312" s="273">
        <v>0</v>
      </c>
      <c r="EL312" s="273"/>
      <c r="EM312" s="408">
        <v>0</v>
      </c>
      <c r="EN312" s="248"/>
      <c r="EO312" s="408"/>
    </row>
    <row r="313" spans="128:145">
      <c r="DX313" s="450" t="s">
        <v>508</v>
      </c>
      <c r="DY313" s="405" t="s">
        <v>987</v>
      </c>
      <c r="DZ313" s="405" t="s">
        <v>6</v>
      </c>
      <c r="EA313" s="406" t="s">
        <v>988</v>
      </c>
      <c r="EB313" s="407">
        <v>209</v>
      </c>
      <c r="EC313" s="248"/>
      <c r="ED313" s="273">
        <v>209</v>
      </c>
      <c r="EE313" s="273"/>
      <c r="EF313" s="248"/>
      <c r="EG313" s="273">
        <v>1.1634250342347557E-3</v>
      </c>
      <c r="EH313" s="248"/>
      <c r="EI313" s="273">
        <v>0</v>
      </c>
      <c r="EJ313" s="273"/>
      <c r="EK313" s="273">
        <v>0</v>
      </c>
      <c r="EL313" s="273"/>
      <c r="EM313" s="408">
        <v>0</v>
      </c>
      <c r="EN313" s="248"/>
      <c r="EO313" s="408"/>
    </row>
    <row r="314" spans="128:145">
      <c r="DX314" s="450" t="s">
        <v>508</v>
      </c>
      <c r="DY314" s="405" t="s">
        <v>1026</v>
      </c>
      <c r="DZ314" s="405" t="s">
        <v>6</v>
      </c>
      <c r="EA314" s="406" t="s">
        <v>1027</v>
      </c>
      <c r="EB314" s="407">
        <v>901</v>
      </c>
      <c r="EC314" s="248"/>
      <c r="ED314" s="273">
        <v>901</v>
      </c>
      <c r="EE314" s="273"/>
      <c r="EF314" s="248"/>
      <c r="EG314" s="273">
        <v>5.0155308892129904E-3</v>
      </c>
      <c r="EH314" s="248"/>
      <c r="EI314" s="273">
        <v>0</v>
      </c>
      <c r="EJ314" s="273"/>
      <c r="EK314" s="273">
        <v>0</v>
      </c>
      <c r="EL314" s="273"/>
      <c r="EM314" s="408">
        <v>0</v>
      </c>
      <c r="EN314" s="248"/>
      <c r="EO314" s="408"/>
    </row>
    <row r="315" spans="128:145">
      <c r="DX315" s="450" t="s">
        <v>508</v>
      </c>
      <c r="DY315" s="405" t="s">
        <v>1028</v>
      </c>
      <c r="DZ315" s="405" t="s">
        <v>6</v>
      </c>
      <c r="EA315" s="406" t="s">
        <v>1182</v>
      </c>
      <c r="EB315" s="407">
        <v>1494</v>
      </c>
      <c r="EC315" s="248"/>
      <c r="ED315" s="273">
        <v>1494</v>
      </c>
      <c r="EE315" s="273"/>
      <c r="EF315" s="248"/>
      <c r="EG315" s="273">
        <v>8.3165406753431832E-3</v>
      </c>
      <c r="EH315" s="248"/>
      <c r="EI315" s="273">
        <v>0</v>
      </c>
      <c r="EJ315" s="273"/>
      <c r="EK315" s="273">
        <v>0</v>
      </c>
      <c r="EL315" s="273"/>
      <c r="EM315" s="408">
        <v>0</v>
      </c>
      <c r="EN315" s="248"/>
      <c r="EO315" s="408"/>
    </row>
    <row r="316" spans="128:145">
      <c r="DX316" s="452" t="s">
        <v>508</v>
      </c>
      <c r="DY316" s="405" t="s">
        <v>1183</v>
      </c>
      <c r="DZ316" s="405" t="s">
        <v>6</v>
      </c>
      <c r="EA316" s="406" t="s">
        <v>1184</v>
      </c>
      <c r="EB316" s="407">
        <v>755</v>
      </c>
      <c r="EC316" s="248"/>
      <c r="ED316" s="273">
        <v>755</v>
      </c>
      <c r="EE316" s="273"/>
      <c r="EF316" s="248"/>
      <c r="EG316" s="273">
        <v>4.2028033533360798E-3</v>
      </c>
      <c r="EH316" s="248"/>
      <c r="EI316" s="273">
        <v>0</v>
      </c>
      <c r="EJ316" s="273"/>
      <c r="EK316" s="273">
        <v>0</v>
      </c>
      <c r="EL316" s="273"/>
      <c r="EM316" s="408">
        <v>0</v>
      </c>
      <c r="EN316" s="248"/>
      <c r="EO316" s="408"/>
    </row>
    <row r="317" spans="128:145">
      <c r="DX317" s="452" t="s">
        <v>508</v>
      </c>
      <c r="DY317" s="405" t="s">
        <v>1248</v>
      </c>
      <c r="DZ317" s="405" t="s">
        <v>6</v>
      </c>
      <c r="EA317" s="551" t="s">
        <v>1249</v>
      </c>
      <c r="EB317" s="407">
        <v>875</v>
      </c>
      <c r="EC317" s="248"/>
      <c r="ED317" s="273">
        <v>875</v>
      </c>
      <c r="EE317" s="273"/>
      <c r="EF317" s="248"/>
      <c r="EG317" s="273">
        <v>4.8707985883034034E-3</v>
      </c>
      <c r="EH317" s="248"/>
      <c r="EI317" s="273">
        <v>0</v>
      </c>
      <c r="EJ317" s="273"/>
      <c r="EK317" s="273">
        <v>0</v>
      </c>
      <c r="EL317" s="273"/>
      <c r="EM317" s="408">
        <v>0</v>
      </c>
      <c r="EN317" s="248"/>
      <c r="EO317" s="408"/>
    </row>
    <row r="318" spans="128:145">
      <c r="DX318" s="450" t="s">
        <v>508</v>
      </c>
      <c r="DY318" s="405" t="s">
        <v>1185</v>
      </c>
      <c r="DZ318" s="405" t="s">
        <v>6</v>
      </c>
      <c r="EA318" s="406" t="s">
        <v>1186</v>
      </c>
      <c r="EB318" s="407">
        <v>364</v>
      </c>
      <c r="EC318" s="248"/>
      <c r="ED318" s="273">
        <v>364</v>
      </c>
      <c r="EE318" s="273"/>
      <c r="EF318" s="248"/>
      <c r="EG318" s="273">
        <v>2.0262522127342157E-3</v>
      </c>
      <c r="EH318" s="248"/>
      <c r="EI318" s="273">
        <v>0</v>
      </c>
      <c r="EJ318" s="273"/>
      <c r="EK318" s="273">
        <v>0</v>
      </c>
      <c r="EL318" s="273"/>
      <c r="EM318" s="408">
        <v>0</v>
      </c>
      <c r="EN318" s="248"/>
      <c r="EO318" s="408"/>
    </row>
    <row r="319" spans="128:145">
      <c r="DX319" s="452" t="s">
        <v>508</v>
      </c>
      <c r="DY319" s="405" t="s">
        <v>1293</v>
      </c>
      <c r="DZ319" s="405" t="s">
        <v>6</v>
      </c>
      <c r="EA319" s="406" t="s">
        <v>1294</v>
      </c>
      <c r="EB319" s="407">
        <v>925</v>
      </c>
      <c r="EC319" s="248"/>
      <c r="ED319" s="273">
        <v>925</v>
      </c>
      <c r="EE319" s="273"/>
      <c r="EF319" s="248"/>
      <c r="EG319" s="273">
        <v>5.1491299362064549E-3</v>
      </c>
      <c r="EH319" s="248"/>
      <c r="EI319" s="273">
        <v>0</v>
      </c>
      <c r="EJ319" s="273"/>
      <c r="EK319" s="273">
        <v>0</v>
      </c>
      <c r="EL319" s="273"/>
      <c r="EM319" s="408">
        <v>0</v>
      </c>
      <c r="EN319" s="248"/>
      <c r="EO319" s="408"/>
    </row>
    <row r="320" spans="128:145">
      <c r="DX320" s="452" t="s">
        <v>508</v>
      </c>
      <c r="DY320" s="405" t="s">
        <v>1348</v>
      </c>
      <c r="DZ320" s="405" t="s">
        <v>6</v>
      </c>
      <c r="EA320" s="406" t="s">
        <v>1349</v>
      </c>
      <c r="EB320" s="407">
        <v>394</v>
      </c>
      <c r="EC320" s="248"/>
      <c r="ED320" s="273">
        <v>394</v>
      </c>
      <c r="EE320" s="273"/>
      <c r="EF320" s="248"/>
      <c r="EG320" s="273">
        <v>2.1932510214760469E-3</v>
      </c>
      <c r="EH320" s="248"/>
      <c r="EI320" s="273">
        <v>0</v>
      </c>
      <c r="EJ320" s="273"/>
      <c r="EK320" s="273">
        <v>0</v>
      </c>
      <c r="EL320" s="273"/>
      <c r="EM320" s="408">
        <v>0</v>
      </c>
      <c r="EN320" s="248"/>
      <c r="EO320" s="408"/>
    </row>
    <row r="321" spans="128:145">
      <c r="DX321" s="453" t="s">
        <v>508</v>
      </c>
      <c r="DY321" s="439" t="s">
        <v>1390</v>
      </c>
      <c r="DZ321" s="439" t="s">
        <v>6</v>
      </c>
      <c r="EA321" s="440" t="s">
        <v>1391</v>
      </c>
      <c r="EB321" s="407">
        <v>696</v>
      </c>
      <c r="EC321" s="441"/>
      <c r="ED321" s="442">
        <v>696</v>
      </c>
      <c r="EE321" s="442">
        <v>179642</v>
      </c>
      <c r="EF321" s="441"/>
      <c r="EG321" s="442">
        <v>3.8743723628104788E-3</v>
      </c>
      <c r="EH321" s="441"/>
      <c r="EI321" s="273">
        <v>0</v>
      </c>
      <c r="EJ321" s="442"/>
      <c r="EK321" s="442">
        <v>0</v>
      </c>
      <c r="EL321" s="442"/>
      <c r="EM321" s="408">
        <v>0</v>
      </c>
      <c r="EN321" s="441"/>
      <c r="EO321" s="443"/>
    </row>
    <row r="322" spans="128:145">
      <c r="DX322" s="450" t="s">
        <v>543</v>
      </c>
      <c r="DY322" s="405" t="s">
        <v>543</v>
      </c>
      <c r="DZ322" s="405" t="s">
        <v>744</v>
      </c>
      <c r="EA322" s="406" t="s">
        <v>544</v>
      </c>
      <c r="EB322" s="407">
        <v>1731</v>
      </c>
      <c r="EC322" s="248"/>
      <c r="ED322" s="273">
        <v>1731</v>
      </c>
      <c r="EE322" s="273"/>
      <c r="EF322" s="248"/>
      <c r="EG322" s="273">
        <v>0.91490486257928116</v>
      </c>
      <c r="EH322" s="248"/>
      <c r="EI322" s="273">
        <v>263499</v>
      </c>
      <c r="EJ322" s="273"/>
      <c r="EK322" s="273">
        <v>241077</v>
      </c>
      <c r="EL322" s="273">
        <v>263499</v>
      </c>
      <c r="EM322" s="408">
        <v>0</v>
      </c>
      <c r="EN322" s="248"/>
      <c r="EO322" s="408"/>
    </row>
    <row r="323" spans="128:145">
      <c r="DX323" s="451" t="s">
        <v>543</v>
      </c>
      <c r="DY323" s="439" t="s">
        <v>162</v>
      </c>
      <c r="DZ323" s="439" t="s">
        <v>6</v>
      </c>
      <c r="EA323" s="440" t="s">
        <v>163</v>
      </c>
      <c r="EB323" s="407">
        <v>161</v>
      </c>
      <c r="EC323" s="441"/>
      <c r="ED323" s="442">
        <v>161</v>
      </c>
      <c r="EE323" s="442">
        <v>1892</v>
      </c>
      <c r="EF323" s="441"/>
      <c r="EG323" s="442">
        <v>8.5095137420718822E-2</v>
      </c>
      <c r="EH323" s="441"/>
      <c r="EI323" s="273">
        <v>0</v>
      </c>
      <c r="EJ323" s="442"/>
      <c r="EK323" s="442">
        <v>22422</v>
      </c>
      <c r="EL323" s="442"/>
      <c r="EM323" s="408">
        <v>0</v>
      </c>
      <c r="EN323" s="441"/>
      <c r="EO323" s="443"/>
    </row>
    <row r="324" spans="128:145">
      <c r="DX324" s="450" t="s">
        <v>545</v>
      </c>
      <c r="DY324" s="405" t="s">
        <v>545</v>
      </c>
      <c r="DZ324" s="405" t="s">
        <v>744</v>
      </c>
      <c r="EA324" s="406" t="s">
        <v>546</v>
      </c>
      <c r="EB324" s="407">
        <v>1093</v>
      </c>
      <c r="EC324" s="248"/>
      <c r="ED324" s="273">
        <v>1093</v>
      </c>
      <c r="EE324" s="248"/>
      <c r="EF324" s="248"/>
      <c r="EG324" s="273">
        <v>0.79260333575054387</v>
      </c>
      <c r="EH324" s="248"/>
      <c r="EI324" s="273">
        <v>742067</v>
      </c>
      <c r="EJ324" s="273"/>
      <c r="EK324" s="273">
        <v>588165</v>
      </c>
      <c r="EL324" s="273">
        <v>742067</v>
      </c>
      <c r="EM324" s="408">
        <v>0</v>
      </c>
      <c r="EN324" s="248"/>
      <c r="EO324" s="408"/>
    </row>
    <row r="325" spans="128:145">
      <c r="DX325" s="453" t="s">
        <v>545</v>
      </c>
      <c r="DY325" s="439" t="s">
        <v>1250</v>
      </c>
      <c r="DZ325" s="439" t="s">
        <v>6</v>
      </c>
      <c r="EA325" s="560" t="s">
        <v>1251</v>
      </c>
      <c r="EB325" s="407">
        <v>286</v>
      </c>
      <c r="EC325" s="441"/>
      <c r="ED325" s="442">
        <v>286</v>
      </c>
      <c r="EE325" s="442">
        <v>1379</v>
      </c>
      <c r="EF325" s="441"/>
      <c r="EG325" s="442">
        <v>0.20739666424945613</v>
      </c>
      <c r="EH325" s="441"/>
      <c r="EI325" s="273">
        <v>0</v>
      </c>
      <c r="EJ325" s="442"/>
      <c r="EK325" s="442">
        <v>153902</v>
      </c>
      <c r="EL325" s="442"/>
      <c r="EM325" s="408">
        <v>0</v>
      </c>
      <c r="EN325" s="441"/>
      <c r="EO325" s="443"/>
    </row>
    <row r="326" spans="128:145">
      <c r="DX326" s="450" t="s">
        <v>547</v>
      </c>
      <c r="DY326" s="405" t="s">
        <v>547</v>
      </c>
      <c r="DZ326" s="405" t="s">
        <v>744</v>
      </c>
      <c r="EA326" s="406" t="s">
        <v>548</v>
      </c>
      <c r="EB326" s="407">
        <v>4745</v>
      </c>
      <c r="EC326" s="248"/>
      <c r="ED326" s="273">
        <v>4745</v>
      </c>
      <c r="EE326" s="273"/>
      <c r="EF326" s="248"/>
      <c r="EG326" s="273">
        <v>0.96345177664974624</v>
      </c>
      <c r="EH326" s="248"/>
      <c r="EI326" s="273">
        <v>0</v>
      </c>
      <c r="EJ326" s="273"/>
      <c r="EK326" s="273">
        <v>0</v>
      </c>
      <c r="EL326" s="273">
        <v>0</v>
      </c>
      <c r="EM326" s="408">
        <v>0</v>
      </c>
      <c r="EN326" s="248"/>
      <c r="EO326" s="408"/>
    </row>
    <row r="327" spans="128:145">
      <c r="DX327" s="451" t="s">
        <v>547</v>
      </c>
      <c r="DY327" s="439" t="s">
        <v>246</v>
      </c>
      <c r="DZ327" s="439" t="s">
        <v>6</v>
      </c>
      <c r="EA327" s="440" t="s">
        <v>247</v>
      </c>
      <c r="EB327" s="407">
        <v>180</v>
      </c>
      <c r="EC327" s="441"/>
      <c r="ED327" s="442">
        <v>180</v>
      </c>
      <c r="EE327" s="442">
        <v>4925</v>
      </c>
      <c r="EF327" s="441"/>
      <c r="EG327" s="442">
        <v>3.654822335025381E-2</v>
      </c>
      <c r="EH327" s="441"/>
      <c r="EI327" s="273">
        <v>0</v>
      </c>
      <c r="EJ327" s="442"/>
      <c r="EK327" s="442">
        <v>0</v>
      </c>
      <c r="EL327" s="442"/>
      <c r="EM327" s="408">
        <v>0</v>
      </c>
      <c r="EN327" s="441"/>
      <c r="EO327" s="443"/>
    </row>
    <row r="328" spans="128:145">
      <c r="DX328" s="450" t="s">
        <v>549</v>
      </c>
      <c r="DY328" s="405" t="s">
        <v>549</v>
      </c>
      <c r="DZ328" s="405" t="s">
        <v>744</v>
      </c>
      <c r="EA328" s="406" t="s">
        <v>550</v>
      </c>
      <c r="EB328" s="407">
        <v>17452</v>
      </c>
      <c r="EC328" s="248"/>
      <c r="ED328" s="273">
        <v>17452</v>
      </c>
      <c r="EE328" s="273"/>
      <c r="EF328" s="248"/>
      <c r="EG328" s="273">
        <v>0.9299301966217296</v>
      </c>
      <c r="EH328" s="248"/>
      <c r="EI328" s="273">
        <v>11187196</v>
      </c>
      <c r="EJ328" s="273"/>
      <c r="EK328" s="273">
        <v>10403311</v>
      </c>
      <c r="EL328" s="273">
        <v>11187196</v>
      </c>
      <c r="EM328" s="408">
        <v>0</v>
      </c>
      <c r="EN328" s="248"/>
      <c r="EO328" s="408"/>
    </row>
    <row r="329" spans="128:145">
      <c r="DX329" s="450" t="s">
        <v>549</v>
      </c>
      <c r="DY329" s="405" t="s">
        <v>164</v>
      </c>
      <c r="DZ329" s="405" t="s">
        <v>6</v>
      </c>
      <c r="EA329" s="406" t="s">
        <v>165</v>
      </c>
      <c r="EB329" s="407">
        <v>290</v>
      </c>
      <c r="EC329" s="248"/>
      <c r="ED329" s="273">
        <v>290</v>
      </c>
      <c r="EE329" s="273"/>
      <c r="EF329" s="248"/>
      <c r="EG329" s="273">
        <v>1.5452656258325785E-2</v>
      </c>
      <c r="EH329" s="248"/>
      <c r="EI329" s="273">
        <v>0</v>
      </c>
      <c r="EJ329" s="273"/>
      <c r="EK329" s="273">
        <v>172872</v>
      </c>
      <c r="EL329" s="273"/>
      <c r="EM329" s="408">
        <v>0</v>
      </c>
      <c r="EN329" s="248"/>
      <c r="EO329" s="408"/>
    </row>
    <row r="330" spans="128:145">
      <c r="DX330" s="451" t="s">
        <v>549</v>
      </c>
      <c r="DY330" s="439" t="s">
        <v>909</v>
      </c>
      <c r="DZ330" s="439" t="s">
        <v>6</v>
      </c>
      <c r="EA330" s="440" t="s">
        <v>910</v>
      </c>
      <c r="EB330" s="407">
        <v>1025</v>
      </c>
      <c r="EC330" s="441"/>
      <c r="ED330" s="442">
        <v>1025</v>
      </c>
      <c r="EE330" s="442">
        <v>18767</v>
      </c>
      <c r="EF330" s="441"/>
      <c r="EG330" s="442">
        <v>5.4617147119944587E-2</v>
      </c>
      <c r="EH330" s="441"/>
      <c r="EI330" s="273">
        <v>0</v>
      </c>
      <c r="EJ330" s="442"/>
      <c r="EK330" s="442">
        <v>611013</v>
      </c>
      <c r="EL330" s="442"/>
      <c r="EM330" s="408">
        <v>0</v>
      </c>
      <c r="EN330" s="441"/>
      <c r="EO330" s="443"/>
    </row>
    <row r="331" spans="128:145">
      <c r="DX331" s="451" t="s">
        <v>551</v>
      </c>
      <c r="DY331" s="439" t="s">
        <v>551</v>
      </c>
      <c r="DZ331" s="439" t="s">
        <v>744</v>
      </c>
      <c r="EA331" s="440" t="s">
        <v>552</v>
      </c>
      <c r="EB331" s="407">
        <v>8327</v>
      </c>
      <c r="EC331" s="441"/>
      <c r="ED331" s="447">
        <v>8327</v>
      </c>
      <c r="EE331" s="442">
        <v>8327</v>
      </c>
      <c r="EF331" s="441"/>
      <c r="EG331" s="442">
        <v>1</v>
      </c>
      <c r="EH331" s="441"/>
      <c r="EI331" s="273">
        <v>2833445</v>
      </c>
      <c r="EJ331" s="442"/>
      <c r="EK331" s="442">
        <v>2833445</v>
      </c>
      <c r="EL331" s="442">
        <v>2833445</v>
      </c>
      <c r="EM331" s="408">
        <v>0</v>
      </c>
      <c r="EN331" s="441"/>
      <c r="EO331" s="443"/>
    </row>
    <row r="332" spans="128:145">
      <c r="DX332" s="450" t="s">
        <v>553</v>
      </c>
      <c r="DY332" s="405" t="s">
        <v>553</v>
      </c>
      <c r="DZ332" s="405" t="s">
        <v>744</v>
      </c>
      <c r="EA332" s="406" t="s">
        <v>554</v>
      </c>
      <c r="EB332" s="407">
        <v>10166</v>
      </c>
      <c r="EC332" s="248"/>
      <c r="ED332" s="273">
        <v>10166</v>
      </c>
      <c r="EE332" s="273"/>
      <c r="EF332" s="248"/>
      <c r="EG332" s="273">
        <v>0.81062116258671557</v>
      </c>
      <c r="EH332" s="248"/>
      <c r="EI332" s="273">
        <v>5660506</v>
      </c>
      <c r="EJ332" s="273"/>
      <c r="EK332" s="273">
        <v>4588526</v>
      </c>
      <c r="EL332" s="273">
        <v>5660506</v>
      </c>
      <c r="EM332" s="408">
        <v>0</v>
      </c>
      <c r="EN332" s="248"/>
      <c r="EO332" s="408"/>
    </row>
    <row r="333" spans="128:145">
      <c r="DX333" s="450" t="s">
        <v>553</v>
      </c>
      <c r="DY333" s="405" t="s">
        <v>168</v>
      </c>
      <c r="DZ333" s="405" t="s">
        <v>6</v>
      </c>
      <c r="EA333" s="406" t="s">
        <v>1188</v>
      </c>
      <c r="EB333" s="407">
        <v>1430</v>
      </c>
      <c r="EC333" s="248"/>
      <c r="ED333" s="273">
        <v>1430</v>
      </c>
      <c r="EE333" s="273"/>
      <c r="EF333" s="248"/>
      <c r="EG333" s="273">
        <v>0.11402599473726178</v>
      </c>
      <c r="EH333" s="248"/>
      <c r="EI333" s="273">
        <v>0</v>
      </c>
      <c r="EJ333" s="273"/>
      <c r="EK333" s="273">
        <v>645445</v>
      </c>
      <c r="EL333" s="273"/>
      <c r="EM333" s="408">
        <v>0</v>
      </c>
      <c r="EN333" s="248"/>
      <c r="EO333" s="408"/>
    </row>
    <row r="334" spans="128:145">
      <c r="DX334" s="451" t="s">
        <v>553</v>
      </c>
      <c r="DY334" s="439" t="s">
        <v>911</v>
      </c>
      <c r="DZ334" s="439" t="s">
        <v>6</v>
      </c>
      <c r="EA334" s="440" t="s">
        <v>1189</v>
      </c>
      <c r="EB334" s="407">
        <v>945</v>
      </c>
      <c r="EC334" s="441"/>
      <c r="ED334" s="442">
        <v>945</v>
      </c>
      <c r="EE334" s="442">
        <v>12541</v>
      </c>
      <c r="EF334" s="441"/>
      <c r="EG334" s="273">
        <v>7.5352842676022644E-2</v>
      </c>
      <c r="EH334" s="441"/>
      <c r="EI334" s="273">
        <v>0</v>
      </c>
      <c r="EJ334" s="442"/>
      <c r="EK334" s="273">
        <v>426535</v>
      </c>
      <c r="EL334" s="442"/>
      <c r="EM334" s="408">
        <v>0</v>
      </c>
      <c r="EN334" s="441"/>
      <c r="EO334" s="443"/>
    </row>
    <row r="335" spans="128:145">
      <c r="DX335" s="449" t="s">
        <v>555</v>
      </c>
      <c r="DY335" s="444" t="s">
        <v>555</v>
      </c>
      <c r="DZ335" s="444" t="s">
        <v>744</v>
      </c>
      <c r="EA335" s="445" t="s">
        <v>556</v>
      </c>
      <c r="EB335" s="407">
        <v>5000</v>
      </c>
      <c r="EC335" s="446"/>
      <c r="ED335" s="447">
        <v>5000</v>
      </c>
      <c r="EE335" s="447">
        <v>5000</v>
      </c>
      <c r="EF335" s="446"/>
      <c r="EG335" s="447">
        <v>1</v>
      </c>
      <c r="EH335" s="446"/>
      <c r="EI335" s="273">
        <v>2372286</v>
      </c>
      <c r="EJ335" s="447"/>
      <c r="EK335" s="447">
        <v>2372286</v>
      </c>
      <c r="EL335" s="447">
        <v>2372286</v>
      </c>
      <c r="EM335" s="408">
        <v>0</v>
      </c>
      <c r="EN335" s="446"/>
      <c r="EO335" s="448"/>
    </row>
    <row r="336" spans="128:145">
      <c r="DX336" s="449" t="s">
        <v>557</v>
      </c>
      <c r="DY336" s="444" t="s">
        <v>557</v>
      </c>
      <c r="DZ336" s="444" t="s">
        <v>744</v>
      </c>
      <c r="EA336" s="445" t="s">
        <v>558</v>
      </c>
      <c r="EB336" s="407">
        <v>2060</v>
      </c>
      <c r="EC336" s="248"/>
      <c r="ED336" s="273">
        <v>2060</v>
      </c>
      <c r="EE336" s="273">
        <v>2060</v>
      </c>
      <c r="EF336" s="248"/>
      <c r="EG336" s="273">
        <v>1</v>
      </c>
      <c r="EH336" s="248"/>
      <c r="EI336" s="273">
        <v>213296</v>
      </c>
      <c r="EJ336" s="273"/>
      <c r="EK336" s="447">
        <v>213296</v>
      </c>
      <c r="EL336" s="447">
        <v>213296</v>
      </c>
      <c r="EM336" s="408">
        <v>0</v>
      </c>
      <c r="EN336" s="248"/>
      <c r="EO336" s="408"/>
    </row>
    <row r="337" spans="129:145" ht="15.75" thickBot="1">
      <c r="DY337" s="244"/>
      <c r="DZ337" s="244"/>
      <c r="EA337" s="408"/>
      <c r="EB337" s="615">
        <v>1549792</v>
      </c>
      <c r="EC337" s="615">
        <v>0</v>
      </c>
      <c r="ED337" s="591">
        <v>1549792</v>
      </c>
      <c r="EE337" s="591">
        <v>1549792</v>
      </c>
      <c r="EF337" s="615"/>
      <c r="EG337" s="591"/>
      <c r="EH337" s="615"/>
      <c r="EI337" s="616">
        <v>310267127</v>
      </c>
      <c r="EJ337" s="615"/>
      <c r="EK337" s="615">
        <v>310267127</v>
      </c>
      <c r="EL337" s="615">
        <v>310267127</v>
      </c>
      <c r="EM337" s="408">
        <v>0</v>
      </c>
      <c r="EN337" s="615"/>
      <c r="EO337" s="617"/>
    </row>
    <row r="338" spans="129:145" ht="15.75" thickTop="1">
      <c r="EE338" s="1186"/>
      <c r="EF338" s="1186"/>
      <c r="EG338" s="1186"/>
      <c r="EI338" s="274"/>
    </row>
  </sheetData>
  <mergeCells count="35">
    <mergeCell ref="D125:H125"/>
    <mergeCell ref="D123:H123"/>
    <mergeCell ref="ES173:EU173"/>
    <mergeCell ref="EE338:EG338"/>
    <mergeCell ref="CC4:CJ4"/>
    <mergeCell ref="ES4:EU4"/>
    <mergeCell ref="ES122:ET122"/>
    <mergeCell ref="ES127:EV144"/>
    <mergeCell ref="ES155:EU165"/>
    <mergeCell ref="BT107:BW107"/>
    <mergeCell ref="AQ108:AR108"/>
    <mergeCell ref="DX4:EA4"/>
    <mergeCell ref="D124:H124"/>
    <mergeCell ref="E115:H115"/>
    <mergeCell ref="C121:D121"/>
    <mergeCell ref="AN4:AO4"/>
    <mergeCell ref="ES3:EU3"/>
    <mergeCell ref="A4:B4"/>
    <mergeCell ref="K4:L4"/>
    <mergeCell ref="X4:Y4"/>
    <mergeCell ref="AI4:AJ4"/>
    <mergeCell ref="AQ4:AR4"/>
    <mergeCell ref="AS4:AU4"/>
    <mergeCell ref="AV4:AW4"/>
    <mergeCell ref="AX4:AZ4"/>
    <mergeCell ref="BB4:BC4"/>
    <mergeCell ref="DX3:EA3"/>
    <mergeCell ref="A1:B1"/>
    <mergeCell ref="DE1:DV1"/>
    <mergeCell ref="A2:B2"/>
    <mergeCell ref="A3:B3"/>
    <mergeCell ref="K3:L3"/>
    <mergeCell ref="X3:Y3"/>
    <mergeCell ref="AX3:AZ3"/>
    <mergeCell ref="CL3:CN3"/>
  </mergeCells>
  <hyperlinks>
    <hyperlink ref="N115" r:id="rId1" display="http://www.dornc.com/publications/property.html" xr:uid="{D5D6ABBB-3D68-4127-A0F5-39E78211B9B3}"/>
  </hyperlinks>
  <pageMargins left="0.2" right="0.2" top="0.25" bottom="0.25" header="0.3" footer="0.3"/>
  <pageSetup paperSize="5" scale="60" fitToWidth="3"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9D8BD-2B09-4153-9091-8D9576BD4A20}">
  <sheetPr codeName="Sheet14"/>
  <dimension ref="A1:EW342"/>
  <sheetViews>
    <sheetView showFormulas="1" zoomScaleNormal="100" workbookViewId="0">
      <pane xSplit="2" ySplit="5" topLeftCell="EG6" activePane="bottomRight" state="frozen"/>
      <selection activeCell="EV25" sqref="EV25"/>
      <selection pane="topRight" activeCell="EV25" sqref="EV25"/>
      <selection pane="bottomLeft" activeCell="EV25" sqref="EV25"/>
      <selection pane="bottomRight" activeCell="EM347" sqref="EM347"/>
    </sheetView>
  </sheetViews>
  <sheetFormatPr defaultColWidth="9.140625" defaultRowHeight="12.75"/>
  <cols>
    <col min="1" max="1" width="7.85546875" style="619" customWidth="1"/>
    <col min="2" max="2" width="11.5703125" style="619" customWidth="1"/>
    <col min="3" max="4" width="6.42578125" style="619" customWidth="1"/>
    <col min="5" max="5" width="7.7109375" style="619" customWidth="1"/>
    <col min="6" max="6" width="7.85546875" style="619" customWidth="1"/>
    <col min="7" max="7" width="7.140625" style="619" customWidth="1"/>
    <col min="8" max="8" width="7.5703125" style="619" customWidth="1"/>
    <col min="9" max="9" width="1" style="619" customWidth="1"/>
    <col min="10" max="10" width="1.140625" style="619" customWidth="1"/>
    <col min="11" max="11" width="7.42578125" style="619" customWidth="1"/>
    <col min="12" max="12" width="9.140625" style="619"/>
    <col min="13" max="13" width="13.140625" style="619" customWidth="1"/>
    <col min="14" max="15" width="10.85546875" style="619" customWidth="1"/>
    <col min="16" max="16" width="5.85546875" style="619" customWidth="1"/>
    <col min="17" max="17" width="10" style="619" bestFit="1" customWidth="1"/>
    <col min="18" max="18" width="12.140625" style="619" customWidth="1"/>
    <col min="19" max="19" width="11.7109375" style="619" customWidth="1"/>
    <col min="20" max="21" width="10.140625" style="619" customWidth="1"/>
    <col min="22" max="22" width="12.140625" style="619" customWidth="1"/>
    <col min="23" max="23" width="2" style="619" customWidth="1"/>
    <col min="24" max="24" width="4.5703125" style="619" customWidth="1"/>
    <col min="25" max="25" width="13" style="619" customWidth="1"/>
    <col min="26" max="26" width="11.28515625" style="619" customWidth="1"/>
    <col min="27" max="27" width="10.28515625" style="619" customWidth="1"/>
    <col min="28" max="28" width="9.42578125" style="619" customWidth="1"/>
    <col min="29" max="29" width="8.42578125" style="619" customWidth="1"/>
    <col min="30" max="30" width="10.85546875" style="619" customWidth="1"/>
    <col min="31" max="31" width="8.42578125" style="619" customWidth="1"/>
    <col min="32" max="32" width="7.85546875" style="619" customWidth="1"/>
    <col min="33" max="33" width="7.5703125" style="619" customWidth="1"/>
    <col min="34" max="34" width="1.28515625" style="619" customWidth="1"/>
    <col min="35" max="35" width="5.85546875" style="619" bestFit="1" customWidth="1"/>
    <col min="36" max="36" width="11.85546875" style="619" customWidth="1"/>
    <col min="37" max="37" width="12" style="619" customWidth="1"/>
    <col min="38" max="38" width="8.7109375" style="619" customWidth="1"/>
    <col min="39" max="42" width="9.5703125" style="619" bestFit="1" customWidth="1"/>
    <col min="43" max="43" width="7.42578125" style="619" customWidth="1"/>
    <col min="44" max="44" width="7.140625" style="619" customWidth="1"/>
    <col min="45" max="45" width="9.140625" style="619" customWidth="1"/>
    <col min="46" max="46" width="7.28515625" style="619" customWidth="1"/>
    <col min="47" max="47" width="8.7109375" style="619" customWidth="1"/>
    <col min="48" max="48" width="6.7109375" style="619" customWidth="1"/>
    <col min="49" max="49" width="6.5703125" style="619" customWidth="1"/>
    <col min="50" max="53" width="9.140625" style="619"/>
    <col min="54" max="54" width="6" style="619" bestFit="1" customWidth="1"/>
    <col min="55" max="55" width="13.42578125" style="619" customWidth="1"/>
    <col min="56" max="56" width="11.85546875" style="619" customWidth="1"/>
    <col min="57" max="57" width="7" style="619" customWidth="1"/>
    <col min="58" max="58" width="9" style="619" customWidth="1"/>
    <col min="59" max="59" width="7.140625" style="619" customWidth="1"/>
    <col min="60" max="60" width="0.85546875" style="619" customWidth="1"/>
    <col min="61" max="61" width="7.85546875" style="619" customWidth="1"/>
    <col min="62" max="62" width="7" style="619" customWidth="1"/>
    <col min="63" max="63" width="7.42578125" style="619" customWidth="1"/>
    <col min="64" max="64" width="6" style="619" customWidth="1"/>
    <col min="65" max="65" width="1.5703125" style="619" customWidth="1"/>
    <col min="66" max="66" width="5.85546875" style="619" bestFit="1" customWidth="1"/>
    <col min="67" max="67" width="9.140625" style="619"/>
    <col min="68" max="68" width="4.140625" style="619" customWidth="1"/>
    <col min="69" max="69" width="5.140625" style="619" customWidth="1"/>
    <col min="70" max="70" width="6.140625" style="619" customWidth="1"/>
    <col min="71" max="71" width="0.7109375" style="619" customWidth="1"/>
    <col min="72" max="72" width="5.5703125" style="619" customWidth="1"/>
    <col min="73" max="73" width="8.5703125" style="619" customWidth="1"/>
    <col min="74" max="74" width="0.85546875" style="619" customWidth="1"/>
    <col min="75" max="75" width="7" style="619" customWidth="1"/>
    <col min="76" max="76" width="6.7109375" style="619" customWidth="1"/>
    <col min="77" max="77" width="6.42578125" style="619" customWidth="1"/>
    <col min="78" max="78" width="2.28515625" style="619" customWidth="1"/>
    <col min="79" max="79" width="5.85546875" style="619" bestFit="1" customWidth="1"/>
    <col min="80" max="80" width="9.140625" style="619"/>
    <col min="81" max="81" width="4.85546875" style="619" customWidth="1"/>
    <col min="82" max="82" width="4.5703125" style="619" customWidth="1"/>
    <col min="83" max="83" width="4.140625" style="619" customWidth="1"/>
    <col min="84" max="84" width="6.28515625" style="619" customWidth="1"/>
    <col min="85" max="85" width="6.42578125" style="619" customWidth="1"/>
    <col min="86" max="86" width="1.28515625" style="619" customWidth="1"/>
    <col min="87" max="87" width="5.28515625" style="619" customWidth="1"/>
    <col min="88" max="88" width="5.7109375" style="619" customWidth="1"/>
    <col min="89" max="89" width="9.140625" style="619"/>
    <col min="90" max="90" width="5" style="619" customWidth="1"/>
    <col min="91" max="91" width="9.140625" style="619"/>
    <col min="92" max="92" width="9.42578125" style="619" bestFit="1" customWidth="1"/>
    <col min="93" max="93" width="1" style="619" customWidth="1"/>
    <col min="94" max="94" width="6.140625" style="619" customWidth="1"/>
    <col min="95" max="95" width="6.5703125" style="619" customWidth="1"/>
    <col min="96" max="96" width="7" style="619" customWidth="1"/>
    <col min="97" max="97" width="8.28515625" style="619" customWidth="1"/>
    <col min="98" max="98" width="7.140625" style="619" customWidth="1"/>
    <col min="99" max="99" width="0.85546875" style="619" customWidth="1"/>
    <col min="100" max="100" width="7.7109375" style="619" customWidth="1"/>
    <col min="101" max="101" width="7.140625" style="619" customWidth="1"/>
    <col min="102" max="102" width="7" style="619" customWidth="1"/>
    <col min="103" max="103" width="0.85546875" style="619" customWidth="1"/>
    <col min="104" max="104" width="5.7109375" style="619" customWidth="1"/>
    <col min="105" max="105" width="6.42578125" style="619" customWidth="1"/>
    <col min="106" max="106" width="1.140625" style="619" customWidth="1"/>
    <col min="107" max="107" width="6.140625" style="619" customWidth="1"/>
    <col min="108" max="108" width="9.140625" style="619"/>
    <col min="109" max="126" width="2.5703125" style="619" customWidth="1"/>
    <col min="127" max="127" width="9.140625" style="619"/>
    <col min="128" max="128" width="3.42578125" style="622" customWidth="1"/>
    <col min="129" max="129" width="2.42578125" style="622" customWidth="1"/>
    <col min="130" max="130" width="2.28515625" style="622" customWidth="1"/>
    <col min="131" max="131" width="14.85546875" style="619" customWidth="1"/>
    <col min="132" max="133" width="5.140625" style="619" customWidth="1"/>
    <col min="134" max="134" width="6" style="619" customWidth="1"/>
    <col min="135" max="135" width="6.140625" style="619" customWidth="1"/>
    <col min="136" max="136" width="1.140625" style="619" customWidth="1"/>
    <col min="137" max="137" width="6.7109375" style="619" customWidth="1"/>
    <col min="138" max="138" width="0.85546875" style="619" customWidth="1"/>
    <col min="139" max="139" width="8.42578125" style="619" customWidth="1"/>
    <col min="140" max="140" width="0.85546875" style="619" customWidth="1"/>
    <col min="141" max="141" width="7.7109375" style="619" customWidth="1"/>
    <col min="142" max="142" width="7" style="619" customWidth="1"/>
    <col min="143" max="143" width="5.85546875" style="619" customWidth="1"/>
    <col min="144" max="144" width="4.140625" style="619" bestFit="1" customWidth="1"/>
    <col min="145" max="145" width="4.140625" style="619" customWidth="1"/>
    <col min="146" max="148" width="9.140625" style="619"/>
    <col min="149" max="149" width="6.85546875" style="619" customWidth="1"/>
    <col min="150" max="150" width="13" style="619" customWidth="1"/>
    <col min="151" max="151" width="13.140625" style="619" customWidth="1"/>
    <col min="152" max="152" width="16.7109375" style="619" customWidth="1"/>
    <col min="153" max="16384" width="9.140625" style="619"/>
  </cols>
  <sheetData>
    <row r="1" spans="1:151">
      <c r="A1" s="1228" t="s">
        <v>285</v>
      </c>
      <c r="B1" s="1228"/>
      <c r="AI1" s="620"/>
      <c r="AJ1" s="620"/>
      <c r="AK1" s="620"/>
      <c r="AL1" s="620"/>
      <c r="AM1" s="620"/>
      <c r="DE1" s="1229" t="s">
        <v>791</v>
      </c>
      <c r="DF1" s="1229"/>
      <c r="DG1" s="1229"/>
      <c r="DH1" s="1229"/>
      <c r="DI1" s="1229"/>
      <c r="DJ1" s="1229"/>
      <c r="DK1" s="1229"/>
      <c r="DL1" s="1229"/>
      <c r="DM1" s="1229"/>
      <c r="DN1" s="1229"/>
      <c r="DO1" s="1229"/>
      <c r="DP1" s="1229"/>
      <c r="DQ1" s="1229"/>
      <c r="DR1" s="1229"/>
      <c r="DS1" s="1229"/>
      <c r="DT1" s="1229"/>
      <c r="DU1" s="1229"/>
      <c r="DV1" s="1229"/>
      <c r="DX1" s="621"/>
    </row>
    <row r="2" spans="1:151">
      <c r="A2" s="1230" t="s">
        <v>1301</v>
      </c>
      <c r="B2" s="1230"/>
      <c r="C2" s="624"/>
      <c r="D2" s="624"/>
      <c r="E2" s="624"/>
      <c r="K2" s="625"/>
      <c r="L2" s="625"/>
      <c r="M2" s="626"/>
      <c r="N2" s="626"/>
      <c r="O2" s="627"/>
      <c r="P2" s="625"/>
      <c r="Q2" s="625"/>
      <c r="R2" s="625"/>
      <c r="S2" s="625"/>
      <c r="T2" s="625"/>
      <c r="V2" s="625"/>
      <c r="X2" s="628"/>
      <c r="Y2" s="628"/>
      <c r="AA2" s="628"/>
      <c r="AB2" s="626"/>
      <c r="AC2" s="628"/>
      <c r="AD2" s="628"/>
      <c r="AE2" s="628"/>
      <c r="AG2" s="628"/>
      <c r="AJ2" s="629"/>
      <c r="AK2" s="629"/>
      <c r="AL2" s="629"/>
      <c r="AM2" s="629"/>
      <c r="AN2" s="629"/>
      <c r="AO2" s="629"/>
      <c r="AP2" s="629"/>
      <c r="AQ2" s="630"/>
      <c r="AR2" s="629"/>
      <c r="AS2" s="629"/>
      <c r="AT2" s="629"/>
      <c r="AU2" s="629"/>
      <c r="AV2" s="629"/>
      <c r="AW2" s="626"/>
      <c r="AX2" s="626"/>
      <c r="AY2" s="629"/>
      <c r="BB2" s="631"/>
      <c r="BC2" s="631"/>
      <c r="BD2" s="626"/>
      <c r="BE2" s="626"/>
      <c r="BF2" s="626"/>
      <c r="BG2" s="631"/>
      <c r="BH2" s="631"/>
      <c r="BI2" s="626"/>
      <c r="BJ2" s="626"/>
      <c r="BL2" s="626"/>
      <c r="BN2" s="632" t="s">
        <v>291</v>
      </c>
      <c r="BO2" s="633"/>
      <c r="BP2" s="634"/>
      <c r="BQ2" s="635"/>
      <c r="BR2" s="635"/>
      <c r="BS2" s="633"/>
      <c r="BT2" s="635"/>
      <c r="BU2" s="636"/>
      <c r="BV2" s="635"/>
      <c r="BW2" s="636"/>
      <c r="BX2" s="637"/>
      <c r="BY2" s="633"/>
      <c r="CB2" s="638"/>
      <c r="CC2" s="638"/>
      <c r="CD2" s="639"/>
      <c r="CE2" s="640"/>
      <c r="CF2" s="638"/>
      <c r="CG2" s="638"/>
      <c r="CH2" s="638"/>
      <c r="CI2" s="638"/>
      <c r="CM2" s="641"/>
      <c r="CN2" s="641"/>
      <c r="CO2" s="641"/>
      <c r="CQ2" s="641"/>
      <c r="CR2" s="640"/>
      <c r="CS2" s="641"/>
      <c r="CT2" s="641"/>
      <c r="CU2" s="641"/>
      <c r="CV2" s="641"/>
      <c r="CW2" s="641"/>
      <c r="CX2" s="642"/>
      <c r="CY2" s="642"/>
      <c r="CZ2" s="642"/>
      <c r="DA2" s="642"/>
      <c r="DB2" s="642"/>
      <c r="DE2" s="643"/>
      <c r="DF2" s="644"/>
      <c r="DG2" s="644"/>
      <c r="DH2" s="644"/>
      <c r="DI2" s="644"/>
      <c r="DJ2" s="644"/>
      <c r="DK2" s="640"/>
      <c r="DL2" s="644"/>
      <c r="DM2" s="644"/>
      <c r="DN2" s="644"/>
      <c r="DO2" s="644"/>
      <c r="DP2" s="644"/>
      <c r="DQ2" s="645"/>
      <c r="DS2" s="645"/>
      <c r="DT2" s="645"/>
      <c r="DU2" s="645"/>
      <c r="DX2" s="621"/>
      <c r="DY2" s="646"/>
      <c r="EA2" s="647"/>
      <c r="EB2" s="648"/>
      <c r="EC2" s="640"/>
      <c r="ED2" s="646"/>
      <c r="EE2" s="648"/>
      <c r="EF2" s="646"/>
      <c r="EG2" s="648"/>
      <c r="EH2" s="646"/>
      <c r="EI2" s="648"/>
      <c r="EJ2" s="648"/>
      <c r="EL2" s="609"/>
      <c r="EM2" s="622"/>
      <c r="ES2" s="622"/>
      <c r="ET2" s="649"/>
    </row>
    <row r="3" spans="1:151" ht="13.5" thickBot="1">
      <c r="A3" s="1230" t="s">
        <v>250</v>
      </c>
      <c r="B3" s="1230"/>
      <c r="C3" s="624"/>
      <c r="D3" s="624"/>
      <c r="E3" s="624"/>
      <c r="K3" s="1205" t="s">
        <v>258</v>
      </c>
      <c r="L3" s="1205"/>
      <c r="M3" s="650"/>
      <c r="N3" s="650"/>
      <c r="O3" s="627"/>
      <c r="T3" s="650"/>
      <c r="U3" s="650"/>
      <c r="X3" s="1231" t="s">
        <v>287</v>
      </c>
      <c r="Y3" s="1231"/>
      <c r="AA3" s="652"/>
      <c r="AB3" s="650"/>
      <c r="AC3" s="652"/>
      <c r="AD3" s="653"/>
      <c r="AE3" s="652"/>
      <c r="AF3" s="652"/>
      <c r="AG3" s="652"/>
      <c r="AI3" s="654" t="s">
        <v>289</v>
      </c>
      <c r="AJ3" s="655"/>
      <c r="AK3" s="655"/>
      <c r="AL3" s="655"/>
      <c r="AM3" s="655"/>
      <c r="AN3" s="655"/>
      <c r="AO3" s="655"/>
      <c r="AP3" s="655"/>
      <c r="AQ3" s="655"/>
      <c r="AR3" s="655"/>
      <c r="AS3" s="655"/>
      <c r="AT3" s="655"/>
      <c r="AU3" s="655"/>
      <c r="AV3" s="655"/>
      <c r="AW3" s="655"/>
      <c r="AX3" s="1232" t="s">
        <v>792</v>
      </c>
      <c r="AY3" s="1232"/>
      <c r="AZ3" s="1232"/>
      <c r="BB3" s="618" t="s">
        <v>290</v>
      </c>
      <c r="BC3" s="631"/>
      <c r="BD3" s="626"/>
      <c r="BE3" s="626"/>
      <c r="BF3" s="626"/>
      <c r="BG3" s="631"/>
      <c r="BH3" s="631"/>
      <c r="BI3" s="626"/>
      <c r="BJ3" s="626"/>
      <c r="BL3" s="626"/>
      <c r="BN3" s="632"/>
      <c r="BO3" s="633"/>
      <c r="BP3" s="634"/>
      <c r="BQ3" s="635"/>
      <c r="BR3" s="635"/>
      <c r="BS3" s="633"/>
      <c r="BT3" s="635"/>
      <c r="BU3" s="636"/>
      <c r="BV3" s="635"/>
      <c r="BW3" s="636"/>
      <c r="BX3" s="637"/>
      <c r="BY3" s="633"/>
      <c r="CA3" s="656" t="s">
        <v>292</v>
      </c>
      <c r="CB3" s="639"/>
      <c r="CC3" s="639"/>
      <c r="CE3" s="639"/>
      <c r="CF3" s="639"/>
      <c r="CG3" s="639"/>
      <c r="CH3" s="639"/>
      <c r="CI3" s="639"/>
      <c r="CJ3" s="639"/>
      <c r="CL3" s="1233" t="s">
        <v>858</v>
      </c>
      <c r="CM3" s="1233"/>
      <c r="CN3" s="1233"/>
      <c r="CO3" s="641"/>
      <c r="CQ3" s="641"/>
      <c r="CR3" s="640"/>
      <c r="CS3" s="641"/>
      <c r="CT3" s="641"/>
      <c r="CU3" s="641"/>
      <c r="CV3" s="641"/>
      <c r="CW3" s="641"/>
      <c r="CX3" s="642"/>
      <c r="CY3" s="642"/>
      <c r="CZ3" s="642"/>
      <c r="DA3" s="642"/>
      <c r="DB3" s="642"/>
      <c r="DE3" s="643" t="s">
        <v>294</v>
      </c>
      <c r="DF3" s="644"/>
      <c r="DG3" s="644"/>
      <c r="DH3" s="644"/>
      <c r="DI3" s="644"/>
      <c r="DJ3" s="645"/>
      <c r="DK3" s="640"/>
      <c r="DL3" s="644"/>
      <c r="DM3" s="644"/>
      <c r="DN3" s="644"/>
      <c r="DO3" s="645"/>
      <c r="DP3" s="644"/>
      <c r="DQ3" s="645"/>
      <c r="DS3" s="645"/>
      <c r="DT3" s="645"/>
      <c r="DU3" s="645"/>
      <c r="DX3" s="640" t="s">
        <v>295</v>
      </c>
      <c r="DY3" s="646"/>
      <c r="EA3" s="647"/>
      <c r="EB3" s="648"/>
      <c r="EC3" s="640"/>
      <c r="ED3" s="646"/>
      <c r="EE3" s="648"/>
      <c r="EF3" s="646"/>
      <c r="EG3" s="648"/>
      <c r="EH3" s="646"/>
      <c r="EI3" s="648"/>
      <c r="EJ3" s="648"/>
      <c r="EL3" s="609"/>
      <c r="EM3" s="622"/>
      <c r="ES3" s="1214" t="s">
        <v>722</v>
      </c>
      <c r="ET3" s="1214"/>
      <c r="EU3" s="1214"/>
    </row>
    <row r="4" spans="1:151" ht="13.5" thickBot="1">
      <c r="A4" s="1215" t="s">
        <v>251</v>
      </c>
      <c r="B4" s="1215"/>
      <c r="C4" s="659"/>
      <c r="D4" s="660"/>
      <c r="E4" s="659"/>
      <c r="F4" s="659"/>
      <c r="G4" s="659"/>
      <c r="H4" s="659"/>
      <c r="I4" s="659"/>
      <c r="K4" s="1216" t="s">
        <v>259</v>
      </c>
      <c r="L4" s="1216"/>
      <c r="M4" s="650"/>
      <c r="N4" s="650"/>
      <c r="O4" s="650"/>
      <c r="R4" s="662" t="s">
        <v>693</v>
      </c>
      <c r="S4" s="662" t="s">
        <v>183</v>
      </c>
      <c r="T4" s="662" t="s">
        <v>313</v>
      </c>
      <c r="U4" s="662" t="s">
        <v>704</v>
      </c>
      <c r="V4" s="662" t="s">
        <v>705</v>
      </c>
      <c r="X4" s="1217" t="s">
        <v>288</v>
      </c>
      <c r="Y4" s="1217"/>
      <c r="Z4" s="652"/>
      <c r="AA4" s="664" t="s">
        <v>706</v>
      </c>
      <c r="AB4" s="665" t="s">
        <v>707</v>
      </c>
      <c r="AC4" s="664" t="s">
        <v>757</v>
      </c>
      <c r="AD4" s="666" t="s">
        <v>746</v>
      </c>
      <c r="AE4" s="652"/>
      <c r="AF4" s="652"/>
      <c r="AG4" s="652"/>
      <c r="AI4" s="1218" t="s">
        <v>278</v>
      </c>
      <c r="AJ4" s="1218"/>
      <c r="AK4" s="668"/>
      <c r="AL4" s="669"/>
      <c r="AM4" s="668"/>
      <c r="AN4" s="670" t="s">
        <v>515</v>
      </c>
      <c r="AO4" s="671"/>
      <c r="AP4" s="672"/>
      <c r="AQ4" s="1219" t="s">
        <v>742</v>
      </c>
      <c r="AR4" s="1220"/>
      <c r="AS4" s="1221" t="s">
        <v>395</v>
      </c>
      <c r="AT4" s="1222"/>
      <c r="AU4" s="1223"/>
      <c r="AV4" s="1224" t="s">
        <v>396</v>
      </c>
      <c r="AW4" s="1225"/>
      <c r="AX4" s="1226" t="s">
        <v>559</v>
      </c>
      <c r="AY4" s="1226"/>
      <c r="AZ4" s="1226"/>
      <c r="BB4" s="1227" t="s">
        <v>760</v>
      </c>
      <c r="BC4" s="1227"/>
      <c r="BD4" s="650"/>
      <c r="BE4" s="650"/>
      <c r="BF4" s="650"/>
      <c r="BG4" s="673"/>
      <c r="BH4" s="673"/>
      <c r="BI4" s="650"/>
      <c r="BJ4" s="650"/>
      <c r="BK4" s="650"/>
      <c r="BL4" s="650"/>
      <c r="BN4" s="674"/>
      <c r="BO4" s="674"/>
      <c r="BP4" s="675"/>
      <c r="BQ4" s="675"/>
      <c r="BR4" s="675"/>
      <c r="BS4" s="674"/>
      <c r="BT4" s="675"/>
      <c r="BU4" s="676"/>
      <c r="BV4" s="675"/>
      <c r="BW4" s="676"/>
      <c r="BX4" s="677"/>
      <c r="BY4" s="674"/>
      <c r="BZ4" s="674"/>
      <c r="CA4" s="675"/>
      <c r="CB4" s="639"/>
      <c r="CC4" s="1203"/>
      <c r="CD4" s="1203"/>
      <c r="CE4" s="1203"/>
      <c r="CF4" s="1203"/>
      <c r="CG4" s="1203"/>
      <c r="CH4" s="1203"/>
      <c r="CI4" s="1203"/>
      <c r="CJ4" s="1203"/>
      <c r="CL4" s="678"/>
      <c r="CM4" s="642"/>
      <c r="CN4" s="679"/>
      <c r="CO4" s="680"/>
      <c r="CQ4" s="680"/>
      <c r="CR4" s="680"/>
      <c r="CS4" s="680"/>
      <c r="CT4" s="679"/>
      <c r="CU4" s="680"/>
      <c r="CV4" s="679"/>
      <c r="CW4" s="642"/>
      <c r="CX4" s="642"/>
      <c r="CY4" s="642"/>
      <c r="CZ4" s="642"/>
      <c r="DA4" s="642"/>
      <c r="DB4" s="642"/>
      <c r="DC4" s="642"/>
      <c r="DE4" s="643" t="s">
        <v>403</v>
      </c>
      <c r="DF4" s="645"/>
      <c r="DG4" s="645"/>
      <c r="DH4" s="645"/>
      <c r="DI4" s="645"/>
      <c r="DJ4" s="645"/>
      <c r="DK4" s="645"/>
      <c r="DL4" s="681" t="s">
        <v>748</v>
      </c>
      <c r="DM4" s="645">
        <f>DL106</f>
        <v>0</v>
      </c>
      <c r="DN4" s="645"/>
      <c r="DO4" s="645"/>
      <c r="DP4" s="645"/>
      <c r="DQ4" s="681" t="s">
        <v>748</v>
      </c>
      <c r="DR4" s="645">
        <f>DQ106</f>
        <v>0</v>
      </c>
      <c r="DS4" s="645"/>
      <c r="DT4" s="645"/>
      <c r="DU4" s="645"/>
      <c r="DX4" s="1204" t="s">
        <v>284</v>
      </c>
      <c r="DY4" s="1205"/>
      <c r="EA4" s="622"/>
      <c r="EB4" s="622"/>
      <c r="EC4" s="622"/>
      <c r="ED4" s="622"/>
      <c r="EE4" s="622"/>
      <c r="EF4" s="622"/>
      <c r="EG4" s="622"/>
      <c r="EH4" s="622"/>
      <c r="EI4" s="662" t="s">
        <v>693</v>
      </c>
      <c r="EJ4" s="622"/>
      <c r="EK4" s="622"/>
      <c r="EL4" s="662" t="s">
        <v>183</v>
      </c>
      <c r="EM4" s="622"/>
      <c r="ES4" s="1206" t="s">
        <v>1393</v>
      </c>
      <c r="ET4" s="1206"/>
      <c r="EU4" s="1206"/>
    </row>
    <row r="5" spans="1:151" ht="62.1" customHeight="1" thickBot="1">
      <c r="A5" s="682" t="s">
        <v>574</v>
      </c>
      <c r="B5" s="683" t="s">
        <v>694</v>
      </c>
      <c r="C5" s="683" t="s">
        <v>698</v>
      </c>
      <c r="D5" s="684" t="s">
        <v>697</v>
      </c>
      <c r="E5" s="683" t="s">
        <v>699</v>
      </c>
      <c r="F5" s="683" t="s">
        <v>511</v>
      </c>
      <c r="G5" s="683" t="s">
        <v>512</v>
      </c>
      <c r="H5" s="685" t="s">
        <v>235</v>
      </c>
      <c r="K5" s="686" t="s">
        <v>564</v>
      </c>
      <c r="L5" s="687" t="s">
        <v>561</v>
      </c>
      <c r="M5" s="688" t="s">
        <v>1307</v>
      </c>
      <c r="N5" s="688" t="s">
        <v>562</v>
      </c>
      <c r="O5" s="689" t="s">
        <v>563</v>
      </c>
      <c r="P5" s="687" t="s">
        <v>480</v>
      </c>
      <c r="Q5" s="687" t="s">
        <v>750</v>
      </c>
      <c r="R5" s="690" t="s">
        <v>737</v>
      </c>
      <c r="S5" s="691" t="s">
        <v>566</v>
      </c>
      <c r="T5" s="687" t="s">
        <v>567</v>
      </c>
      <c r="U5" s="687" t="s">
        <v>568</v>
      </c>
      <c r="V5" s="692" t="s">
        <v>736</v>
      </c>
      <c r="X5" s="693" t="s">
        <v>564</v>
      </c>
      <c r="Y5" s="694" t="s">
        <v>561</v>
      </c>
      <c r="Z5" s="693" t="s">
        <v>738</v>
      </c>
      <c r="AA5" s="695" t="s">
        <v>509</v>
      </c>
      <c r="AB5" s="696" t="s">
        <v>514</v>
      </c>
      <c r="AC5" s="697" t="s">
        <v>1311</v>
      </c>
      <c r="AD5" s="698" t="s">
        <v>510</v>
      </c>
      <c r="AE5" s="699" t="s">
        <v>1272</v>
      </c>
      <c r="AF5" s="700" t="s">
        <v>581</v>
      </c>
      <c r="AG5" s="695" t="s">
        <v>582</v>
      </c>
      <c r="AI5" s="701" t="s">
        <v>564</v>
      </c>
      <c r="AJ5" s="702" t="s">
        <v>561</v>
      </c>
      <c r="AK5" s="703" t="s">
        <v>739</v>
      </c>
      <c r="AL5" s="703" t="s">
        <v>1326</v>
      </c>
      <c r="AM5" s="704" t="s">
        <v>740</v>
      </c>
      <c r="AN5" s="705" t="s">
        <v>175</v>
      </c>
      <c r="AO5" s="703" t="s">
        <v>174</v>
      </c>
      <c r="AP5" s="704" t="s">
        <v>173</v>
      </c>
      <c r="AQ5" s="705" t="s">
        <v>741</v>
      </c>
      <c r="AR5" s="704" t="s">
        <v>176</v>
      </c>
      <c r="AS5" s="705" t="s">
        <v>394</v>
      </c>
      <c r="AT5" s="703" t="s">
        <v>523</v>
      </c>
      <c r="AU5" s="704" t="s">
        <v>691</v>
      </c>
      <c r="AV5" s="705" t="s">
        <v>915</v>
      </c>
      <c r="AW5" s="706" t="s">
        <v>692</v>
      </c>
      <c r="BB5" s="707" t="s">
        <v>564</v>
      </c>
      <c r="BC5" s="708" t="s">
        <v>561</v>
      </c>
      <c r="BD5" s="709" t="s">
        <v>738</v>
      </c>
      <c r="BE5" s="709" t="s">
        <v>399</v>
      </c>
      <c r="BF5" s="709" t="s">
        <v>525</v>
      </c>
      <c r="BG5" s="710" t="s">
        <v>582</v>
      </c>
      <c r="BH5" s="711"/>
      <c r="BI5" s="709" t="s">
        <v>1272</v>
      </c>
      <c r="BJ5" s="709" t="s">
        <v>526</v>
      </c>
      <c r="BK5" s="709" t="s">
        <v>1274</v>
      </c>
      <c r="BL5" s="709" t="s">
        <v>400</v>
      </c>
      <c r="BN5" s="712" t="s">
        <v>529</v>
      </c>
      <c r="BO5" s="712" t="s">
        <v>561</v>
      </c>
      <c r="BP5" s="713">
        <v>2018</v>
      </c>
      <c r="BQ5" s="713">
        <v>2019</v>
      </c>
      <c r="BR5" s="713">
        <v>2020</v>
      </c>
      <c r="BT5" s="714" t="s">
        <v>1034</v>
      </c>
      <c r="BU5" s="714" t="s">
        <v>750</v>
      </c>
      <c r="BW5" s="714" t="s">
        <v>1295</v>
      </c>
      <c r="BX5" s="714" t="s">
        <v>1037</v>
      </c>
      <c r="BY5" s="714" t="s">
        <v>277</v>
      </c>
      <c r="BZ5" s="715"/>
      <c r="CA5" s="716" t="s">
        <v>529</v>
      </c>
      <c r="CB5" s="716" t="s">
        <v>687</v>
      </c>
      <c r="CC5" s="717">
        <v>2017</v>
      </c>
      <c r="CD5" s="717">
        <v>2018</v>
      </c>
      <c r="CE5" s="717">
        <v>2019</v>
      </c>
      <c r="CF5" s="716" t="s">
        <v>688</v>
      </c>
      <c r="CG5" s="718" t="s">
        <v>690</v>
      </c>
      <c r="CH5" s="719"/>
      <c r="CI5" s="716" t="s">
        <v>1324</v>
      </c>
      <c r="CJ5" s="716" t="s">
        <v>689</v>
      </c>
      <c r="CL5" s="720" t="s">
        <v>564</v>
      </c>
      <c r="CM5" s="721" t="s">
        <v>561</v>
      </c>
      <c r="CN5" s="722" t="s">
        <v>530</v>
      </c>
      <c r="CO5" s="723"/>
      <c r="CP5" s="724" t="s">
        <v>1325</v>
      </c>
      <c r="CQ5" s="725" t="s">
        <v>1273</v>
      </c>
      <c r="CR5" s="726" t="s">
        <v>401</v>
      </c>
      <c r="CS5" s="726" t="s">
        <v>560</v>
      </c>
      <c r="CT5" s="727" t="s">
        <v>402</v>
      </c>
      <c r="CU5" s="728"/>
      <c r="CV5" s="729" t="s">
        <v>1049</v>
      </c>
      <c r="CW5" s="726" t="s">
        <v>1050</v>
      </c>
      <c r="CX5" s="730" t="s">
        <v>531</v>
      </c>
      <c r="CY5" s="731"/>
      <c r="CZ5" s="732" t="s">
        <v>532</v>
      </c>
      <c r="DA5" s="730" t="s">
        <v>184</v>
      </c>
      <c r="DB5" s="731"/>
      <c r="DC5" s="733" t="s">
        <v>185</v>
      </c>
      <c r="DX5" s="734" t="s">
        <v>574</v>
      </c>
      <c r="DY5" s="735" t="s">
        <v>3</v>
      </c>
      <c r="DZ5" s="734" t="s">
        <v>4</v>
      </c>
      <c r="EA5" s="734" t="s">
        <v>5</v>
      </c>
      <c r="EB5" s="735" t="s">
        <v>1326</v>
      </c>
      <c r="EC5" s="736" t="s">
        <v>1011</v>
      </c>
      <c r="ED5" s="736" t="s">
        <v>170</v>
      </c>
      <c r="EE5" s="736" t="s">
        <v>533</v>
      </c>
      <c r="EF5" s="737"/>
      <c r="EG5" s="736" t="s">
        <v>171</v>
      </c>
      <c r="EH5" s="737"/>
      <c r="EI5" s="736" t="s">
        <v>534</v>
      </c>
      <c r="EJ5" s="736"/>
      <c r="EK5" s="738" t="s">
        <v>172</v>
      </c>
      <c r="EL5" s="736" t="s">
        <v>535</v>
      </c>
      <c r="EM5" s="736" t="s">
        <v>1012</v>
      </c>
      <c r="EN5" s="739" t="s">
        <v>713</v>
      </c>
      <c r="EO5" s="739" t="s">
        <v>714</v>
      </c>
      <c r="ES5" s="740" t="s">
        <v>564</v>
      </c>
      <c r="ET5" s="741" t="s">
        <v>5</v>
      </c>
      <c r="EU5" s="742" t="s">
        <v>721</v>
      </c>
    </row>
    <row r="6" spans="1:151" ht="12.75" customHeight="1">
      <c r="A6" s="743" t="s">
        <v>315</v>
      </c>
      <c r="B6" s="744" t="s">
        <v>316</v>
      </c>
      <c r="C6" s="744">
        <v>22847</v>
      </c>
      <c r="D6" s="745">
        <v>25549</v>
      </c>
      <c r="E6" s="746"/>
      <c r="F6" s="746">
        <v>25549</v>
      </c>
      <c r="G6" s="746"/>
      <c r="H6" s="747">
        <v>25549</v>
      </c>
      <c r="K6" s="748" t="s">
        <v>315</v>
      </c>
      <c r="L6" s="749" t="s">
        <v>316</v>
      </c>
      <c r="M6" s="750">
        <v>11425514074</v>
      </c>
      <c r="N6" s="751">
        <v>188531823</v>
      </c>
      <c r="O6" s="750">
        <v>11236982251</v>
      </c>
      <c r="P6" s="752">
        <v>2017</v>
      </c>
      <c r="Q6" s="752">
        <v>0.90039999999999998</v>
      </c>
      <c r="R6" s="749">
        <v>12479989173</v>
      </c>
      <c r="S6" s="753">
        <v>188531823</v>
      </c>
      <c r="T6" s="749">
        <v>361393678</v>
      </c>
      <c r="U6" s="749">
        <v>3253722711</v>
      </c>
      <c r="V6" s="749">
        <v>16283637385</v>
      </c>
      <c r="X6" s="619" t="s">
        <v>315</v>
      </c>
      <c r="Y6" s="619" t="s">
        <v>316</v>
      </c>
      <c r="Z6" s="754">
        <v>16283637385</v>
      </c>
      <c r="AA6" s="754">
        <v>104052442.89015</v>
      </c>
      <c r="AB6" s="755">
        <v>32458341</v>
      </c>
      <c r="AC6" s="756">
        <v>701502</v>
      </c>
      <c r="AD6" s="757">
        <v>137212285.89015001</v>
      </c>
      <c r="AE6" s="758">
        <v>25549</v>
      </c>
      <c r="AF6" s="759">
        <v>5371</v>
      </c>
      <c r="AG6" s="759">
        <v>0.7389</v>
      </c>
      <c r="AI6" s="619" t="s">
        <v>315</v>
      </c>
      <c r="AJ6" s="619" t="s">
        <v>316</v>
      </c>
      <c r="AK6" s="760">
        <v>137212285.89015001</v>
      </c>
      <c r="AL6" s="761">
        <v>25549</v>
      </c>
      <c r="AM6" s="762">
        <v>5371</v>
      </c>
      <c r="AN6" s="763">
        <v>0.7389</v>
      </c>
      <c r="AO6" s="764">
        <v>1.3675999999999999</v>
      </c>
      <c r="AP6" s="765">
        <v>0.86780000000000002</v>
      </c>
      <c r="AQ6" s="763">
        <v>0.86630000000000007</v>
      </c>
      <c r="AR6" s="766">
        <v>0.86630000000000007</v>
      </c>
      <c r="AS6" s="763">
        <v>1795.81</v>
      </c>
      <c r="AT6" s="764">
        <v>277.15000000000009</v>
      </c>
      <c r="AU6" s="765">
        <v>7080905</v>
      </c>
      <c r="AV6" s="763">
        <v>0.92600000000000005</v>
      </c>
      <c r="AW6" s="767">
        <v>6556918</v>
      </c>
      <c r="BB6" s="619" t="s">
        <v>315</v>
      </c>
      <c r="BC6" s="619" t="s">
        <v>583</v>
      </c>
      <c r="BD6" s="768">
        <v>16283637385</v>
      </c>
      <c r="BE6" s="769">
        <v>423.94</v>
      </c>
      <c r="BF6" s="770">
        <v>38410241</v>
      </c>
      <c r="BG6" s="771">
        <v>1.3675999999999999</v>
      </c>
      <c r="BH6" s="673"/>
      <c r="BI6" s="770">
        <v>25549</v>
      </c>
      <c r="BJ6" s="769">
        <v>60.27</v>
      </c>
      <c r="BK6" s="770">
        <v>168761</v>
      </c>
      <c r="BL6" s="770">
        <v>398</v>
      </c>
      <c r="BN6" s="619" t="s">
        <v>315</v>
      </c>
      <c r="BO6" s="619" t="s">
        <v>316</v>
      </c>
      <c r="BP6" s="772">
        <v>0.96503639514731365</v>
      </c>
      <c r="BQ6" s="772">
        <v>0.91730937499999998</v>
      </c>
      <c r="BR6" s="773">
        <v>0.86767590618336887</v>
      </c>
      <c r="BS6" s="774"/>
      <c r="BT6" s="775">
        <v>2017</v>
      </c>
      <c r="BU6" s="776">
        <v>0.90039999999999998</v>
      </c>
      <c r="BV6" s="777"/>
      <c r="BW6" s="778">
        <v>0.67</v>
      </c>
      <c r="BX6" s="778">
        <v>0.60299999999999998</v>
      </c>
      <c r="BY6" s="778">
        <v>0.94369999999999998</v>
      </c>
      <c r="BZ6" s="715"/>
      <c r="CA6" s="619" t="s">
        <v>315</v>
      </c>
      <c r="CB6" s="619" t="s">
        <v>583</v>
      </c>
      <c r="CC6" s="770">
        <v>38336</v>
      </c>
      <c r="CD6" s="770">
        <v>39742</v>
      </c>
      <c r="CE6" s="770">
        <v>41256</v>
      </c>
      <c r="CF6" s="779">
        <v>39778</v>
      </c>
      <c r="CG6" s="779">
        <v>0.86780000000000002</v>
      </c>
      <c r="CH6" s="639"/>
      <c r="CI6" s="779">
        <v>-1478</v>
      </c>
      <c r="CJ6" s="779">
        <v>-3.5799999999999998E-2</v>
      </c>
      <c r="CL6" s="619" t="s">
        <v>315</v>
      </c>
      <c r="CM6" s="619" t="s">
        <v>583</v>
      </c>
      <c r="CN6" s="780">
        <v>0.86630000000000007</v>
      </c>
      <c r="CO6" s="781"/>
      <c r="CP6" s="780">
        <v>25549</v>
      </c>
      <c r="CQ6" s="782">
        <v>42463142</v>
      </c>
      <c r="CR6" s="782">
        <v>0</v>
      </c>
      <c r="CS6" s="783">
        <v>42463142</v>
      </c>
      <c r="CT6" s="783">
        <v>1662.03</v>
      </c>
      <c r="CU6" s="781"/>
      <c r="CV6" s="784">
        <v>1795.81</v>
      </c>
      <c r="CW6" s="780">
        <v>277.15000000000009</v>
      </c>
      <c r="CX6" s="785">
        <v>0.92600000000000005</v>
      </c>
      <c r="CY6" s="786"/>
      <c r="CZ6" s="787">
        <v>0.60299999999999998</v>
      </c>
      <c r="DA6" s="783" t="s">
        <v>2</v>
      </c>
      <c r="DB6" s="781"/>
      <c r="DC6" s="788">
        <v>0.92600000000000005</v>
      </c>
      <c r="DX6" s="789" t="s">
        <v>315</v>
      </c>
      <c r="DY6" s="790" t="s">
        <v>315</v>
      </c>
      <c r="DZ6" s="790" t="s">
        <v>744</v>
      </c>
      <c r="EA6" s="791" t="s">
        <v>316</v>
      </c>
      <c r="EB6" s="792">
        <v>22847</v>
      </c>
      <c r="EC6" s="793"/>
      <c r="ED6" s="794">
        <v>22847</v>
      </c>
      <c r="EE6" s="794"/>
      <c r="EF6" s="793"/>
      <c r="EG6" s="794">
        <v>0.89424243610317433</v>
      </c>
      <c r="EH6" s="793"/>
      <c r="EI6" s="794">
        <v>6556918</v>
      </c>
      <c r="EJ6" s="794"/>
      <c r="EK6" s="794">
        <v>5863474</v>
      </c>
      <c r="EL6" s="794">
        <v>6556918</v>
      </c>
      <c r="EM6" s="793">
        <v>0</v>
      </c>
      <c r="EN6" s="793"/>
      <c r="EO6" s="795"/>
      <c r="ES6" s="796" t="s">
        <v>315</v>
      </c>
      <c r="ET6" s="797" t="s">
        <v>316</v>
      </c>
      <c r="EU6" s="411">
        <v>5863474</v>
      </c>
    </row>
    <row r="7" spans="1:151" ht="12.75" customHeight="1">
      <c r="A7" s="798" t="s">
        <v>317</v>
      </c>
      <c r="B7" s="799" t="s">
        <v>318</v>
      </c>
      <c r="C7" s="744">
        <v>4497</v>
      </c>
      <c r="D7" s="745">
        <v>4497</v>
      </c>
      <c r="E7" s="800"/>
      <c r="F7" s="800">
        <v>4497</v>
      </c>
      <c r="G7" s="800"/>
      <c r="H7" s="801">
        <v>4497</v>
      </c>
      <c r="K7" s="802" t="s">
        <v>317</v>
      </c>
      <c r="L7" s="803" t="s">
        <v>318</v>
      </c>
      <c r="M7" s="804">
        <v>2139652497</v>
      </c>
      <c r="N7" s="805">
        <v>166227771</v>
      </c>
      <c r="O7" s="804">
        <v>1973424726</v>
      </c>
      <c r="P7" s="802">
        <v>2015</v>
      </c>
      <c r="Q7" s="752">
        <v>0.85070000000000001</v>
      </c>
      <c r="R7" s="803">
        <v>2319765753</v>
      </c>
      <c r="S7" s="806">
        <v>166227771</v>
      </c>
      <c r="T7" s="803">
        <v>82902970</v>
      </c>
      <c r="U7" s="803">
        <v>493796320</v>
      </c>
      <c r="V7" s="803">
        <v>3062692814</v>
      </c>
      <c r="X7" s="619" t="s">
        <v>317</v>
      </c>
      <c r="Y7" s="619" t="s">
        <v>318</v>
      </c>
      <c r="Z7" s="807">
        <v>3062692814</v>
      </c>
      <c r="AA7" s="808">
        <v>19570607.081459999</v>
      </c>
      <c r="AB7" s="756">
        <v>8972396</v>
      </c>
      <c r="AC7" s="756">
        <v>90414</v>
      </c>
      <c r="AD7" s="809">
        <v>28633417.081459999</v>
      </c>
      <c r="AE7" s="810">
        <v>4497</v>
      </c>
      <c r="AF7" s="807">
        <v>6367</v>
      </c>
      <c r="AG7" s="807">
        <v>0.87590000000000001</v>
      </c>
      <c r="AI7" s="619" t="s">
        <v>317</v>
      </c>
      <c r="AJ7" s="619" t="s">
        <v>318</v>
      </c>
      <c r="AK7" s="760">
        <v>28633417.081459999</v>
      </c>
      <c r="AL7" s="761">
        <v>4497</v>
      </c>
      <c r="AM7" s="811">
        <v>6367</v>
      </c>
      <c r="AN7" s="812">
        <v>0.87590000000000001</v>
      </c>
      <c r="AO7" s="813">
        <v>0.4194</v>
      </c>
      <c r="AP7" s="814">
        <v>0.79969999999999997</v>
      </c>
      <c r="AQ7" s="812">
        <v>0.79220000000000002</v>
      </c>
      <c r="AR7" s="815">
        <v>0.79220000000000002</v>
      </c>
      <c r="AS7" s="812">
        <v>1642.2</v>
      </c>
      <c r="AT7" s="813">
        <v>430.76</v>
      </c>
      <c r="AU7" s="814">
        <v>1937128</v>
      </c>
      <c r="AV7" s="812">
        <v>1</v>
      </c>
      <c r="AW7" s="811">
        <v>1937128</v>
      </c>
      <c r="BB7" s="619" t="s">
        <v>317</v>
      </c>
      <c r="BC7" s="619" t="s">
        <v>584</v>
      </c>
      <c r="BD7" s="768">
        <v>3062692814</v>
      </c>
      <c r="BE7" s="769">
        <v>259.99</v>
      </c>
      <c r="BF7" s="808">
        <v>11780041</v>
      </c>
      <c r="BG7" s="816">
        <v>0.4194</v>
      </c>
      <c r="BH7" s="673"/>
      <c r="BI7" s="770">
        <v>4497</v>
      </c>
      <c r="BJ7" s="808">
        <v>17.3</v>
      </c>
      <c r="BK7" s="770">
        <v>38364</v>
      </c>
      <c r="BL7" s="810">
        <v>148</v>
      </c>
      <c r="BN7" s="619" t="s">
        <v>317</v>
      </c>
      <c r="BO7" s="619" t="s">
        <v>318</v>
      </c>
      <c r="BP7" s="772">
        <v>0.93523433956916113</v>
      </c>
      <c r="BQ7" s="817">
        <v>0.85978596059113299</v>
      </c>
      <c r="BR7" s="818">
        <v>0.81655144032921811</v>
      </c>
      <c r="BS7" s="774"/>
      <c r="BT7" s="819">
        <v>2015</v>
      </c>
      <c r="BU7" s="776">
        <v>0.85070000000000001</v>
      </c>
      <c r="BV7" s="777"/>
      <c r="BW7" s="778">
        <v>0.79</v>
      </c>
      <c r="BX7" s="778">
        <v>0.67200000000000004</v>
      </c>
      <c r="BY7" s="778">
        <v>1.0516000000000001</v>
      </c>
      <c r="BZ7" s="715"/>
      <c r="CA7" s="619" t="s">
        <v>317</v>
      </c>
      <c r="CB7" s="619" t="s">
        <v>584</v>
      </c>
      <c r="CC7" s="770">
        <v>35671</v>
      </c>
      <c r="CD7" s="770">
        <v>36539</v>
      </c>
      <c r="CE7" s="770">
        <v>37758</v>
      </c>
      <c r="CF7" s="820">
        <v>36656</v>
      </c>
      <c r="CG7" s="820">
        <v>0.79969999999999997</v>
      </c>
      <c r="CH7" s="639"/>
      <c r="CI7" s="820">
        <v>-1102</v>
      </c>
      <c r="CJ7" s="820">
        <v>-2.92E-2</v>
      </c>
      <c r="CL7" s="619" t="s">
        <v>317</v>
      </c>
      <c r="CM7" s="619" t="s">
        <v>584</v>
      </c>
      <c r="CN7" s="780">
        <v>0.79220000000000002</v>
      </c>
      <c r="CO7" s="781"/>
      <c r="CP7" s="780">
        <v>4497</v>
      </c>
      <c r="CQ7" s="787">
        <v>6520851</v>
      </c>
      <c r="CR7" s="821">
        <v>0</v>
      </c>
      <c r="CS7" s="787">
        <v>6520851</v>
      </c>
      <c r="CT7" s="787">
        <v>1450.04</v>
      </c>
      <c r="CU7" s="781"/>
      <c r="CV7" s="822">
        <v>1642.2</v>
      </c>
      <c r="CW7" s="787">
        <v>430.76</v>
      </c>
      <c r="CX7" s="785">
        <v>0.88300000000000001</v>
      </c>
      <c r="CY7" s="786"/>
      <c r="CZ7" s="787">
        <v>0.67200000000000004</v>
      </c>
      <c r="DA7" s="787">
        <v>1</v>
      </c>
      <c r="DB7" s="781"/>
      <c r="DC7" s="785">
        <v>1</v>
      </c>
      <c r="DX7" s="789" t="s">
        <v>315</v>
      </c>
      <c r="DY7" s="790" t="s">
        <v>7</v>
      </c>
      <c r="DZ7" s="790" t="s">
        <v>6</v>
      </c>
      <c r="EA7" s="791" t="s">
        <v>1051</v>
      </c>
      <c r="EB7" s="792">
        <v>900</v>
      </c>
      <c r="EC7" s="793"/>
      <c r="ED7" s="794">
        <v>900</v>
      </c>
      <c r="EE7" s="794"/>
      <c r="EF7" s="793"/>
      <c r="EG7" s="794">
        <v>3.522642764883166E-2</v>
      </c>
      <c r="EH7" s="793"/>
      <c r="EI7" s="794">
        <v>0</v>
      </c>
      <c r="EJ7" s="794"/>
      <c r="EK7" s="794">
        <v>230977</v>
      </c>
      <c r="EL7" s="794"/>
      <c r="EM7" s="793"/>
      <c r="EN7" s="793"/>
      <c r="EO7" s="795"/>
      <c r="ES7" s="823" t="s">
        <v>317</v>
      </c>
      <c r="ET7" s="824" t="s">
        <v>318</v>
      </c>
      <c r="EU7" s="411">
        <v>1937128</v>
      </c>
    </row>
    <row r="8" spans="1:151" ht="12.75" customHeight="1">
      <c r="A8" s="798" t="s">
        <v>319</v>
      </c>
      <c r="B8" s="799" t="s">
        <v>320</v>
      </c>
      <c r="C8" s="744">
        <v>1379</v>
      </c>
      <c r="D8" s="745">
        <v>1379</v>
      </c>
      <c r="E8" s="800"/>
      <c r="F8" s="800">
        <v>1379</v>
      </c>
      <c r="G8" s="800"/>
      <c r="H8" s="801">
        <v>1379</v>
      </c>
      <c r="K8" s="802" t="s">
        <v>319</v>
      </c>
      <c r="L8" s="803" t="s">
        <v>320</v>
      </c>
      <c r="M8" s="804">
        <v>1528574187</v>
      </c>
      <c r="N8" s="805">
        <v>182537900</v>
      </c>
      <c r="O8" s="804">
        <v>1346036287</v>
      </c>
      <c r="P8" s="802">
        <v>2015</v>
      </c>
      <c r="Q8" s="752">
        <v>0.99719999999999998</v>
      </c>
      <c r="R8" s="803">
        <v>1349815771</v>
      </c>
      <c r="S8" s="806">
        <v>182537900</v>
      </c>
      <c r="T8" s="803">
        <v>41268075</v>
      </c>
      <c r="U8" s="803">
        <v>202118691</v>
      </c>
      <c r="V8" s="803">
        <v>1775740437</v>
      </c>
      <c r="X8" s="619" t="s">
        <v>319</v>
      </c>
      <c r="Y8" s="619" t="s">
        <v>320</v>
      </c>
      <c r="Z8" s="807">
        <v>1775740437</v>
      </c>
      <c r="AA8" s="808">
        <v>11346981.39243</v>
      </c>
      <c r="AB8" s="756">
        <v>2418601</v>
      </c>
      <c r="AC8" s="756">
        <v>37789</v>
      </c>
      <c r="AD8" s="809">
        <v>13803371.39243</v>
      </c>
      <c r="AE8" s="810">
        <v>1379</v>
      </c>
      <c r="AF8" s="807">
        <v>10010</v>
      </c>
      <c r="AG8" s="807">
        <v>1.3771</v>
      </c>
      <c r="AI8" s="619" t="s">
        <v>319</v>
      </c>
      <c r="AJ8" s="619" t="s">
        <v>320</v>
      </c>
      <c r="AK8" s="760">
        <v>13803371.39243</v>
      </c>
      <c r="AL8" s="761">
        <v>1379</v>
      </c>
      <c r="AM8" s="811">
        <v>10010</v>
      </c>
      <c r="AN8" s="812">
        <v>1.3771</v>
      </c>
      <c r="AO8" s="813">
        <v>0.26900000000000002</v>
      </c>
      <c r="AP8" s="814">
        <v>0.80049999999999999</v>
      </c>
      <c r="AQ8" s="812">
        <v>0.97799999999999998</v>
      </c>
      <c r="AR8" s="815">
        <v>0.97799999999999998</v>
      </c>
      <c r="AS8" s="825">
        <v>2027.35</v>
      </c>
      <c r="AT8" s="826">
        <v>45.610000000000127</v>
      </c>
      <c r="AU8" s="814">
        <v>62896</v>
      </c>
      <c r="AV8" s="812">
        <v>0.97099999999999997</v>
      </c>
      <c r="AW8" s="811">
        <v>61072</v>
      </c>
      <c r="BB8" s="619" t="s">
        <v>319</v>
      </c>
      <c r="BC8" s="619" t="s">
        <v>585</v>
      </c>
      <c r="BD8" s="768">
        <v>1775740437</v>
      </c>
      <c r="BE8" s="769">
        <v>235.06</v>
      </c>
      <c r="BF8" s="808">
        <v>7554413</v>
      </c>
      <c r="BG8" s="816">
        <v>0.26900000000000002</v>
      </c>
      <c r="BH8" s="673"/>
      <c r="BI8" s="770">
        <v>1379</v>
      </c>
      <c r="BJ8" s="808">
        <v>5.87</v>
      </c>
      <c r="BK8" s="770">
        <v>11494</v>
      </c>
      <c r="BL8" s="810">
        <v>49</v>
      </c>
      <c r="BN8" s="619" t="s">
        <v>319</v>
      </c>
      <c r="BO8" s="619" t="s">
        <v>320</v>
      </c>
      <c r="BP8" s="772">
        <v>1.0241666666666667</v>
      </c>
      <c r="BQ8" s="817">
        <v>0.99792638672887501</v>
      </c>
      <c r="BR8" s="818">
        <v>0.98776844070961722</v>
      </c>
      <c r="BS8" s="774"/>
      <c r="BT8" s="819">
        <v>2015</v>
      </c>
      <c r="BU8" s="776">
        <v>0.99719999999999998</v>
      </c>
      <c r="BV8" s="777"/>
      <c r="BW8" s="778">
        <v>0.59699999999999998</v>
      </c>
      <c r="BX8" s="778">
        <v>0.59499999999999997</v>
      </c>
      <c r="BY8" s="778">
        <v>0.93110000000000004</v>
      </c>
      <c r="BZ8" s="715"/>
      <c r="CA8" s="619" t="s">
        <v>319</v>
      </c>
      <c r="CB8" s="619" t="s">
        <v>585</v>
      </c>
      <c r="CC8" s="770">
        <v>35510</v>
      </c>
      <c r="CD8" s="770">
        <v>36576</v>
      </c>
      <c r="CE8" s="770">
        <v>37987</v>
      </c>
      <c r="CF8" s="820">
        <v>36691</v>
      </c>
      <c r="CG8" s="820">
        <v>0.80049999999999999</v>
      </c>
      <c r="CH8" s="639"/>
      <c r="CI8" s="820">
        <v>-1296</v>
      </c>
      <c r="CJ8" s="820">
        <v>-3.4099999999999998E-2</v>
      </c>
      <c r="CL8" s="619" t="s">
        <v>319</v>
      </c>
      <c r="CM8" s="619" t="s">
        <v>585</v>
      </c>
      <c r="CN8" s="780">
        <v>0.97799999999999998</v>
      </c>
      <c r="CO8" s="781"/>
      <c r="CP8" s="780">
        <v>1379</v>
      </c>
      <c r="CQ8" s="787">
        <v>2713791</v>
      </c>
      <c r="CR8" s="787">
        <v>0</v>
      </c>
      <c r="CS8" s="787">
        <v>2713791</v>
      </c>
      <c r="CT8" s="787">
        <v>1967.94</v>
      </c>
      <c r="CU8" s="781"/>
      <c r="CV8" s="822">
        <v>2027.35</v>
      </c>
      <c r="CW8" s="787">
        <v>45.610000000000127</v>
      </c>
      <c r="CX8" s="785">
        <v>0.97099999999999997</v>
      </c>
      <c r="CY8" s="786"/>
      <c r="CZ8" s="787">
        <v>0.59499999999999997</v>
      </c>
      <c r="DA8" s="787" t="s">
        <v>2</v>
      </c>
      <c r="DB8" s="781"/>
      <c r="DC8" s="785">
        <v>0.97099999999999997</v>
      </c>
      <c r="DX8" s="789" t="s">
        <v>315</v>
      </c>
      <c r="DY8" s="790" t="s">
        <v>9</v>
      </c>
      <c r="DZ8" s="790" t="s">
        <v>6</v>
      </c>
      <c r="EA8" s="791" t="s">
        <v>1052</v>
      </c>
      <c r="EB8" s="792">
        <v>655</v>
      </c>
      <c r="EC8" s="793"/>
      <c r="ED8" s="794">
        <v>655</v>
      </c>
      <c r="EE8" s="794"/>
      <c r="EF8" s="793"/>
      <c r="EG8" s="794">
        <v>2.5637011233316371E-2</v>
      </c>
      <c r="EH8" s="793"/>
      <c r="EI8" s="794">
        <v>0</v>
      </c>
      <c r="EJ8" s="794"/>
      <c r="EK8" s="794">
        <v>168100</v>
      </c>
      <c r="EL8" s="794"/>
      <c r="EM8" s="793"/>
      <c r="EN8" s="793"/>
      <c r="EO8" s="795"/>
      <c r="ES8" s="823" t="s">
        <v>319</v>
      </c>
      <c r="ET8" s="824" t="s">
        <v>320</v>
      </c>
      <c r="EU8" s="411">
        <v>61072</v>
      </c>
    </row>
    <row r="9" spans="1:151" ht="15.75">
      <c r="A9" s="798" t="s">
        <v>321</v>
      </c>
      <c r="B9" s="799" t="s">
        <v>322</v>
      </c>
      <c r="C9" s="744">
        <v>2996</v>
      </c>
      <c r="D9" s="745">
        <v>2996</v>
      </c>
      <c r="E9" s="800"/>
      <c r="F9" s="800">
        <v>2996</v>
      </c>
      <c r="G9" s="800"/>
      <c r="H9" s="801">
        <v>2996</v>
      </c>
      <c r="K9" s="802" t="s">
        <v>321</v>
      </c>
      <c r="L9" s="803" t="s">
        <v>322</v>
      </c>
      <c r="M9" s="804">
        <v>1298580994</v>
      </c>
      <c r="N9" s="805">
        <v>283518300</v>
      </c>
      <c r="O9" s="804">
        <v>1015062694</v>
      </c>
      <c r="P9" s="802">
        <v>2018</v>
      </c>
      <c r="Q9" s="752">
        <v>0.9405</v>
      </c>
      <c r="R9" s="803">
        <v>1079279845</v>
      </c>
      <c r="S9" s="806">
        <v>283518300</v>
      </c>
      <c r="T9" s="803">
        <v>266317166</v>
      </c>
      <c r="U9" s="803">
        <v>570564753</v>
      </c>
      <c r="V9" s="803">
        <v>2199680064</v>
      </c>
      <c r="X9" s="619" t="s">
        <v>321</v>
      </c>
      <c r="Y9" s="619" t="s">
        <v>322</v>
      </c>
      <c r="Z9" s="807">
        <v>2199680064</v>
      </c>
      <c r="AA9" s="808">
        <v>14055955.608959999</v>
      </c>
      <c r="AB9" s="756">
        <v>3982889</v>
      </c>
      <c r="AC9" s="756">
        <v>80057</v>
      </c>
      <c r="AD9" s="809">
        <v>18118901.608959999</v>
      </c>
      <c r="AE9" s="810">
        <v>2996</v>
      </c>
      <c r="AF9" s="807">
        <v>6048</v>
      </c>
      <c r="AG9" s="807">
        <v>0.83199999999999996</v>
      </c>
      <c r="AI9" s="619" t="s">
        <v>321</v>
      </c>
      <c r="AJ9" s="619" t="s">
        <v>322</v>
      </c>
      <c r="AK9" s="760">
        <v>18118901.608959999</v>
      </c>
      <c r="AL9" s="761">
        <v>2996</v>
      </c>
      <c r="AM9" s="811">
        <v>6048</v>
      </c>
      <c r="AN9" s="812">
        <v>0.83199999999999996</v>
      </c>
      <c r="AO9" s="813">
        <v>0.1474</v>
      </c>
      <c r="AP9" s="814">
        <v>0.77980000000000005</v>
      </c>
      <c r="AQ9" s="812">
        <v>0.73740000000000006</v>
      </c>
      <c r="AR9" s="815">
        <v>0.73740000000000006</v>
      </c>
      <c r="AS9" s="825">
        <v>1528.6</v>
      </c>
      <c r="AT9" s="826">
        <v>544.36000000000013</v>
      </c>
      <c r="AU9" s="814">
        <v>1630903</v>
      </c>
      <c r="AV9" s="812">
        <v>1</v>
      </c>
      <c r="AW9" s="811">
        <v>1630903</v>
      </c>
      <c r="BB9" s="619" t="s">
        <v>321</v>
      </c>
      <c r="BC9" s="619" t="s">
        <v>586</v>
      </c>
      <c r="BD9" s="768">
        <v>2199680064</v>
      </c>
      <c r="BE9" s="769">
        <v>531.45000000000005</v>
      </c>
      <c r="BF9" s="808">
        <v>4139016</v>
      </c>
      <c r="BG9" s="816">
        <v>0.1474</v>
      </c>
      <c r="BH9" s="673"/>
      <c r="BI9" s="770">
        <v>2996</v>
      </c>
      <c r="BJ9" s="808">
        <v>5.64</v>
      </c>
      <c r="BK9" s="770">
        <v>23944</v>
      </c>
      <c r="BL9" s="810">
        <v>45</v>
      </c>
      <c r="BN9" s="619" t="s">
        <v>321</v>
      </c>
      <c r="BO9" s="619" t="s">
        <v>322</v>
      </c>
      <c r="BP9" s="772">
        <v>1.0024390243902439</v>
      </c>
      <c r="BQ9" s="772">
        <v>0.96738153594771248</v>
      </c>
      <c r="BR9" s="818">
        <v>0.9018518518518519</v>
      </c>
      <c r="BS9" s="774"/>
      <c r="BT9" s="819">
        <v>2018</v>
      </c>
      <c r="BU9" s="776">
        <v>0.9405</v>
      </c>
      <c r="BV9" s="777"/>
      <c r="BW9" s="778">
        <v>0.77700000000000002</v>
      </c>
      <c r="BX9" s="778">
        <v>0.73099999999999998</v>
      </c>
      <c r="BY9" s="778">
        <v>1.1439999999999999</v>
      </c>
      <c r="BZ9" s="622"/>
      <c r="CA9" s="619" t="s">
        <v>321</v>
      </c>
      <c r="CB9" s="619" t="s">
        <v>586</v>
      </c>
      <c r="CC9" s="770">
        <v>34360</v>
      </c>
      <c r="CD9" s="770">
        <v>35135</v>
      </c>
      <c r="CE9" s="770">
        <v>37741</v>
      </c>
      <c r="CF9" s="820">
        <v>35745.333333333336</v>
      </c>
      <c r="CG9" s="820">
        <v>0.77980000000000005</v>
      </c>
      <c r="CH9" s="639"/>
      <c r="CI9" s="820">
        <v>-1995.6666666666642</v>
      </c>
      <c r="CJ9" s="820">
        <v>-5.2900000000000003E-2</v>
      </c>
      <c r="CL9" s="619" t="s">
        <v>321</v>
      </c>
      <c r="CM9" s="619" t="s">
        <v>586</v>
      </c>
      <c r="CN9" s="780">
        <v>0.73740000000000006</v>
      </c>
      <c r="CO9" s="781"/>
      <c r="CP9" s="780">
        <v>2996</v>
      </c>
      <c r="CQ9" s="787">
        <v>4550616</v>
      </c>
      <c r="CR9" s="787">
        <v>0</v>
      </c>
      <c r="CS9" s="787">
        <v>4550616</v>
      </c>
      <c r="CT9" s="787">
        <v>1518.9</v>
      </c>
      <c r="CU9" s="781"/>
      <c r="CV9" s="822">
        <v>1528.6</v>
      </c>
      <c r="CW9" s="787">
        <v>544.36000000000013</v>
      </c>
      <c r="CX9" s="785">
        <v>0.99399999999999999</v>
      </c>
      <c r="CY9" s="786"/>
      <c r="CZ9" s="787">
        <v>0.73099999999999998</v>
      </c>
      <c r="DA9" s="787">
        <v>1</v>
      </c>
      <c r="DB9" s="781"/>
      <c r="DC9" s="785">
        <v>1</v>
      </c>
      <c r="DX9" s="789" t="s">
        <v>315</v>
      </c>
      <c r="DY9" s="790" t="s">
        <v>237</v>
      </c>
      <c r="DZ9" s="790" t="s">
        <v>6</v>
      </c>
      <c r="EA9" s="791" t="s">
        <v>1053</v>
      </c>
      <c r="EB9" s="792">
        <v>607</v>
      </c>
      <c r="EC9" s="827"/>
      <c r="ED9" s="828">
        <v>607</v>
      </c>
      <c r="EE9" s="828"/>
      <c r="EF9" s="827"/>
      <c r="EG9" s="828">
        <v>2.3758268425378683E-2</v>
      </c>
      <c r="EH9" s="827"/>
      <c r="EI9" s="794">
        <v>0</v>
      </c>
      <c r="EJ9" s="828"/>
      <c r="EK9" s="828">
        <v>155781</v>
      </c>
      <c r="EL9" s="828"/>
      <c r="EM9" s="827"/>
      <c r="EN9" s="827"/>
      <c r="EO9" s="829"/>
      <c r="ES9" s="823" t="s">
        <v>321</v>
      </c>
      <c r="ET9" s="824" t="s">
        <v>322</v>
      </c>
      <c r="EU9" s="411">
        <v>1630903</v>
      </c>
    </row>
    <row r="10" spans="1:151" ht="15.75">
      <c r="A10" s="798" t="s">
        <v>323</v>
      </c>
      <c r="B10" s="799" t="s">
        <v>324</v>
      </c>
      <c r="C10" s="744">
        <v>2761</v>
      </c>
      <c r="D10" s="745">
        <v>2761</v>
      </c>
      <c r="E10" s="800"/>
      <c r="F10" s="800">
        <v>2761</v>
      </c>
      <c r="G10" s="800"/>
      <c r="H10" s="801">
        <v>2761</v>
      </c>
      <c r="K10" s="802" t="s">
        <v>323</v>
      </c>
      <c r="L10" s="803" t="s">
        <v>324</v>
      </c>
      <c r="M10" s="804">
        <v>3548024590</v>
      </c>
      <c r="N10" s="805">
        <v>255534200</v>
      </c>
      <c r="O10" s="804">
        <v>3292490390</v>
      </c>
      <c r="P10" s="802">
        <v>2019</v>
      </c>
      <c r="Q10" s="752">
        <v>0.95850000000000002</v>
      </c>
      <c r="R10" s="803">
        <v>3435044747</v>
      </c>
      <c r="S10" s="806">
        <v>255534200</v>
      </c>
      <c r="T10" s="803">
        <v>109152587</v>
      </c>
      <c r="U10" s="803">
        <v>552302536</v>
      </c>
      <c r="V10" s="803">
        <v>4352034070</v>
      </c>
      <c r="X10" s="619" t="s">
        <v>323</v>
      </c>
      <c r="Y10" s="619" t="s">
        <v>324</v>
      </c>
      <c r="Z10" s="807">
        <v>4352034070</v>
      </c>
      <c r="AA10" s="808">
        <v>27809497.7073</v>
      </c>
      <c r="AB10" s="756">
        <v>7872443</v>
      </c>
      <c r="AC10" s="756">
        <v>46026</v>
      </c>
      <c r="AD10" s="809">
        <v>35727966.7073</v>
      </c>
      <c r="AE10" s="810">
        <v>2761</v>
      </c>
      <c r="AF10" s="807">
        <v>12940</v>
      </c>
      <c r="AG10" s="807">
        <v>1.7802</v>
      </c>
      <c r="AI10" s="619" t="s">
        <v>323</v>
      </c>
      <c r="AJ10" s="619" t="s">
        <v>324</v>
      </c>
      <c r="AK10" s="760">
        <v>35727966.7073</v>
      </c>
      <c r="AL10" s="761">
        <v>2761</v>
      </c>
      <c r="AM10" s="811">
        <v>12940</v>
      </c>
      <c r="AN10" s="812">
        <v>1.7802</v>
      </c>
      <c r="AO10" s="813">
        <v>0.36359999999999998</v>
      </c>
      <c r="AP10" s="814">
        <v>0.76370000000000005</v>
      </c>
      <c r="AQ10" s="812">
        <v>1.1303999999999998</v>
      </c>
      <c r="AR10" s="815" t="s">
        <v>2</v>
      </c>
      <c r="AS10" s="825" t="s">
        <v>2</v>
      </c>
      <c r="AT10" s="826" t="s">
        <v>2</v>
      </c>
      <c r="AU10" s="814">
        <v>0</v>
      </c>
      <c r="AV10" s="812" t="s">
        <v>2</v>
      </c>
      <c r="AW10" s="811">
        <v>0</v>
      </c>
      <c r="BB10" s="619" t="s">
        <v>323</v>
      </c>
      <c r="BC10" s="619" t="s">
        <v>587</v>
      </c>
      <c r="BD10" s="768">
        <v>4352034070</v>
      </c>
      <c r="BE10" s="769">
        <v>426.13</v>
      </c>
      <c r="BF10" s="808">
        <v>10212926</v>
      </c>
      <c r="BG10" s="816">
        <v>0.36359999999999998</v>
      </c>
      <c r="BH10" s="673"/>
      <c r="BI10" s="770">
        <v>2761</v>
      </c>
      <c r="BJ10" s="808">
        <v>6.48</v>
      </c>
      <c r="BK10" s="770">
        <v>27797</v>
      </c>
      <c r="BL10" s="810">
        <v>65</v>
      </c>
      <c r="BN10" s="619" t="s">
        <v>323</v>
      </c>
      <c r="BO10" s="619" t="s">
        <v>324</v>
      </c>
      <c r="BP10" s="772">
        <v>1.0044367816091953</v>
      </c>
      <c r="BQ10" s="817">
        <v>0.99156774916013446</v>
      </c>
      <c r="BR10" s="818">
        <v>0.94199999999999995</v>
      </c>
      <c r="BS10" s="774"/>
      <c r="BT10" s="819">
        <v>2019</v>
      </c>
      <c r="BU10" s="776">
        <v>0.95850000000000002</v>
      </c>
      <c r="BV10" s="777"/>
      <c r="BW10" s="778">
        <v>0.443</v>
      </c>
      <c r="BX10" s="778">
        <v>0.42499999999999999</v>
      </c>
      <c r="BY10" s="778">
        <v>0.66510000000000002</v>
      </c>
      <c r="BZ10" s="622"/>
      <c r="CA10" s="619" t="s">
        <v>323</v>
      </c>
      <c r="CB10" s="619" t="s">
        <v>587</v>
      </c>
      <c r="CC10" s="770">
        <v>33585</v>
      </c>
      <c r="CD10" s="770">
        <v>34791</v>
      </c>
      <c r="CE10" s="770">
        <v>36643</v>
      </c>
      <c r="CF10" s="820">
        <v>35006.333333333336</v>
      </c>
      <c r="CG10" s="820">
        <v>0.76370000000000005</v>
      </c>
      <c r="CH10" s="639"/>
      <c r="CI10" s="820">
        <v>-1636.6666666666642</v>
      </c>
      <c r="CJ10" s="820">
        <v>-4.4699999999999997E-2</v>
      </c>
      <c r="CL10" s="619" t="s">
        <v>323</v>
      </c>
      <c r="CM10" s="619" t="s">
        <v>587</v>
      </c>
      <c r="CN10" s="780" t="s">
        <v>2</v>
      </c>
      <c r="CO10" s="781"/>
      <c r="CP10" s="780">
        <v>2761</v>
      </c>
      <c r="CQ10" s="787">
        <v>5047012</v>
      </c>
      <c r="CR10" s="787">
        <v>0</v>
      </c>
      <c r="CS10" s="787">
        <v>5047012</v>
      </c>
      <c r="CT10" s="787">
        <v>1827.97</v>
      </c>
      <c r="CU10" s="781"/>
      <c r="CV10" s="822" t="s">
        <v>2</v>
      </c>
      <c r="CW10" s="787" t="s">
        <v>2</v>
      </c>
      <c r="CX10" s="785" t="s">
        <v>2</v>
      </c>
      <c r="CY10" s="786"/>
      <c r="CZ10" s="787">
        <v>0.42499999999999999</v>
      </c>
      <c r="DA10" s="787" t="s">
        <v>2</v>
      </c>
      <c r="DB10" s="781"/>
      <c r="DC10" s="785" t="s">
        <v>2</v>
      </c>
      <c r="DX10" s="830" t="s">
        <v>315</v>
      </c>
      <c r="DY10" s="831" t="s">
        <v>1279</v>
      </c>
      <c r="DZ10" s="831" t="s">
        <v>6</v>
      </c>
      <c r="EA10" s="832" t="s">
        <v>1280</v>
      </c>
      <c r="EB10" s="792">
        <v>540</v>
      </c>
      <c r="EC10" s="833"/>
      <c r="ED10" s="834">
        <v>540</v>
      </c>
      <c r="EE10" s="834">
        <v>25549</v>
      </c>
      <c r="EF10" s="833"/>
      <c r="EG10" s="834">
        <v>2.1135856589298993E-2</v>
      </c>
      <c r="EH10" s="833"/>
      <c r="EI10" s="794">
        <v>0</v>
      </c>
      <c r="EJ10" s="834"/>
      <c r="EK10" s="834">
        <v>138586</v>
      </c>
      <c r="EL10" s="834"/>
      <c r="EM10" s="833"/>
      <c r="EN10" s="833"/>
      <c r="EO10" s="835"/>
      <c r="ES10" s="823" t="s">
        <v>323</v>
      </c>
      <c r="ET10" s="824" t="s">
        <v>324</v>
      </c>
      <c r="EU10" s="411">
        <v>0</v>
      </c>
    </row>
    <row r="11" spans="1:151" ht="15.75">
      <c r="A11" s="798" t="s">
        <v>325</v>
      </c>
      <c r="B11" s="799" t="s">
        <v>326</v>
      </c>
      <c r="C11" s="744">
        <v>1806</v>
      </c>
      <c r="D11" s="745">
        <v>1903</v>
      </c>
      <c r="E11" s="800"/>
      <c r="F11" s="800">
        <v>1903</v>
      </c>
      <c r="G11" s="800"/>
      <c r="H11" s="801">
        <v>1903</v>
      </c>
      <c r="K11" s="802" t="s">
        <v>325</v>
      </c>
      <c r="L11" s="803" t="s">
        <v>326</v>
      </c>
      <c r="M11" s="804">
        <v>3777223277</v>
      </c>
      <c r="N11" s="805">
        <v>55429200</v>
      </c>
      <c r="O11" s="804">
        <v>3721794077</v>
      </c>
      <c r="P11" s="802">
        <v>2018</v>
      </c>
      <c r="Q11" s="752">
        <v>0.88</v>
      </c>
      <c r="R11" s="803">
        <v>4229311451</v>
      </c>
      <c r="S11" s="806">
        <v>55429200</v>
      </c>
      <c r="T11" s="803">
        <v>49216019</v>
      </c>
      <c r="U11" s="803">
        <v>337703479</v>
      </c>
      <c r="V11" s="803">
        <v>4671660149</v>
      </c>
      <c r="X11" s="619" t="s">
        <v>325</v>
      </c>
      <c r="Y11" s="619" t="s">
        <v>326</v>
      </c>
      <c r="Z11" s="807">
        <v>4671660149</v>
      </c>
      <c r="AA11" s="808">
        <v>29851908.352109998</v>
      </c>
      <c r="AB11" s="756">
        <v>6085423</v>
      </c>
      <c r="AC11" s="756">
        <v>62733</v>
      </c>
      <c r="AD11" s="809">
        <v>36000064.352109998</v>
      </c>
      <c r="AE11" s="810">
        <v>1903</v>
      </c>
      <c r="AF11" s="807">
        <v>18918</v>
      </c>
      <c r="AG11" s="807">
        <v>2.6025999999999998</v>
      </c>
      <c r="AI11" s="619" t="s">
        <v>325</v>
      </c>
      <c r="AJ11" s="619" t="s">
        <v>326</v>
      </c>
      <c r="AK11" s="760">
        <v>36000064.352109998</v>
      </c>
      <c r="AL11" s="761">
        <v>1903</v>
      </c>
      <c r="AM11" s="811">
        <v>18918</v>
      </c>
      <c r="AN11" s="812">
        <v>2.6025999999999998</v>
      </c>
      <c r="AO11" s="813">
        <v>0.67320000000000002</v>
      </c>
      <c r="AP11" s="814">
        <v>0.77190000000000003</v>
      </c>
      <c r="AQ11" s="812">
        <v>1.4943</v>
      </c>
      <c r="AR11" s="815" t="s">
        <v>2</v>
      </c>
      <c r="AS11" s="825" t="s">
        <v>2</v>
      </c>
      <c r="AT11" s="826" t="s">
        <v>2</v>
      </c>
      <c r="AU11" s="814">
        <v>0</v>
      </c>
      <c r="AV11" s="812" t="s">
        <v>2</v>
      </c>
      <c r="AW11" s="811">
        <v>0</v>
      </c>
      <c r="BB11" s="619" t="s">
        <v>325</v>
      </c>
      <c r="BC11" s="619" t="s">
        <v>588</v>
      </c>
      <c r="BD11" s="768">
        <v>4671660149</v>
      </c>
      <c r="BE11" s="769">
        <v>247.09</v>
      </c>
      <c r="BF11" s="808">
        <v>18906715</v>
      </c>
      <c r="BG11" s="816">
        <v>0.67320000000000002</v>
      </c>
      <c r="BH11" s="673"/>
      <c r="BI11" s="770">
        <v>1903</v>
      </c>
      <c r="BJ11" s="808">
        <v>7.7</v>
      </c>
      <c r="BK11" s="770">
        <v>18128</v>
      </c>
      <c r="BL11" s="810">
        <v>73</v>
      </c>
      <c r="BN11" s="619" t="s">
        <v>325</v>
      </c>
      <c r="BO11" s="619" t="s">
        <v>326</v>
      </c>
      <c r="BP11" s="817">
        <v>0.98343137254901958</v>
      </c>
      <c r="BQ11" s="772">
        <v>0.90491128589720138</v>
      </c>
      <c r="BR11" s="818">
        <v>0.82884615384615379</v>
      </c>
      <c r="BS11" s="774"/>
      <c r="BT11" s="819">
        <v>2018</v>
      </c>
      <c r="BU11" s="776">
        <v>0.88</v>
      </c>
      <c r="BV11" s="777"/>
      <c r="BW11" s="778">
        <v>0.55000000000000004</v>
      </c>
      <c r="BX11" s="778">
        <v>0.48399999999999999</v>
      </c>
      <c r="BY11" s="778">
        <v>0.75739999999999996</v>
      </c>
      <c r="BZ11" s="622"/>
      <c r="CA11" s="619" t="s">
        <v>325</v>
      </c>
      <c r="CB11" s="619" t="s">
        <v>588</v>
      </c>
      <c r="CC11" s="770">
        <v>33910</v>
      </c>
      <c r="CD11" s="770">
        <v>35335</v>
      </c>
      <c r="CE11" s="770">
        <v>36896</v>
      </c>
      <c r="CF11" s="820">
        <v>35380.333333333336</v>
      </c>
      <c r="CG11" s="820">
        <v>0.77190000000000003</v>
      </c>
      <c r="CH11" s="639"/>
      <c r="CI11" s="820">
        <v>-1515.6666666666642</v>
      </c>
      <c r="CJ11" s="820">
        <v>-4.1099999999999998E-2</v>
      </c>
      <c r="CL11" s="619" t="s">
        <v>325</v>
      </c>
      <c r="CM11" s="619" t="s">
        <v>588</v>
      </c>
      <c r="CN11" s="780" t="s">
        <v>2</v>
      </c>
      <c r="CO11" s="781"/>
      <c r="CP11" s="780">
        <v>1903</v>
      </c>
      <c r="CQ11" s="787">
        <v>4641552</v>
      </c>
      <c r="CR11" s="787">
        <v>0</v>
      </c>
      <c r="CS11" s="787">
        <v>4641552</v>
      </c>
      <c r="CT11" s="787">
        <v>2439.0700000000002</v>
      </c>
      <c r="CU11" s="781"/>
      <c r="CV11" s="822" t="s">
        <v>2</v>
      </c>
      <c r="CW11" s="787" t="s">
        <v>2</v>
      </c>
      <c r="CX11" s="785" t="s">
        <v>2</v>
      </c>
      <c r="CY11" s="786"/>
      <c r="CZ11" s="787">
        <v>0.48399999999999999</v>
      </c>
      <c r="DA11" s="787" t="s">
        <v>2</v>
      </c>
      <c r="DB11" s="781"/>
      <c r="DC11" s="785" t="s">
        <v>2</v>
      </c>
      <c r="DX11" s="836" t="s">
        <v>317</v>
      </c>
      <c r="DY11" s="837" t="s">
        <v>317</v>
      </c>
      <c r="DZ11" s="837" t="s">
        <v>744</v>
      </c>
      <c r="EA11" s="838" t="s">
        <v>318</v>
      </c>
      <c r="EB11" s="792">
        <v>4497</v>
      </c>
      <c r="EC11" s="833"/>
      <c r="ED11" s="834">
        <v>4497</v>
      </c>
      <c r="EE11" s="834">
        <v>4497</v>
      </c>
      <c r="EF11" s="833"/>
      <c r="EG11" s="834">
        <v>1</v>
      </c>
      <c r="EH11" s="833"/>
      <c r="EI11" s="794">
        <v>1937128</v>
      </c>
      <c r="EJ11" s="834"/>
      <c r="EK11" s="834">
        <v>1937128</v>
      </c>
      <c r="EL11" s="834">
        <v>1937128</v>
      </c>
      <c r="EM11" s="833">
        <v>0</v>
      </c>
      <c r="EN11" s="833"/>
      <c r="EO11" s="835"/>
      <c r="ES11" s="823" t="s">
        <v>325</v>
      </c>
      <c r="ET11" s="824" t="s">
        <v>326</v>
      </c>
      <c r="EU11" s="411">
        <v>0</v>
      </c>
    </row>
    <row r="12" spans="1:151" ht="15.75">
      <c r="A12" s="798" t="s">
        <v>327</v>
      </c>
      <c r="B12" s="799" t="s">
        <v>328</v>
      </c>
      <c r="C12" s="744">
        <v>5859</v>
      </c>
      <c r="D12" s="745">
        <v>6289</v>
      </c>
      <c r="E12" s="800"/>
      <c r="F12" s="800">
        <v>6289</v>
      </c>
      <c r="G12" s="800"/>
      <c r="H12" s="801">
        <v>6289</v>
      </c>
      <c r="K12" s="802" t="s">
        <v>327</v>
      </c>
      <c r="L12" s="803" t="s">
        <v>328</v>
      </c>
      <c r="M12" s="804">
        <v>4298784122</v>
      </c>
      <c r="N12" s="805">
        <v>288649070</v>
      </c>
      <c r="O12" s="804">
        <v>4010135052</v>
      </c>
      <c r="P12" s="802">
        <v>2018</v>
      </c>
      <c r="Q12" s="752">
        <v>0.97550000000000003</v>
      </c>
      <c r="R12" s="803">
        <v>4110850899</v>
      </c>
      <c r="S12" s="806">
        <v>288649070</v>
      </c>
      <c r="T12" s="803">
        <v>142719460</v>
      </c>
      <c r="U12" s="803">
        <v>1861824725</v>
      </c>
      <c r="V12" s="803">
        <v>6404044154</v>
      </c>
      <c r="X12" s="619" t="s">
        <v>327</v>
      </c>
      <c r="Y12" s="619" t="s">
        <v>328</v>
      </c>
      <c r="Z12" s="807">
        <v>6404044154</v>
      </c>
      <c r="AA12" s="808">
        <v>40921842.144060001</v>
      </c>
      <c r="AB12" s="756">
        <v>10055956</v>
      </c>
      <c r="AC12" s="756">
        <v>253218</v>
      </c>
      <c r="AD12" s="809">
        <v>51231016.144060001</v>
      </c>
      <c r="AE12" s="810">
        <v>6289</v>
      </c>
      <c r="AF12" s="807">
        <v>8146</v>
      </c>
      <c r="AG12" s="807">
        <v>1.1206</v>
      </c>
      <c r="AI12" s="619" t="s">
        <v>327</v>
      </c>
      <c r="AJ12" s="619" t="s">
        <v>328</v>
      </c>
      <c r="AK12" s="760">
        <v>51231016.144060001</v>
      </c>
      <c r="AL12" s="761">
        <v>6289</v>
      </c>
      <c r="AM12" s="811">
        <v>8146</v>
      </c>
      <c r="AN12" s="812">
        <v>1.1206</v>
      </c>
      <c r="AO12" s="813">
        <v>0.2757</v>
      </c>
      <c r="AP12" s="814">
        <v>0.91479999999999995</v>
      </c>
      <c r="AQ12" s="812">
        <v>0.93319999999999992</v>
      </c>
      <c r="AR12" s="815">
        <v>0.93319999999999992</v>
      </c>
      <c r="AS12" s="825">
        <v>1934.49</v>
      </c>
      <c r="AT12" s="826">
        <v>138.47000000000003</v>
      </c>
      <c r="AU12" s="814">
        <v>870838</v>
      </c>
      <c r="AV12" s="812">
        <v>1</v>
      </c>
      <c r="AW12" s="811">
        <v>870838</v>
      </c>
      <c r="BB12" s="619" t="s">
        <v>327</v>
      </c>
      <c r="BC12" s="619" t="s">
        <v>589</v>
      </c>
      <c r="BD12" s="768">
        <v>6404044154</v>
      </c>
      <c r="BE12" s="769">
        <v>827.19</v>
      </c>
      <c r="BF12" s="808">
        <v>7741926</v>
      </c>
      <c r="BG12" s="816">
        <v>0.2757</v>
      </c>
      <c r="BH12" s="673"/>
      <c r="BI12" s="770">
        <v>6289</v>
      </c>
      <c r="BJ12" s="808">
        <v>7.6</v>
      </c>
      <c r="BK12" s="770">
        <v>47436</v>
      </c>
      <c r="BL12" s="810">
        <v>57</v>
      </c>
      <c r="BN12" s="619" t="s">
        <v>327</v>
      </c>
      <c r="BO12" s="619" t="s">
        <v>328</v>
      </c>
      <c r="BP12" s="772">
        <v>1.0060058528428093</v>
      </c>
      <c r="BQ12" s="772">
        <v>0.9870630487175075</v>
      </c>
      <c r="BR12" s="818">
        <v>0.95770482954545444</v>
      </c>
      <c r="BS12" s="774"/>
      <c r="BT12" s="819">
        <v>2018</v>
      </c>
      <c r="BU12" s="776">
        <v>0.97550000000000003</v>
      </c>
      <c r="BV12" s="777"/>
      <c r="BW12" s="778">
        <v>0.63500000000000001</v>
      </c>
      <c r="BX12" s="778">
        <v>0.61899999999999999</v>
      </c>
      <c r="BY12" s="778">
        <v>0.96870000000000001</v>
      </c>
      <c r="BZ12" s="622"/>
      <c r="CA12" s="619" t="s">
        <v>327</v>
      </c>
      <c r="CB12" s="619" t="s">
        <v>589</v>
      </c>
      <c r="CC12" s="770">
        <v>40581</v>
      </c>
      <c r="CD12" s="770">
        <v>41331</v>
      </c>
      <c r="CE12" s="770">
        <v>43878</v>
      </c>
      <c r="CF12" s="820">
        <v>41930</v>
      </c>
      <c r="CG12" s="820">
        <v>0.91479999999999995</v>
      </c>
      <c r="CH12" s="639"/>
      <c r="CI12" s="820">
        <v>-1948</v>
      </c>
      <c r="CJ12" s="820">
        <v>-4.4400000000000002E-2</v>
      </c>
      <c r="CL12" s="619" t="s">
        <v>327</v>
      </c>
      <c r="CM12" s="619" t="s">
        <v>589</v>
      </c>
      <c r="CN12" s="780">
        <v>0.93319999999999992</v>
      </c>
      <c r="CO12" s="781"/>
      <c r="CP12" s="780">
        <v>6289</v>
      </c>
      <c r="CQ12" s="787">
        <v>14392140</v>
      </c>
      <c r="CR12" s="787">
        <v>0</v>
      </c>
      <c r="CS12" s="787">
        <v>14392140</v>
      </c>
      <c r="CT12" s="787">
        <v>2288.46</v>
      </c>
      <c r="CU12" s="781"/>
      <c r="CV12" s="822">
        <v>1934.49</v>
      </c>
      <c r="CW12" s="787">
        <v>138.47000000000003</v>
      </c>
      <c r="CX12" s="785">
        <v>1</v>
      </c>
      <c r="CY12" s="786"/>
      <c r="CZ12" s="787">
        <v>0.61899999999999999</v>
      </c>
      <c r="DA12" s="787" t="s">
        <v>2</v>
      </c>
      <c r="DB12" s="781"/>
      <c r="DC12" s="785">
        <v>1</v>
      </c>
      <c r="DX12" s="836" t="s">
        <v>319</v>
      </c>
      <c r="DY12" s="837" t="s">
        <v>319</v>
      </c>
      <c r="DZ12" s="837" t="s">
        <v>744</v>
      </c>
      <c r="EA12" s="838" t="s">
        <v>320</v>
      </c>
      <c r="EB12" s="792">
        <v>1379</v>
      </c>
      <c r="EC12" s="833"/>
      <c r="ED12" s="834">
        <v>1379</v>
      </c>
      <c r="EE12" s="834">
        <v>1379</v>
      </c>
      <c r="EF12" s="833"/>
      <c r="EG12" s="834">
        <v>1</v>
      </c>
      <c r="EH12" s="833"/>
      <c r="EI12" s="794">
        <v>61072</v>
      </c>
      <c r="EJ12" s="834"/>
      <c r="EK12" s="834">
        <v>61072</v>
      </c>
      <c r="EL12" s="834">
        <v>61072</v>
      </c>
      <c r="EM12" s="833">
        <v>0</v>
      </c>
      <c r="EN12" s="833"/>
      <c r="EO12" s="835"/>
      <c r="ES12" s="823" t="s">
        <v>327</v>
      </c>
      <c r="ET12" s="824" t="s">
        <v>328</v>
      </c>
      <c r="EU12" s="411">
        <v>811296</v>
      </c>
    </row>
    <row r="13" spans="1:151" ht="15.75">
      <c r="A13" s="798" t="s">
        <v>329</v>
      </c>
      <c r="B13" s="799" t="s">
        <v>330</v>
      </c>
      <c r="C13" s="744">
        <v>1739</v>
      </c>
      <c r="D13" s="745">
        <v>1739</v>
      </c>
      <c r="E13" s="800"/>
      <c r="F13" s="800">
        <v>1739</v>
      </c>
      <c r="G13" s="800"/>
      <c r="H13" s="801">
        <v>1739</v>
      </c>
      <c r="K13" s="802" t="s">
        <v>329</v>
      </c>
      <c r="L13" s="803" t="s">
        <v>330</v>
      </c>
      <c r="M13" s="804">
        <v>1057314256</v>
      </c>
      <c r="N13" s="805">
        <v>122814159</v>
      </c>
      <c r="O13" s="804">
        <v>934500097</v>
      </c>
      <c r="P13" s="802">
        <v>2020</v>
      </c>
      <c r="Q13" s="752">
        <v>1.003096</v>
      </c>
      <c r="R13" s="803">
        <v>931615814</v>
      </c>
      <c r="S13" s="806">
        <v>122814159</v>
      </c>
      <c r="T13" s="803">
        <v>58129732</v>
      </c>
      <c r="U13" s="803">
        <v>333061317</v>
      </c>
      <c r="V13" s="803">
        <v>1445621022</v>
      </c>
      <c r="X13" s="619" t="s">
        <v>329</v>
      </c>
      <c r="Y13" s="619" t="s">
        <v>330</v>
      </c>
      <c r="Z13" s="807">
        <v>1445621022</v>
      </c>
      <c r="AA13" s="808">
        <v>9237518.3305799998</v>
      </c>
      <c r="AB13" s="756">
        <v>2785218</v>
      </c>
      <c r="AC13" s="756">
        <v>86777</v>
      </c>
      <c r="AD13" s="809">
        <v>12109513.33058</v>
      </c>
      <c r="AE13" s="810">
        <v>1739</v>
      </c>
      <c r="AF13" s="807">
        <v>6963</v>
      </c>
      <c r="AG13" s="807">
        <v>0.95789999999999997</v>
      </c>
      <c r="AI13" s="619" t="s">
        <v>329</v>
      </c>
      <c r="AJ13" s="619" t="s">
        <v>330</v>
      </c>
      <c r="AK13" s="760">
        <v>12109513.33058</v>
      </c>
      <c r="AL13" s="761">
        <v>1739</v>
      </c>
      <c r="AM13" s="811">
        <v>6963</v>
      </c>
      <c r="AN13" s="812">
        <v>0.95789999999999997</v>
      </c>
      <c r="AO13" s="813">
        <v>7.3599999999999999E-2</v>
      </c>
      <c r="AP13" s="814">
        <v>0.78720000000000001</v>
      </c>
      <c r="AQ13" s="812">
        <v>0.7841999999999999</v>
      </c>
      <c r="AR13" s="815">
        <v>0.7841999999999999</v>
      </c>
      <c r="AS13" s="825">
        <v>1625.62</v>
      </c>
      <c r="AT13" s="826">
        <v>447.34000000000015</v>
      </c>
      <c r="AU13" s="814">
        <v>777924</v>
      </c>
      <c r="AV13" s="812">
        <v>1</v>
      </c>
      <c r="AW13" s="811">
        <v>777924</v>
      </c>
      <c r="BB13" s="619" t="s">
        <v>329</v>
      </c>
      <c r="BC13" s="619" t="s">
        <v>590</v>
      </c>
      <c r="BD13" s="768">
        <v>1445621022</v>
      </c>
      <c r="BE13" s="769">
        <v>699.27</v>
      </c>
      <c r="BF13" s="808">
        <v>2067329</v>
      </c>
      <c r="BG13" s="816">
        <v>7.3599999999999999E-2</v>
      </c>
      <c r="BH13" s="673"/>
      <c r="BI13" s="770">
        <v>1739</v>
      </c>
      <c r="BJ13" s="808">
        <v>2.4900000000000002</v>
      </c>
      <c r="BK13" s="770">
        <v>19630</v>
      </c>
      <c r="BL13" s="810">
        <v>28</v>
      </c>
      <c r="BN13" s="619" t="s">
        <v>329</v>
      </c>
      <c r="BO13" s="619" t="s">
        <v>330</v>
      </c>
      <c r="BP13" s="772">
        <v>0.97426530612244899</v>
      </c>
      <c r="BQ13" s="772">
        <v>0.92619858156028367</v>
      </c>
      <c r="BR13" s="818">
        <v>1.003096</v>
      </c>
      <c r="BS13" s="774"/>
      <c r="BT13" s="819">
        <v>2020</v>
      </c>
      <c r="BU13" s="776">
        <v>1.003096</v>
      </c>
      <c r="BV13" s="777"/>
      <c r="BW13" s="778">
        <v>0.86499999999999999</v>
      </c>
      <c r="BX13" s="778">
        <v>0.86799999999999999</v>
      </c>
      <c r="BY13" s="778">
        <v>1.3584000000000001</v>
      </c>
      <c r="BZ13" s="622"/>
      <c r="CA13" s="619" t="s">
        <v>329</v>
      </c>
      <c r="CB13" s="619" t="s">
        <v>590</v>
      </c>
      <c r="CC13" s="770">
        <v>35482</v>
      </c>
      <c r="CD13" s="770">
        <v>35216</v>
      </c>
      <c r="CE13" s="770">
        <v>37557</v>
      </c>
      <c r="CF13" s="820">
        <v>36085</v>
      </c>
      <c r="CG13" s="820">
        <v>0.78720000000000001</v>
      </c>
      <c r="CH13" s="639"/>
      <c r="CI13" s="820">
        <v>-1472</v>
      </c>
      <c r="CJ13" s="820">
        <v>-3.9199999999999999E-2</v>
      </c>
      <c r="CL13" s="619" t="s">
        <v>329</v>
      </c>
      <c r="CM13" s="619" t="s">
        <v>590</v>
      </c>
      <c r="CN13" s="780">
        <v>0.7841999999999999</v>
      </c>
      <c r="CO13" s="781"/>
      <c r="CP13" s="780">
        <v>1739</v>
      </c>
      <c r="CQ13" s="787">
        <v>3027671</v>
      </c>
      <c r="CR13" s="787">
        <v>0</v>
      </c>
      <c r="CS13" s="787">
        <v>3027671</v>
      </c>
      <c r="CT13" s="787">
        <v>1741.04</v>
      </c>
      <c r="CU13" s="781"/>
      <c r="CV13" s="822">
        <v>1625.62</v>
      </c>
      <c r="CW13" s="787">
        <v>447.34000000000015</v>
      </c>
      <c r="CX13" s="785">
        <v>1</v>
      </c>
      <c r="CY13" s="786"/>
      <c r="CZ13" s="787">
        <v>0.86799999999999999</v>
      </c>
      <c r="DA13" s="787">
        <v>1</v>
      </c>
      <c r="DB13" s="781"/>
      <c r="DC13" s="785">
        <v>1</v>
      </c>
      <c r="DX13" s="836" t="s">
        <v>321</v>
      </c>
      <c r="DY13" s="837" t="s">
        <v>321</v>
      </c>
      <c r="DZ13" s="837" t="s">
        <v>744</v>
      </c>
      <c r="EA13" s="838" t="s">
        <v>322</v>
      </c>
      <c r="EB13" s="792">
        <v>2996</v>
      </c>
      <c r="EC13" s="833"/>
      <c r="ED13" s="834">
        <v>2996</v>
      </c>
      <c r="EE13" s="834">
        <v>2996</v>
      </c>
      <c r="EF13" s="833"/>
      <c r="EG13" s="834">
        <v>1</v>
      </c>
      <c r="EH13" s="833"/>
      <c r="EI13" s="794">
        <v>1630903</v>
      </c>
      <c r="EJ13" s="834"/>
      <c r="EK13" s="834">
        <v>1630903</v>
      </c>
      <c r="EL13" s="834">
        <v>1630903</v>
      </c>
      <c r="EM13" s="833">
        <v>0</v>
      </c>
      <c r="EN13" s="833"/>
      <c r="EO13" s="835"/>
      <c r="ES13" s="823" t="s">
        <v>329</v>
      </c>
      <c r="ET13" s="824" t="s">
        <v>330</v>
      </c>
      <c r="EU13" s="411">
        <v>777924</v>
      </c>
    </row>
    <row r="14" spans="1:151" ht="15.75">
      <c r="A14" s="798" t="s">
        <v>331</v>
      </c>
      <c r="B14" s="799" t="s">
        <v>332</v>
      </c>
      <c r="C14" s="744">
        <v>3824</v>
      </c>
      <c r="D14" s="745">
        <v>4677</v>
      </c>
      <c r="E14" s="800"/>
      <c r="F14" s="800">
        <v>4677</v>
      </c>
      <c r="G14" s="800"/>
      <c r="H14" s="801">
        <v>4677</v>
      </c>
      <c r="K14" s="802" t="s">
        <v>331</v>
      </c>
      <c r="L14" s="803" t="s">
        <v>332</v>
      </c>
      <c r="M14" s="804">
        <v>1992780753</v>
      </c>
      <c r="N14" s="805">
        <v>208516490</v>
      </c>
      <c r="O14" s="804">
        <v>1784264263</v>
      </c>
      <c r="P14" s="802">
        <v>2015</v>
      </c>
      <c r="Q14" s="752">
        <v>0.91930000000000001</v>
      </c>
      <c r="R14" s="803">
        <v>1940894445</v>
      </c>
      <c r="S14" s="806">
        <v>208516490</v>
      </c>
      <c r="T14" s="803">
        <v>160352807</v>
      </c>
      <c r="U14" s="803">
        <v>893479150</v>
      </c>
      <c r="V14" s="803">
        <v>3203242892</v>
      </c>
      <c r="X14" s="619" t="s">
        <v>331</v>
      </c>
      <c r="Y14" s="619" t="s">
        <v>332</v>
      </c>
      <c r="Z14" s="807">
        <v>3203242892</v>
      </c>
      <c r="AA14" s="808">
        <v>20468722.079879999</v>
      </c>
      <c r="AB14" s="756">
        <v>6572406</v>
      </c>
      <c r="AC14" s="756">
        <v>185078</v>
      </c>
      <c r="AD14" s="809">
        <v>27226206.079879999</v>
      </c>
      <c r="AE14" s="810">
        <v>4677</v>
      </c>
      <c r="AF14" s="807">
        <v>5821</v>
      </c>
      <c r="AG14" s="807">
        <v>0.80079999999999996</v>
      </c>
      <c r="AI14" s="619" t="s">
        <v>331</v>
      </c>
      <c r="AJ14" s="619" t="s">
        <v>332</v>
      </c>
      <c r="AK14" s="760">
        <v>27226206.079879999</v>
      </c>
      <c r="AL14" s="761">
        <v>4677</v>
      </c>
      <c r="AM14" s="811">
        <v>5821</v>
      </c>
      <c r="AN14" s="812">
        <v>0.80079999999999996</v>
      </c>
      <c r="AO14" s="813">
        <v>0.13039999999999999</v>
      </c>
      <c r="AP14" s="814">
        <v>0.75719999999999998</v>
      </c>
      <c r="AQ14" s="812">
        <v>0.71189999999999998</v>
      </c>
      <c r="AR14" s="815">
        <v>0.71189999999999998</v>
      </c>
      <c r="AS14" s="825">
        <v>1475.74</v>
      </c>
      <c r="AT14" s="826">
        <v>597.22</v>
      </c>
      <c r="AU14" s="814">
        <v>2793198</v>
      </c>
      <c r="AV14" s="812">
        <v>1</v>
      </c>
      <c r="AW14" s="811">
        <v>2793198</v>
      </c>
      <c r="BB14" s="619" t="s">
        <v>331</v>
      </c>
      <c r="BC14" s="619" t="s">
        <v>591</v>
      </c>
      <c r="BD14" s="768">
        <v>3203242892</v>
      </c>
      <c r="BE14" s="769">
        <v>874.33</v>
      </c>
      <c r="BF14" s="808">
        <v>3663654</v>
      </c>
      <c r="BG14" s="816">
        <v>0.13039999999999999</v>
      </c>
      <c r="BH14" s="673"/>
      <c r="BI14" s="770">
        <v>4677</v>
      </c>
      <c r="BJ14" s="808">
        <v>5.35</v>
      </c>
      <c r="BK14" s="770">
        <v>34475</v>
      </c>
      <c r="BL14" s="810">
        <v>39</v>
      </c>
      <c r="BN14" s="619" t="s">
        <v>331</v>
      </c>
      <c r="BO14" s="619" t="s">
        <v>332</v>
      </c>
      <c r="BP14" s="772">
        <v>0.92511111111111111</v>
      </c>
      <c r="BQ14" s="817">
        <v>0.90024856896416527</v>
      </c>
      <c r="BR14" s="818">
        <v>0.93</v>
      </c>
      <c r="BS14" s="774"/>
      <c r="BT14" s="819">
        <v>2015</v>
      </c>
      <c r="BU14" s="776">
        <v>0.91930000000000001</v>
      </c>
      <c r="BV14" s="777"/>
      <c r="BW14" s="778">
        <v>0.82</v>
      </c>
      <c r="BX14" s="778">
        <v>0.754</v>
      </c>
      <c r="BY14" s="778">
        <v>1.18</v>
      </c>
      <c r="BZ14" s="622"/>
      <c r="CA14" s="619" t="s">
        <v>331</v>
      </c>
      <c r="CB14" s="619" t="s">
        <v>591</v>
      </c>
      <c r="CC14" s="770">
        <v>34481</v>
      </c>
      <c r="CD14" s="770">
        <v>34040</v>
      </c>
      <c r="CE14" s="770">
        <v>35601</v>
      </c>
      <c r="CF14" s="820">
        <v>34707.333333333336</v>
      </c>
      <c r="CG14" s="820">
        <v>0.75719999999999998</v>
      </c>
      <c r="CH14" s="639"/>
      <c r="CI14" s="820">
        <v>-893.66666666666424</v>
      </c>
      <c r="CJ14" s="820">
        <v>-2.5100000000000001E-2</v>
      </c>
      <c r="CL14" s="619" t="s">
        <v>331</v>
      </c>
      <c r="CM14" s="619" t="s">
        <v>591</v>
      </c>
      <c r="CN14" s="780">
        <v>0.71189999999999998</v>
      </c>
      <c r="CO14" s="781"/>
      <c r="CP14" s="780">
        <v>4677</v>
      </c>
      <c r="CQ14" s="787">
        <v>6938397</v>
      </c>
      <c r="CR14" s="787">
        <v>0</v>
      </c>
      <c r="CS14" s="787">
        <v>6938397</v>
      </c>
      <c r="CT14" s="787">
        <v>1483.51</v>
      </c>
      <c r="CU14" s="781"/>
      <c r="CV14" s="822">
        <v>1475.74</v>
      </c>
      <c r="CW14" s="787">
        <v>597.22</v>
      </c>
      <c r="CX14" s="785">
        <v>1</v>
      </c>
      <c r="CY14" s="786"/>
      <c r="CZ14" s="787">
        <v>0.754</v>
      </c>
      <c r="DA14" s="787">
        <v>1</v>
      </c>
      <c r="DB14" s="781"/>
      <c r="DC14" s="785">
        <v>1</v>
      </c>
      <c r="DX14" s="836" t="s">
        <v>323</v>
      </c>
      <c r="DY14" s="837" t="s">
        <v>323</v>
      </c>
      <c r="DZ14" s="837" t="s">
        <v>744</v>
      </c>
      <c r="EA14" s="838" t="s">
        <v>324</v>
      </c>
      <c r="EB14" s="792">
        <v>2761</v>
      </c>
      <c r="EC14" s="793"/>
      <c r="ED14" s="794">
        <v>2761</v>
      </c>
      <c r="EE14" s="794">
        <v>2761</v>
      </c>
      <c r="EF14" s="793"/>
      <c r="EG14" s="794">
        <v>1</v>
      </c>
      <c r="EH14" s="793"/>
      <c r="EI14" s="794">
        <v>0</v>
      </c>
      <c r="EJ14" s="794"/>
      <c r="EK14" s="794">
        <v>0</v>
      </c>
      <c r="EL14" s="794">
        <v>0</v>
      </c>
      <c r="EM14" s="793">
        <v>0</v>
      </c>
      <c r="EN14" s="793"/>
      <c r="EO14" s="795"/>
      <c r="ES14" s="823" t="s">
        <v>331</v>
      </c>
      <c r="ET14" s="824" t="s">
        <v>332</v>
      </c>
      <c r="EU14" s="411">
        <v>2283770</v>
      </c>
    </row>
    <row r="15" spans="1:151" ht="15.75">
      <c r="A15" s="798" t="s">
        <v>333</v>
      </c>
      <c r="B15" s="799" t="s">
        <v>334</v>
      </c>
      <c r="C15" s="744">
        <v>13074</v>
      </c>
      <c r="D15" s="745">
        <v>15070</v>
      </c>
      <c r="E15" s="800"/>
      <c r="F15" s="800">
        <v>15070</v>
      </c>
      <c r="G15" s="800"/>
      <c r="H15" s="801">
        <v>15070</v>
      </c>
      <c r="K15" s="802" t="s">
        <v>333</v>
      </c>
      <c r="L15" s="803" t="s">
        <v>334</v>
      </c>
      <c r="M15" s="804">
        <v>25854732100</v>
      </c>
      <c r="N15" s="805">
        <v>119090490</v>
      </c>
      <c r="O15" s="804">
        <v>25735641610</v>
      </c>
      <c r="P15" s="802">
        <v>2019</v>
      </c>
      <c r="Q15" s="752">
        <v>0.95140000000000002</v>
      </c>
      <c r="R15" s="803">
        <v>27050285485</v>
      </c>
      <c r="S15" s="806">
        <v>119090490</v>
      </c>
      <c r="T15" s="803">
        <v>1789323645</v>
      </c>
      <c r="U15" s="803">
        <v>2449138271</v>
      </c>
      <c r="V15" s="803">
        <v>31407837891</v>
      </c>
      <c r="X15" s="619" t="s">
        <v>333</v>
      </c>
      <c r="Y15" s="619" t="s">
        <v>334</v>
      </c>
      <c r="Z15" s="807">
        <v>31407837891</v>
      </c>
      <c r="AA15" s="808">
        <v>200696084.12349001</v>
      </c>
      <c r="AB15" s="756">
        <v>28350155</v>
      </c>
      <c r="AC15" s="756">
        <v>305172</v>
      </c>
      <c r="AD15" s="809">
        <v>229351411.12349001</v>
      </c>
      <c r="AE15" s="810">
        <v>15070</v>
      </c>
      <c r="AF15" s="807">
        <v>15219</v>
      </c>
      <c r="AG15" s="807">
        <v>2.0937000000000001</v>
      </c>
      <c r="AI15" s="619" t="s">
        <v>333</v>
      </c>
      <c r="AJ15" s="619" t="s">
        <v>334</v>
      </c>
      <c r="AK15" s="760">
        <v>229351411.12349001</v>
      </c>
      <c r="AL15" s="761">
        <v>15070</v>
      </c>
      <c r="AM15" s="811">
        <v>15219</v>
      </c>
      <c r="AN15" s="812">
        <v>2.0937000000000001</v>
      </c>
      <c r="AO15" s="813">
        <v>1.3203</v>
      </c>
      <c r="AP15" s="814">
        <v>0.96540000000000004</v>
      </c>
      <c r="AQ15" s="812">
        <v>1.4521999999999999</v>
      </c>
      <c r="AR15" s="815" t="s">
        <v>2</v>
      </c>
      <c r="AS15" s="825" t="s">
        <v>2</v>
      </c>
      <c r="AT15" s="826" t="s">
        <v>2</v>
      </c>
      <c r="AU15" s="814">
        <v>0</v>
      </c>
      <c r="AV15" s="812" t="s">
        <v>2</v>
      </c>
      <c r="AW15" s="811">
        <v>0</v>
      </c>
      <c r="BB15" s="619" t="s">
        <v>333</v>
      </c>
      <c r="BC15" s="619" t="s">
        <v>592</v>
      </c>
      <c r="BD15" s="768">
        <v>31407837891</v>
      </c>
      <c r="BE15" s="769">
        <v>846.97</v>
      </c>
      <c r="BF15" s="808">
        <v>37082586</v>
      </c>
      <c r="BG15" s="816">
        <v>1.3203</v>
      </c>
      <c r="BH15" s="673"/>
      <c r="BI15" s="770">
        <v>15070</v>
      </c>
      <c r="BJ15" s="808">
        <v>17.79</v>
      </c>
      <c r="BK15" s="770">
        <v>143169</v>
      </c>
      <c r="BL15" s="810">
        <v>169</v>
      </c>
      <c r="BN15" s="619" t="s">
        <v>333</v>
      </c>
      <c r="BO15" s="619" t="s">
        <v>334</v>
      </c>
      <c r="BP15" s="772">
        <v>0.8911155850961141</v>
      </c>
      <c r="BQ15" s="817">
        <v>0.98805409141968381</v>
      </c>
      <c r="BR15" s="818">
        <v>0.93305656759348032</v>
      </c>
      <c r="BS15" s="774"/>
      <c r="BT15" s="819">
        <v>2019</v>
      </c>
      <c r="BU15" s="776">
        <v>0.95140000000000002</v>
      </c>
      <c r="BV15" s="777"/>
      <c r="BW15" s="778">
        <v>0.48499999999999999</v>
      </c>
      <c r="BX15" s="778">
        <v>0.46100000000000002</v>
      </c>
      <c r="BY15" s="778">
        <v>0.72140000000000004</v>
      </c>
      <c r="BZ15" s="622"/>
      <c r="CA15" s="619" t="s">
        <v>333</v>
      </c>
      <c r="CB15" s="619" t="s">
        <v>592</v>
      </c>
      <c r="CC15" s="770">
        <v>43130</v>
      </c>
      <c r="CD15" s="770">
        <v>44497</v>
      </c>
      <c r="CE15" s="770">
        <v>45128</v>
      </c>
      <c r="CF15" s="820">
        <v>44251.666666666664</v>
      </c>
      <c r="CG15" s="820">
        <v>0.96540000000000004</v>
      </c>
      <c r="CH15" s="639"/>
      <c r="CI15" s="820">
        <v>-876.33333333333576</v>
      </c>
      <c r="CJ15" s="820">
        <v>-1.9400000000000001E-2</v>
      </c>
      <c r="CL15" s="619" t="s">
        <v>333</v>
      </c>
      <c r="CM15" s="619" t="s">
        <v>592</v>
      </c>
      <c r="CN15" s="780" t="s">
        <v>2</v>
      </c>
      <c r="CO15" s="781"/>
      <c r="CP15" s="780">
        <v>15070</v>
      </c>
      <c r="CQ15" s="787">
        <v>39918820</v>
      </c>
      <c r="CR15" s="787">
        <v>0</v>
      </c>
      <c r="CS15" s="787">
        <v>39918820</v>
      </c>
      <c r="CT15" s="787">
        <v>2648.89</v>
      </c>
      <c r="CU15" s="781"/>
      <c r="CV15" s="822" t="s">
        <v>2</v>
      </c>
      <c r="CW15" s="787" t="s">
        <v>2</v>
      </c>
      <c r="CX15" s="785" t="s">
        <v>2</v>
      </c>
      <c r="CY15" s="786"/>
      <c r="CZ15" s="787">
        <v>0.46100000000000002</v>
      </c>
      <c r="DA15" s="787" t="s">
        <v>2</v>
      </c>
      <c r="DB15" s="781"/>
      <c r="DC15" s="785" t="s">
        <v>2</v>
      </c>
      <c r="DX15" s="789" t="s">
        <v>325</v>
      </c>
      <c r="DY15" s="790" t="s">
        <v>325</v>
      </c>
      <c r="DZ15" s="790" t="s">
        <v>744</v>
      </c>
      <c r="EA15" s="791" t="s">
        <v>326</v>
      </c>
      <c r="EB15" s="792">
        <v>1806</v>
      </c>
      <c r="EC15" s="793"/>
      <c r="ED15" s="794">
        <v>1806</v>
      </c>
      <c r="EE15" s="794"/>
      <c r="EF15" s="793"/>
      <c r="EG15" s="794">
        <v>0.94902785076195484</v>
      </c>
      <c r="EH15" s="793"/>
      <c r="EI15" s="794">
        <v>0</v>
      </c>
      <c r="EJ15" s="794"/>
      <c r="EK15" s="794">
        <v>0</v>
      </c>
      <c r="EL15" s="794">
        <v>0</v>
      </c>
      <c r="EM15" s="793">
        <v>0</v>
      </c>
      <c r="EN15" s="793"/>
      <c r="EO15" s="795"/>
      <c r="ES15" s="823" t="s">
        <v>333</v>
      </c>
      <c r="ET15" s="824" t="s">
        <v>334</v>
      </c>
      <c r="EU15" s="411">
        <v>0</v>
      </c>
    </row>
    <row r="16" spans="1:151" ht="15.75">
      <c r="A16" s="798" t="s">
        <v>335</v>
      </c>
      <c r="B16" s="799" t="s">
        <v>336</v>
      </c>
      <c r="C16" s="744">
        <v>22556</v>
      </c>
      <c r="D16" s="745">
        <v>29962</v>
      </c>
      <c r="E16" s="800"/>
      <c r="F16" s="800">
        <v>29962</v>
      </c>
      <c r="G16" s="800"/>
      <c r="H16" s="801">
        <v>29962</v>
      </c>
      <c r="K16" s="802" t="s">
        <v>335</v>
      </c>
      <c r="L16" s="803" t="s">
        <v>336</v>
      </c>
      <c r="M16" s="804">
        <v>34742281685</v>
      </c>
      <c r="N16" s="805">
        <v>418502300</v>
      </c>
      <c r="O16" s="804">
        <v>34323779385</v>
      </c>
      <c r="P16" s="802">
        <v>2017</v>
      </c>
      <c r="Q16" s="752">
        <v>0.8619</v>
      </c>
      <c r="R16" s="803">
        <v>39823389471</v>
      </c>
      <c r="S16" s="806">
        <v>418502300</v>
      </c>
      <c r="T16" s="803">
        <v>1038671669</v>
      </c>
      <c r="U16" s="803">
        <v>5078068142</v>
      </c>
      <c r="V16" s="803">
        <v>46358631582</v>
      </c>
      <c r="X16" s="619" t="s">
        <v>335</v>
      </c>
      <c r="Y16" s="619" t="s">
        <v>336</v>
      </c>
      <c r="Z16" s="807">
        <v>46358631582</v>
      </c>
      <c r="AA16" s="808">
        <v>296231655.80897999</v>
      </c>
      <c r="AB16" s="756">
        <v>97911433</v>
      </c>
      <c r="AC16" s="756">
        <v>1016294</v>
      </c>
      <c r="AD16" s="809">
        <v>395159382.80897999</v>
      </c>
      <c r="AE16" s="810">
        <v>29962</v>
      </c>
      <c r="AF16" s="807">
        <v>13189</v>
      </c>
      <c r="AG16" s="807">
        <v>1.8144</v>
      </c>
      <c r="AI16" s="619" t="s">
        <v>335</v>
      </c>
      <c r="AJ16" s="619" t="s">
        <v>336</v>
      </c>
      <c r="AK16" s="760">
        <v>395159382.80897999</v>
      </c>
      <c r="AL16" s="761">
        <v>29962</v>
      </c>
      <c r="AM16" s="811">
        <v>13189</v>
      </c>
      <c r="AN16" s="812">
        <v>1.8144</v>
      </c>
      <c r="AO16" s="813">
        <v>2.5135999999999998</v>
      </c>
      <c r="AP16" s="814">
        <v>1.0612999999999999</v>
      </c>
      <c r="AQ16" s="812">
        <v>1.5079</v>
      </c>
      <c r="AR16" s="815" t="s">
        <v>2</v>
      </c>
      <c r="AS16" s="825" t="s">
        <v>2</v>
      </c>
      <c r="AT16" s="826" t="s">
        <v>2</v>
      </c>
      <c r="AU16" s="814">
        <v>0</v>
      </c>
      <c r="AV16" s="812" t="s">
        <v>2</v>
      </c>
      <c r="AW16" s="811">
        <v>0</v>
      </c>
      <c r="BB16" s="619" t="s">
        <v>335</v>
      </c>
      <c r="BC16" s="619" t="s">
        <v>593</v>
      </c>
      <c r="BD16" s="768">
        <v>46358631582</v>
      </c>
      <c r="BE16" s="769">
        <v>656.67</v>
      </c>
      <c r="BF16" s="808">
        <v>70596543</v>
      </c>
      <c r="BG16" s="816">
        <v>2.5135999999999998</v>
      </c>
      <c r="BH16" s="673"/>
      <c r="BI16" s="770">
        <v>29962</v>
      </c>
      <c r="BJ16" s="808">
        <v>45.63</v>
      </c>
      <c r="BK16" s="770">
        <v>262659</v>
      </c>
      <c r="BL16" s="810">
        <v>400</v>
      </c>
      <c r="BN16" s="619" t="s">
        <v>335</v>
      </c>
      <c r="BO16" s="619" t="s">
        <v>336</v>
      </c>
      <c r="BP16" s="772">
        <v>0.91665968498659511</v>
      </c>
      <c r="BQ16" s="772">
        <v>0.86250000000000004</v>
      </c>
      <c r="BR16" s="773">
        <v>0.84334603398897312</v>
      </c>
      <c r="BS16" s="774"/>
      <c r="BT16" s="775">
        <v>2017</v>
      </c>
      <c r="BU16" s="776">
        <v>0.8619</v>
      </c>
      <c r="BV16" s="777"/>
      <c r="BW16" s="778">
        <v>0.52900000000000003</v>
      </c>
      <c r="BX16" s="778">
        <v>0.45600000000000002</v>
      </c>
      <c r="BY16" s="778">
        <v>0.71360000000000001</v>
      </c>
      <c r="BZ16" s="622"/>
      <c r="CA16" s="619" t="s">
        <v>335</v>
      </c>
      <c r="CB16" s="619" t="s">
        <v>593</v>
      </c>
      <c r="CC16" s="770">
        <v>46323</v>
      </c>
      <c r="CD16" s="770">
        <v>48819</v>
      </c>
      <c r="CE16" s="770">
        <v>50804</v>
      </c>
      <c r="CF16" s="820">
        <v>48648.666666666664</v>
      </c>
      <c r="CG16" s="820">
        <v>1.0612999999999999</v>
      </c>
      <c r="CH16" s="639"/>
      <c r="CI16" s="820">
        <v>-2155.3333333333358</v>
      </c>
      <c r="CJ16" s="820">
        <v>-4.24E-2</v>
      </c>
      <c r="CL16" s="619" t="s">
        <v>335</v>
      </c>
      <c r="CM16" s="619" t="s">
        <v>593</v>
      </c>
      <c r="CN16" s="780" t="s">
        <v>2</v>
      </c>
      <c r="CO16" s="781"/>
      <c r="CP16" s="780">
        <v>29962</v>
      </c>
      <c r="CQ16" s="787">
        <v>77142289</v>
      </c>
      <c r="CR16" s="787">
        <v>9394257</v>
      </c>
      <c r="CS16" s="787">
        <v>86536546</v>
      </c>
      <c r="CT16" s="787">
        <v>2888.21</v>
      </c>
      <c r="CU16" s="781"/>
      <c r="CV16" s="822" t="s">
        <v>2</v>
      </c>
      <c r="CW16" s="787" t="s">
        <v>2</v>
      </c>
      <c r="CX16" s="785" t="s">
        <v>2</v>
      </c>
      <c r="CY16" s="786"/>
      <c r="CZ16" s="787">
        <v>0.45600000000000002</v>
      </c>
      <c r="DA16" s="787" t="s">
        <v>2</v>
      </c>
      <c r="DB16" s="781"/>
      <c r="DC16" s="785" t="s">
        <v>2</v>
      </c>
      <c r="DX16" s="839" t="s">
        <v>325</v>
      </c>
      <c r="DY16" s="831" t="s">
        <v>13</v>
      </c>
      <c r="DZ16" s="831" t="s">
        <v>6</v>
      </c>
      <c r="EA16" s="832" t="s">
        <v>1054</v>
      </c>
      <c r="EB16" s="792">
        <v>97</v>
      </c>
      <c r="EC16" s="827"/>
      <c r="ED16" s="828">
        <v>97</v>
      </c>
      <c r="EE16" s="828">
        <v>1903</v>
      </c>
      <c r="EF16" s="827"/>
      <c r="EG16" s="828">
        <v>5.0972149238045189E-2</v>
      </c>
      <c r="EH16" s="827"/>
      <c r="EI16" s="794">
        <v>0</v>
      </c>
      <c r="EJ16" s="828"/>
      <c r="EK16" s="828">
        <v>0</v>
      </c>
      <c r="EL16" s="828">
        <v>0</v>
      </c>
      <c r="EM16" s="827"/>
      <c r="EN16" s="827"/>
      <c r="EO16" s="829"/>
      <c r="ES16" s="823" t="s">
        <v>335</v>
      </c>
      <c r="ET16" s="824" t="s">
        <v>336</v>
      </c>
      <c r="EU16" s="411">
        <v>0</v>
      </c>
    </row>
    <row r="17" spans="1:151" ht="15.75">
      <c r="A17" s="798" t="s">
        <v>337</v>
      </c>
      <c r="B17" s="799" t="s">
        <v>338</v>
      </c>
      <c r="C17" s="744">
        <v>11427</v>
      </c>
      <c r="D17" s="745">
        <v>11952</v>
      </c>
      <c r="E17" s="800"/>
      <c r="F17" s="800">
        <v>11952</v>
      </c>
      <c r="G17" s="800"/>
      <c r="H17" s="801">
        <v>11952</v>
      </c>
      <c r="K17" s="802" t="s">
        <v>337</v>
      </c>
      <c r="L17" s="803" t="s">
        <v>338</v>
      </c>
      <c r="M17" s="804">
        <v>5649201630</v>
      </c>
      <c r="N17" s="805">
        <v>14353247</v>
      </c>
      <c r="O17" s="804">
        <v>5634848383</v>
      </c>
      <c r="P17" s="802">
        <v>2019</v>
      </c>
      <c r="Q17" s="752">
        <v>0.92210000000000003</v>
      </c>
      <c r="R17" s="803">
        <v>6110886436</v>
      </c>
      <c r="S17" s="806">
        <v>14353247</v>
      </c>
      <c r="T17" s="803">
        <v>273406352</v>
      </c>
      <c r="U17" s="803">
        <v>1446763093</v>
      </c>
      <c r="V17" s="803">
        <v>7845409128</v>
      </c>
      <c r="X17" s="619" t="s">
        <v>337</v>
      </c>
      <c r="Y17" s="619" t="s">
        <v>338</v>
      </c>
      <c r="Z17" s="807">
        <v>7845409128</v>
      </c>
      <c r="AA17" s="808">
        <v>50132164.327919997</v>
      </c>
      <c r="AB17" s="756">
        <v>16384560</v>
      </c>
      <c r="AC17" s="756">
        <v>293648</v>
      </c>
      <c r="AD17" s="809">
        <v>66810372.327919997</v>
      </c>
      <c r="AE17" s="810">
        <v>11952</v>
      </c>
      <c r="AF17" s="807">
        <v>5590</v>
      </c>
      <c r="AG17" s="807">
        <v>0.76900000000000002</v>
      </c>
      <c r="AI17" s="619" t="s">
        <v>337</v>
      </c>
      <c r="AJ17" s="619" t="s">
        <v>338</v>
      </c>
      <c r="AK17" s="760">
        <v>66810372.327919997</v>
      </c>
      <c r="AL17" s="761">
        <v>11952</v>
      </c>
      <c r="AM17" s="811">
        <v>5590</v>
      </c>
      <c r="AN17" s="812">
        <v>0.76900000000000002</v>
      </c>
      <c r="AO17" s="813">
        <v>0.55089999999999995</v>
      </c>
      <c r="AP17" s="814">
        <v>0.76170000000000004</v>
      </c>
      <c r="AQ17" s="812">
        <v>0.74360000000000004</v>
      </c>
      <c r="AR17" s="815">
        <v>0.74360000000000004</v>
      </c>
      <c r="AS17" s="825">
        <v>1541.45</v>
      </c>
      <c r="AT17" s="826">
        <v>531.51</v>
      </c>
      <c r="AU17" s="814">
        <v>6352608</v>
      </c>
      <c r="AV17" s="812">
        <v>1</v>
      </c>
      <c r="AW17" s="811">
        <v>6352608</v>
      </c>
      <c r="BB17" s="619" t="s">
        <v>337</v>
      </c>
      <c r="BC17" s="619" t="s">
        <v>594</v>
      </c>
      <c r="BD17" s="768">
        <v>7845409128</v>
      </c>
      <c r="BE17" s="769">
        <v>507.1</v>
      </c>
      <c r="BF17" s="808">
        <v>15471128</v>
      </c>
      <c r="BG17" s="816">
        <v>0.55089999999999995</v>
      </c>
      <c r="BH17" s="673"/>
      <c r="BI17" s="770">
        <v>11952</v>
      </c>
      <c r="BJ17" s="808">
        <v>23.57</v>
      </c>
      <c r="BK17" s="770">
        <v>91660</v>
      </c>
      <c r="BL17" s="810">
        <v>181</v>
      </c>
      <c r="BN17" s="619" t="s">
        <v>337</v>
      </c>
      <c r="BO17" s="619" t="s">
        <v>338</v>
      </c>
      <c r="BP17" s="772">
        <v>0.95099230769230769</v>
      </c>
      <c r="BQ17" s="772">
        <v>0.99273529411764694</v>
      </c>
      <c r="BR17" s="818">
        <v>0.88681131861912843</v>
      </c>
      <c r="BS17" s="774"/>
      <c r="BT17" s="819">
        <v>2019</v>
      </c>
      <c r="BU17" s="776">
        <v>0.92210000000000003</v>
      </c>
      <c r="BV17" s="777"/>
      <c r="BW17" s="778">
        <v>0.69499999999999995</v>
      </c>
      <c r="BX17" s="778">
        <v>0.64100000000000001</v>
      </c>
      <c r="BY17" s="778">
        <v>1.0031000000000001</v>
      </c>
      <c r="BZ17" s="622"/>
      <c r="CA17" s="619" t="s">
        <v>337</v>
      </c>
      <c r="CB17" s="619" t="s">
        <v>594</v>
      </c>
      <c r="CC17" s="770">
        <v>33836</v>
      </c>
      <c r="CD17" s="770">
        <v>34881</v>
      </c>
      <c r="CE17" s="770">
        <v>36022</v>
      </c>
      <c r="CF17" s="820">
        <v>34913</v>
      </c>
      <c r="CG17" s="820">
        <v>0.76170000000000004</v>
      </c>
      <c r="CH17" s="639"/>
      <c r="CI17" s="820">
        <v>-1109</v>
      </c>
      <c r="CJ17" s="820">
        <v>-3.0800000000000001E-2</v>
      </c>
      <c r="CL17" s="619" t="s">
        <v>337</v>
      </c>
      <c r="CM17" s="619" t="s">
        <v>594</v>
      </c>
      <c r="CN17" s="780">
        <v>0.74360000000000004</v>
      </c>
      <c r="CO17" s="781"/>
      <c r="CP17" s="780">
        <v>11952</v>
      </c>
      <c r="CQ17" s="787">
        <v>15699453</v>
      </c>
      <c r="CR17" s="787">
        <v>0</v>
      </c>
      <c r="CS17" s="787">
        <v>15699453</v>
      </c>
      <c r="CT17" s="787">
        <v>1313.54</v>
      </c>
      <c r="CU17" s="781"/>
      <c r="CV17" s="822">
        <v>1541.45</v>
      </c>
      <c r="CW17" s="787">
        <v>531.51</v>
      </c>
      <c r="CX17" s="785">
        <v>0.85199999999999998</v>
      </c>
      <c r="CY17" s="786"/>
      <c r="CZ17" s="787">
        <v>0.64100000000000001</v>
      </c>
      <c r="DA17" s="787">
        <v>1</v>
      </c>
      <c r="DB17" s="781"/>
      <c r="DC17" s="785">
        <v>1</v>
      </c>
      <c r="DX17" s="789" t="s">
        <v>327</v>
      </c>
      <c r="DY17" s="790" t="s">
        <v>327</v>
      </c>
      <c r="DZ17" s="790" t="s">
        <v>744</v>
      </c>
      <c r="EA17" s="791" t="s">
        <v>328</v>
      </c>
      <c r="EB17" s="792">
        <v>5859</v>
      </c>
      <c r="EC17" s="793"/>
      <c r="ED17" s="794">
        <v>5859</v>
      </c>
      <c r="EE17" s="794"/>
      <c r="EF17" s="793"/>
      <c r="EG17" s="794">
        <v>0.93162664970583564</v>
      </c>
      <c r="EH17" s="793"/>
      <c r="EI17" s="794">
        <v>870838</v>
      </c>
      <c r="EJ17" s="794"/>
      <c r="EK17" s="794">
        <v>811296</v>
      </c>
      <c r="EL17" s="794">
        <v>870838</v>
      </c>
      <c r="EM17" s="793">
        <v>0</v>
      </c>
      <c r="EN17" s="793"/>
      <c r="EO17" s="795"/>
      <c r="ES17" s="823" t="s">
        <v>19</v>
      </c>
      <c r="ET17" s="824" t="s">
        <v>20</v>
      </c>
      <c r="EU17" s="411">
        <v>0</v>
      </c>
    </row>
    <row r="18" spans="1:151" ht="15.75">
      <c r="A18" s="798" t="s">
        <v>339</v>
      </c>
      <c r="B18" s="799" t="s">
        <v>340</v>
      </c>
      <c r="C18" s="744">
        <v>34642</v>
      </c>
      <c r="D18" s="745">
        <v>43085</v>
      </c>
      <c r="E18" s="799">
        <v>-1391</v>
      </c>
      <c r="F18" s="800">
        <v>41694</v>
      </c>
      <c r="G18" s="800"/>
      <c r="H18" s="801">
        <v>41694</v>
      </c>
      <c r="K18" s="802" t="s">
        <v>339</v>
      </c>
      <c r="L18" s="803" t="s">
        <v>340</v>
      </c>
      <c r="M18" s="804">
        <v>23602023098</v>
      </c>
      <c r="N18" s="805">
        <v>100223950</v>
      </c>
      <c r="O18" s="804">
        <v>23501799148</v>
      </c>
      <c r="P18" s="802">
        <v>2020</v>
      </c>
      <c r="Q18" s="752">
        <v>0.99540796157469991</v>
      </c>
      <c r="R18" s="803">
        <v>23610218177</v>
      </c>
      <c r="S18" s="806">
        <v>100223950</v>
      </c>
      <c r="T18" s="803">
        <v>462090236</v>
      </c>
      <c r="U18" s="803">
        <v>4559395202</v>
      </c>
      <c r="V18" s="803">
        <v>28731927565</v>
      </c>
      <c r="X18" s="619" t="s">
        <v>339</v>
      </c>
      <c r="Y18" s="619" t="s">
        <v>340</v>
      </c>
      <c r="Z18" s="807">
        <v>28731927565</v>
      </c>
      <c r="AA18" s="808">
        <v>183597017.14034998</v>
      </c>
      <c r="AB18" s="756">
        <v>53566093</v>
      </c>
      <c r="AC18" s="756">
        <v>988288</v>
      </c>
      <c r="AD18" s="809">
        <v>238151398.14034998</v>
      </c>
      <c r="AE18" s="810">
        <v>41694</v>
      </c>
      <c r="AF18" s="807">
        <v>5712</v>
      </c>
      <c r="AG18" s="807">
        <v>0.78580000000000005</v>
      </c>
      <c r="AI18" s="619" t="s">
        <v>339</v>
      </c>
      <c r="AJ18" s="619" t="s">
        <v>340</v>
      </c>
      <c r="AK18" s="760">
        <v>238151398.14034998</v>
      </c>
      <c r="AL18" s="761">
        <v>41694</v>
      </c>
      <c r="AM18" s="811">
        <v>5712</v>
      </c>
      <c r="AN18" s="812">
        <v>0.78580000000000005</v>
      </c>
      <c r="AO18" s="813">
        <v>2.8279000000000001</v>
      </c>
      <c r="AP18" s="814">
        <v>0.99019999999999997</v>
      </c>
      <c r="AQ18" s="812">
        <v>1.0922000000000001</v>
      </c>
      <c r="AR18" s="815" t="s">
        <v>2</v>
      </c>
      <c r="AS18" s="825" t="s">
        <v>2</v>
      </c>
      <c r="AT18" s="826" t="s">
        <v>2</v>
      </c>
      <c r="AU18" s="814">
        <v>0</v>
      </c>
      <c r="AV18" s="812" t="s">
        <v>2</v>
      </c>
      <c r="AW18" s="811">
        <v>0</v>
      </c>
      <c r="BB18" s="619" t="s">
        <v>339</v>
      </c>
      <c r="BC18" s="619" t="s">
        <v>595</v>
      </c>
      <c r="BD18" s="768">
        <v>28731927565</v>
      </c>
      <c r="BE18" s="769">
        <v>361.75</v>
      </c>
      <c r="BF18" s="808">
        <v>79424817</v>
      </c>
      <c r="BG18" s="816">
        <v>2.8279000000000001</v>
      </c>
      <c r="BH18" s="673"/>
      <c r="BI18" s="770">
        <v>41694</v>
      </c>
      <c r="BJ18" s="808">
        <v>115.26</v>
      </c>
      <c r="BK18" s="770">
        <v>213290</v>
      </c>
      <c r="BL18" s="810">
        <v>590</v>
      </c>
      <c r="BN18" s="619" t="s">
        <v>339</v>
      </c>
      <c r="BO18" s="619" t="s">
        <v>340</v>
      </c>
      <c r="BP18" s="772">
        <v>0.90381766381766382</v>
      </c>
      <c r="BQ18" s="772">
        <v>0.84842553191489367</v>
      </c>
      <c r="BR18" s="818">
        <v>0.99540796157469991</v>
      </c>
      <c r="BS18" s="774"/>
      <c r="BT18" s="819">
        <v>2020</v>
      </c>
      <c r="BU18" s="776">
        <v>0.99540796157469991</v>
      </c>
      <c r="BV18" s="777"/>
      <c r="BW18" s="778">
        <v>0.74</v>
      </c>
      <c r="BX18" s="778">
        <v>0.73699999999999999</v>
      </c>
      <c r="BY18" s="778">
        <v>1.1534</v>
      </c>
      <c r="BZ18" s="622"/>
      <c r="CA18" s="619" t="s">
        <v>339</v>
      </c>
      <c r="CB18" s="619" t="s">
        <v>595</v>
      </c>
      <c r="CC18" s="770">
        <v>43983</v>
      </c>
      <c r="CD18" s="770">
        <v>45352</v>
      </c>
      <c r="CE18" s="770">
        <v>46826</v>
      </c>
      <c r="CF18" s="820">
        <v>45387</v>
      </c>
      <c r="CG18" s="820">
        <v>0.99019999999999997</v>
      </c>
      <c r="CH18" s="639"/>
      <c r="CI18" s="820">
        <v>-1439</v>
      </c>
      <c r="CJ18" s="820">
        <v>-3.0700000000000002E-2</v>
      </c>
      <c r="CL18" s="619" t="s">
        <v>339</v>
      </c>
      <c r="CM18" s="619" t="s">
        <v>595</v>
      </c>
      <c r="CN18" s="780" t="s">
        <v>2</v>
      </c>
      <c r="CO18" s="781"/>
      <c r="CP18" s="780">
        <v>41694</v>
      </c>
      <c r="CQ18" s="787">
        <v>75629168</v>
      </c>
      <c r="CR18" s="787">
        <v>0</v>
      </c>
      <c r="CS18" s="787">
        <v>75629168</v>
      </c>
      <c r="CT18" s="787">
        <v>1813.91</v>
      </c>
      <c r="CU18" s="781"/>
      <c r="CV18" s="822" t="s">
        <v>2</v>
      </c>
      <c r="CW18" s="787" t="s">
        <v>2</v>
      </c>
      <c r="CX18" s="785" t="s">
        <v>2</v>
      </c>
      <c r="CY18" s="786"/>
      <c r="CZ18" s="787">
        <v>0.73699999999999999</v>
      </c>
      <c r="DA18" s="787">
        <v>1</v>
      </c>
      <c r="DB18" s="781"/>
      <c r="DC18" s="785" t="s">
        <v>2</v>
      </c>
      <c r="DX18" s="839" t="s">
        <v>327</v>
      </c>
      <c r="DY18" s="831" t="s">
        <v>15</v>
      </c>
      <c r="DZ18" s="831" t="s">
        <v>6</v>
      </c>
      <c r="EA18" s="832" t="s">
        <v>1055</v>
      </c>
      <c r="EB18" s="792">
        <v>430</v>
      </c>
      <c r="EC18" s="827"/>
      <c r="ED18" s="828">
        <v>430</v>
      </c>
      <c r="EE18" s="828">
        <v>6289</v>
      </c>
      <c r="EF18" s="827"/>
      <c r="EG18" s="828">
        <v>6.8373350294164414E-2</v>
      </c>
      <c r="EH18" s="827"/>
      <c r="EI18" s="794">
        <v>0</v>
      </c>
      <c r="EJ18" s="828"/>
      <c r="EK18" s="828">
        <v>59542</v>
      </c>
      <c r="EL18" s="828"/>
      <c r="EM18" s="827"/>
      <c r="EN18" s="827"/>
      <c r="EO18" s="829"/>
      <c r="ES18" s="823" t="s">
        <v>337</v>
      </c>
      <c r="ET18" s="824" t="s">
        <v>338</v>
      </c>
      <c r="EU18" s="411">
        <v>6073565</v>
      </c>
    </row>
    <row r="19" spans="1:151" ht="15.75">
      <c r="A19" s="798" t="s">
        <v>341</v>
      </c>
      <c r="B19" s="799" t="s">
        <v>342</v>
      </c>
      <c r="C19" s="744">
        <v>10797</v>
      </c>
      <c r="D19" s="745">
        <v>10797</v>
      </c>
      <c r="E19" s="800"/>
      <c r="F19" s="800">
        <v>10797</v>
      </c>
      <c r="G19" s="800"/>
      <c r="H19" s="801">
        <v>10797</v>
      </c>
      <c r="K19" s="802" t="s">
        <v>341</v>
      </c>
      <c r="L19" s="803" t="s">
        <v>342</v>
      </c>
      <c r="M19" s="804">
        <v>5175609513</v>
      </c>
      <c r="N19" s="805">
        <v>115703900</v>
      </c>
      <c r="O19" s="804">
        <v>5059905613</v>
      </c>
      <c r="P19" s="802">
        <v>2013</v>
      </c>
      <c r="Q19" s="752">
        <v>0.91159999999999997</v>
      </c>
      <c r="R19" s="803">
        <v>5550576583</v>
      </c>
      <c r="S19" s="806">
        <v>115703900</v>
      </c>
      <c r="T19" s="803">
        <v>283000420</v>
      </c>
      <c r="U19" s="803">
        <v>2242926810</v>
      </c>
      <c r="V19" s="803">
        <v>8192207713</v>
      </c>
      <c r="X19" s="619" t="s">
        <v>341</v>
      </c>
      <c r="Y19" s="619" t="s">
        <v>342</v>
      </c>
      <c r="Z19" s="807">
        <v>8192207713</v>
      </c>
      <c r="AA19" s="808">
        <v>52348207.286069997</v>
      </c>
      <c r="AB19" s="756">
        <v>12315979</v>
      </c>
      <c r="AC19" s="756">
        <v>195340</v>
      </c>
      <c r="AD19" s="809">
        <v>64859526.286069997</v>
      </c>
      <c r="AE19" s="810">
        <v>10797</v>
      </c>
      <c r="AF19" s="807">
        <v>6007</v>
      </c>
      <c r="AG19" s="807">
        <v>0.82640000000000002</v>
      </c>
      <c r="AI19" s="619" t="s">
        <v>341</v>
      </c>
      <c r="AJ19" s="619" t="s">
        <v>342</v>
      </c>
      <c r="AK19" s="760">
        <v>64859526.286069997</v>
      </c>
      <c r="AL19" s="761">
        <v>10797</v>
      </c>
      <c r="AM19" s="811">
        <v>6007</v>
      </c>
      <c r="AN19" s="812">
        <v>0.82640000000000002</v>
      </c>
      <c r="AO19" s="813">
        <v>0.61850000000000005</v>
      </c>
      <c r="AP19" s="814">
        <v>0.76280000000000003</v>
      </c>
      <c r="AQ19" s="812">
        <v>0.77389999999999992</v>
      </c>
      <c r="AR19" s="815">
        <v>0.77389999999999992</v>
      </c>
      <c r="AS19" s="825">
        <v>1604.26</v>
      </c>
      <c r="AT19" s="826">
        <v>468.70000000000005</v>
      </c>
      <c r="AU19" s="814">
        <v>5060554</v>
      </c>
      <c r="AV19" s="812">
        <v>0.86199999999999999</v>
      </c>
      <c r="AW19" s="811">
        <v>4362198</v>
      </c>
      <c r="BB19" s="619" t="s">
        <v>341</v>
      </c>
      <c r="BC19" s="619" t="s">
        <v>596</v>
      </c>
      <c r="BD19" s="768">
        <v>8192207713</v>
      </c>
      <c r="BE19" s="769">
        <v>471.57</v>
      </c>
      <c r="BF19" s="808">
        <v>17372199</v>
      </c>
      <c r="BG19" s="816">
        <v>0.61850000000000005</v>
      </c>
      <c r="BH19" s="673"/>
      <c r="BI19" s="770">
        <v>10797</v>
      </c>
      <c r="BJ19" s="808">
        <v>22.9</v>
      </c>
      <c r="BK19" s="770">
        <v>83811</v>
      </c>
      <c r="BL19" s="810">
        <v>178</v>
      </c>
      <c r="BN19" s="619" t="s">
        <v>341</v>
      </c>
      <c r="BO19" s="619" t="s">
        <v>342</v>
      </c>
      <c r="BP19" s="772">
        <v>0.92449035812672176</v>
      </c>
      <c r="BQ19" s="772">
        <v>0.89473684210526316</v>
      </c>
      <c r="BR19" s="818">
        <v>0.91849056603773582</v>
      </c>
      <c r="BS19" s="774"/>
      <c r="BT19" s="819">
        <v>2013</v>
      </c>
      <c r="BU19" s="776">
        <v>0.91159999999999997</v>
      </c>
      <c r="BV19" s="777"/>
      <c r="BW19" s="778">
        <v>0.63</v>
      </c>
      <c r="BX19" s="778">
        <v>0.57399999999999995</v>
      </c>
      <c r="BY19" s="778">
        <v>0.89829999999999999</v>
      </c>
      <c r="BZ19" s="622"/>
      <c r="CA19" s="619" t="s">
        <v>341</v>
      </c>
      <c r="CB19" s="619" t="s">
        <v>596</v>
      </c>
      <c r="CC19" s="770">
        <v>33860</v>
      </c>
      <c r="CD19" s="770">
        <v>34896</v>
      </c>
      <c r="CE19" s="770">
        <v>36141</v>
      </c>
      <c r="CF19" s="820">
        <v>34965.666666666664</v>
      </c>
      <c r="CG19" s="820">
        <v>0.76280000000000003</v>
      </c>
      <c r="CH19" s="639"/>
      <c r="CI19" s="820">
        <v>-1175.3333333333358</v>
      </c>
      <c r="CJ19" s="820">
        <v>-3.2500000000000001E-2</v>
      </c>
      <c r="CL19" s="619" t="s">
        <v>341</v>
      </c>
      <c r="CM19" s="619" t="s">
        <v>596</v>
      </c>
      <c r="CN19" s="780">
        <v>0.77389999999999992</v>
      </c>
      <c r="CO19" s="781"/>
      <c r="CP19" s="780">
        <v>10797</v>
      </c>
      <c r="CQ19" s="787">
        <v>14922265</v>
      </c>
      <c r="CR19" s="787">
        <v>0</v>
      </c>
      <c r="CS19" s="787">
        <v>14922265</v>
      </c>
      <c r="CT19" s="787">
        <v>1382.08</v>
      </c>
      <c r="CU19" s="781"/>
      <c r="CV19" s="822">
        <v>1604.26</v>
      </c>
      <c r="CW19" s="787">
        <v>468.70000000000005</v>
      </c>
      <c r="CX19" s="785">
        <v>0.86199999999999999</v>
      </c>
      <c r="CY19" s="786"/>
      <c r="CZ19" s="787">
        <v>0.57399999999999995</v>
      </c>
      <c r="DA19" s="787" t="s">
        <v>2</v>
      </c>
      <c r="DB19" s="781"/>
      <c r="DC19" s="785">
        <v>0.86199999999999999</v>
      </c>
      <c r="DX19" s="789" t="s">
        <v>329</v>
      </c>
      <c r="DY19" s="790" t="s">
        <v>329</v>
      </c>
      <c r="DZ19" s="790" t="s">
        <v>744</v>
      </c>
      <c r="EA19" s="791" t="s">
        <v>330</v>
      </c>
      <c r="EB19" s="792">
        <v>1739</v>
      </c>
      <c r="EC19" s="793"/>
      <c r="ED19" s="794">
        <v>1739</v>
      </c>
      <c r="EE19" s="794">
        <v>1739</v>
      </c>
      <c r="EF19" s="793"/>
      <c r="EG19" s="794">
        <v>1</v>
      </c>
      <c r="EH19" s="793"/>
      <c r="EI19" s="794">
        <v>777924</v>
      </c>
      <c r="EJ19" s="794"/>
      <c r="EK19" s="794">
        <v>777924</v>
      </c>
      <c r="EL19" s="794">
        <v>777924</v>
      </c>
      <c r="EM19" s="793">
        <v>0</v>
      </c>
      <c r="EN19" s="793"/>
      <c r="EO19" s="795"/>
      <c r="ES19" s="823" t="s">
        <v>339</v>
      </c>
      <c r="ET19" s="824" t="s">
        <v>340</v>
      </c>
      <c r="EU19" s="411">
        <v>0</v>
      </c>
    </row>
    <row r="20" spans="1:151" ht="15.75">
      <c r="A20" s="798" t="s">
        <v>343</v>
      </c>
      <c r="B20" s="799" t="s">
        <v>344</v>
      </c>
      <c r="C20" s="744">
        <v>1926</v>
      </c>
      <c r="D20" s="745">
        <v>1926</v>
      </c>
      <c r="E20" s="800"/>
      <c r="F20" s="800">
        <v>1926</v>
      </c>
      <c r="G20" s="800"/>
      <c r="H20" s="801">
        <v>1926</v>
      </c>
      <c r="K20" s="802" t="s">
        <v>343</v>
      </c>
      <c r="L20" s="803" t="s">
        <v>344</v>
      </c>
      <c r="M20" s="804">
        <v>988736893</v>
      </c>
      <c r="N20" s="805">
        <v>59143258</v>
      </c>
      <c r="O20" s="804">
        <v>929593635</v>
      </c>
      <c r="P20" s="802">
        <v>2015</v>
      </c>
      <c r="Q20" s="752">
        <v>0.88119999999999998</v>
      </c>
      <c r="R20" s="803">
        <v>1054917879</v>
      </c>
      <c r="S20" s="806">
        <v>59143258</v>
      </c>
      <c r="T20" s="803">
        <v>18809220</v>
      </c>
      <c r="U20" s="803">
        <v>168874645</v>
      </c>
      <c r="V20" s="803">
        <v>1301745002</v>
      </c>
      <c r="X20" s="619" t="s">
        <v>343</v>
      </c>
      <c r="Y20" s="619" t="s">
        <v>344</v>
      </c>
      <c r="Z20" s="807">
        <v>1301745002</v>
      </c>
      <c r="AA20" s="808">
        <v>8318150.5627799993</v>
      </c>
      <c r="AB20" s="756">
        <v>2333966</v>
      </c>
      <c r="AC20" s="756">
        <v>55078</v>
      </c>
      <c r="AD20" s="809">
        <v>10707194.56278</v>
      </c>
      <c r="AE20" s="810">
        <v>1926</v>
      </c>
      <c r="AF20" s="807">
        <v>5559</v>
      </c>
      <c r="AG20" s="807">
        <v>0.76480000000000004</v>
      </c>
      <c r="AI20" s="619" t="s">
        <v>343</v>
      </c>
      <c r="AJ20" s="619" t="s">
        <v>344</v>
      </c>
      <c r="AK20" s="760">
        <v>10707194.56278</v>
      </c>
      <c r="AL20" s="761">
        <v>1926</v>
      </c>
      <c r="AM20" s="811">
        <v>5559</v>
      </c>
      <c r="AN20" s="812">
        <v>0.76480000000000004</v>
      </c>
      <c r="AO20" s="813">
        <v>0.19270000000000001</v>
      </c>
      <c r="AP20" s="814">
        <v>0.97870000000000001</v>
      </c>
      <c r="AQ20" s="812">
        <v>0.81459999999999999</v>
      </c>
      <c r="AR20" s="815">
        <v>0.81459999999999999</v>
      </c>
      <c r="AS20" s="825">
        <v>1688.63</v>
      </c>
      <c r="AT20" s="826">
        <v>384.32999999999993</v>
      </c>
      <c r="AU20" s="814">
        <v>740220</v>
      </c>
      <c r="AV20" s="812">
        <v>1</v>
      </c>
      <c r="AW20" s="811">
        <v>740220</v>
      </c>
      <c r="BB20" s="619" t="s">
        <v>343</v>
      </c>
      <c r="BC20" s="619" t="s">
        <v>597</v>
      </c>
      <c r="BD20" s="768">
        <v>1301745002</v>
      </c>
      <c r="BE20" s="769">
        <v>240.56</v>
      </c>
      <c r="BF20" s="808">
        <v>5411311</v>
      </c>
      <c r="BG20" s="816">
        <v>0.19270000000000001</v>
      </c>
      <c r="BH20" s="673"/>
      <c r="BI20" s="770">
        <v>1926</v>
      </c>
      <c r="BJ20" s="808">
        <v>8.01</v>
      </c>
      <c r="BK20" s="770">
        <v>10559</v>
      </c>
      <c r="BL20" s="810">
        <v>44</v>
      </c>
      <c r="BN20" s="619" t="s">
        <v>343</v>
      </c>
      <c r="BO20" s="619" t="s">
        <v>344</v>
      </c>
      <c r="BP20" s="772">
        <v>0.95123869964005858</v>
      </c>
      <c r="BQ20" s="817">
        <v>0.87552799999999986</v>
      </c>
      <c r="BR20" s="818">
        <v>0.86168434158020757</v>
      </c>
      <c r="BS20" s="774"/>
      <c r="BT20" s="819">
        <v>2015</v>
      </c>
      <c r="BU20" s="776">
        <v>0.88119999999999998</v>
      </c>
      <c r="BV20" s="777"/>
      <c r="BW20" s="778">
        <v>0.74</v>
      </c>
      <c r="BX20" s="778">
        <v>0.65200000000000002</v>
      </c>
      <c r="BY20" s="778">
        <v>1.0203</v>
      </c>
      <c r="BZ20" s="622"/>
      <c r="CA20" s="619" t="s">
        <v>343</v>
      </c>
      <c r="CB20" s="619" t="s">
        <v>597</v>
      </c>
      <c r="CC20" s="770">
        <v>44336</v>
      </c>
      <c r="CD20" s="770">
        <v>44413</v>
      </c>
      <c r="CE20" s="770">
        <v>45839</v>
      </c>
      <c r="CF20" s="820">
        <v>44862.666666666664</v>
      </c>
      <c r="CG20" s="820">
        <v>0.97870000000000001</v>
      </c>
      <c r="CH20" s="639"/>
      <c r="CI20" s="820">
        <v>-976.33333333333576</v>
      </c>
      <c r="CJ20" s="820">
        <v>-2.1299999999999999E-2</v>
      </c>
      <c r="CL20" s="619" t="s">
        <v>343</v>
      </c>
      <c r="CM20" s="619" t="s">
        <v>597</v>
      </c>
      <c r="CN20" s="780">
        <v>0.81459999999999999</v>
      </c>
      <c r="CO20" s="781"/>
      <c r="CP20" s="780">
        <v>1926</v>
      </c>
      <c r="CQ20" s="787">
        <v>2600000</v>
      </c>
      <c r="CR20" s="787">
        <v>0</v>
      </c>
      <c r="CS20" s="787">
        <v>2600000</v>
      </c>
      <c r="CT20" s="787">
        <v>1349.95</v>
      </c>
      <c r="CU20" s="781"/>
      <c r="CV20" s="822">
        <v>1688.63</v>
      </c>
      <c r="CW20" s="787">
        <v>384.32999999999993</v>
      </c>
      <c r="CX20" s="785">
        <v>0.79900000000000004</v>
      </c>
      <c r="CY20" s="786"/>
      <c r="CZ20" s="787">
        <v>0.65200000000000002</v>
      </c>
      <c r="DA20" s="787">
        <v>1</v>
      </c>
      <c r="DB20" s="781"/>
      <c r="DC20" s="785">
        <v>1</v>
      </c>
      <c r="DX20" s="839" t="s">
        <v>331</v>
      </c>
      <c r="DY20" s="831" t="s">
        <v>331</v>
      </c>
      <c r="DZ20" s="831" t="s">
        <v>744</v>
      </c>
      <c r="EA20" s="832" t="s">
        <v>332</v>
      </c>
      <c r="EB20" s="792">
        <v>3824</v>
      </c>
      <c r="EC20" s="827"/>
      <c r="ED20" s="828">
        <v>3824</v>
      </c>
      <c r="EE20" s="828"/>
      <c r="EF20" s="827"/>
      <c r="EG20" s="828">
        <v>0.81761813128073546</v>
      </c>
      <c r="EH20" s="827"/>
      <c r="EI20" s="794">
        <v>2793198</v>
      </c>
      <c r="EJ20" s="828"/>
      <c r="EK20" s="828">
        <v>2283770</v>
      </c>
      <c r="EL20" s="828">
        <v>2793198</v>
      </c>
      <c r="EM20" s="827">
        <v>0</v>
      </c>
      <c r="EN20" s="827">
        <v>1</v>
      </c>
      <c r="EO20" s="829"/>
      <c r="ES20" s="823" t="s">
        <v>695</v>
      </c>
      <c r="ET20" s="824" t="s">
        <v>696</v>
      </c>
      <c r="EU20" s="840">
        <v>449251</v>
      </c>
    </row>
    <row r="21" spans="1:151" ht="15.75">
      <c r="A21" s="798" t="s">
        <v>345</v>
      </c>
      <c r="B21" s="799" t="s">
        <v>569</v>
      </c>
      <c r="C21" s="744">
        <v>7911</v>
      </c>
      <c r="D21" s="745">
        <v>8127</v>
      </c>
      <c r="E21" s="800"/>
      <c r="F21" s="800">
        <v>8127</v>
      </c>
      <c r="G21" s="800"/>
      <c r="H21" s="801">
        <v>8127</v>
      </c>
      <c r="K21" s="802" t="s">
        <v>345</v>
      </c>
      <c r="L21" s="803" t="s">
        <v>346</v>
      </c>
      <c r="M21" s="804">
        <v>14716899471</v>
      </c>
      <c r="N21" s="805">
        <v>70567490</v>
      </c>
      <c r="O21" s="804">
        <v>14646331981</v>
      </c>
      <c r="P21" s="802">
        <v>2020</v>
      </c>
      <c r="Q21" s="752">
        <v>0.9637729549248748</v>
      </c>
      <c r="R21" s="803">
        <v>15196869663</v>
      </c>
      <c r="S21" s="806">
        <v>70567490</v>
      </c>
      <c r="T21" s="803">
        <v>151521216</v>
      </c>
      <c r="U21" s="803">
        <v>1547248312</v>
      </c>
      <c r="V21" s="803">
        <v>16966206681</v>
      </c>
      <c r="X21" s="619" t="s">
        <v>345</v>
      </c>
      <c r="Y21" s="619" t="s">
        <v>569</v>
      </c>
      <c r="Z21" s="807">
        <v>16966206681</v>
      </c>
      <c r="AA21" s="808">
        <v>108414060.69159</v>
      </c>
      <c r="AB21" s="756">
        <v>19369558</v>
      </c>
      <c r="AC21" s="756">
        <v>291001</v>
      </c>
      <c r="AD21" s="809">
        <v>128074619.69159</v>
      </c>
      <c r="AE21" s="810">
        <v>8127</v>
      </c>
      <c r="AF21" s="807">
        <v>15759</v>
      </c>
      <c r="AG21" s="807">
        <v>2.1680000000000001</v>
      </c>
      <c r="AI21" s="619" t="s">
        <v>345</v>
      </c>
      <c r="AJ21" s="619" t="s">
        <v>569</v>
      </c>
      <c r="AK21" s="760">
        <v>128074619.69159</v>
      </c>
      <c r="AL21" s="761">
        <v>8127</v>
      </c>
      <c r="AM21" s="811">
        <v>15759</v>
      </c>
      <c r="AN21" s="812">
        <v>2.1680000000000001</v>
      </c>
      <c r="AO21" s="813">
        <v>1.1933</v>
      </c>
      <c r="AP21" s="814">
        <v>1.0543</v>
      </c>
      <c r="AQ21" s="812">
        <v>1.5137</v>
      </c>
      <c r="AR21" s="815" t="s">
        <v>2</v>
      </c>
      <c r="AS21" s="825" t="s">
        <v>2</v>
      </c>
      <c r="AT21" s="826" t="s">
        <v>2</v>
      </c>
      <c r="AU21" s="814">
        <v>0</v>
      </c>
      <c r="AV21" s="812" t="s">
        <v>2</v>
      </c>
      <c r="AW21" s="811">
        <v>0</v>
      </c>
      <c r="BB21" s="619" t="s">
        <v>345</v>
      </c>
      <c r="BC21" s="619" t="s">
        <v>598</v>
      </c>
      <c r="BD21" s="768">
        <v>16966206681</v>
      </c>
      <c r="BE21" s="769">
        <v>506.25</v>
      </c>
      <c r="BF21" s="808">
        <v>33513495</v>
      </c>
      <c r="BG21" s="816">
        <v>1.1933</v>
      </c>
      <c r="BH21" s="673"/>
      <c r="BI21" s="770">
        <v>8127</v>
      </c>
      <c r="BJ21" s="808">
        <v>16.05</v>
      </c>
      <c r="BK21" s="770">
        <v>70986</v>
      </c>
      <c r="BL21" s="810">
        <v>140</v>
      </c>
      <c r="BN21" s="619" t="s">
        <v>345</v>
      </c>
      <c r="BO21" s="619" t="s">
        <v>569</v>
      </c>
      <c r="BP21" s="772">
        <v>0.93709473684210531</v>
      </c>
      <c r="BQ21" s="817">
        <v>0.90881602220548929</v>
      </c>
      <c r="BR21" s="818">
        <v>0.9637729549248748</v>
      </c>
      <c r="BS21" s="774"/>
      <c r="BT21" s="819">
        <v>2020</v>
      </c>
      <c r="BU21" s="776">
        <v>0.9637729549248748</v>
      </c>
      <c r="BV21" s="777"/>
      <c r="BW21" s="778">
        <v>0.33</v>
      </c>
      <c r="BX21" s="778">
        <v>0.318</v>
      </c>
      <c r="BY21" s="778">
        <v>0.49769999999999998</v>
      </c>
      <c r="BZ21" s="622"/>
      <c r="CA21" s="619" t="s">
        <v>345</v>
      </c>
      <c r="CB21" s="619" t="s">
        <v>598</v>
      </c>
      <c r="CC21" s="770">
        <v>46536</v>
      </c>
      <c r="CD21" s="770">
        <v>47910</v>
      </c>
      <c r="CE21" s="770">
        <v>50531</v>
      </c>
      <c r="CF21" s="820">
        <v>48325.666666666664</v>
      </c>
      <c r="CG21" s="820">
        <v>1.0543</v>
      </c>
      <c r="CH21" s="639"/>
      <c r="CI21" s="820">
        <v>-2205.3333333333358</v>
      </c>
      <c r="CJ21" s="820">
        <v>-4.36E-2</v>
      </c>
      <c r="CL21" s="619" t="s">
        <v>345</v>
      </c>
      <c r="CM21" s="619" t="s">
        <v>598</v>
      </c>
      <c r="CN21" s="780" t="s">
        <v>2</v>
      </c>
      <c r="CO21" s="781"/>
      <c r="CP21" s="780">
        <v>8127</v>
      </c>
      <c r="CQ21" s="787">
        <v>23264455</v>
      </c>
      <c r="CR21" s="787">
        <v>0</v>
      </c>
      <c r="CS21" s="787">
        <v>23264455</v>
      </c>
      <c r="CT21" s="787">
        <v>2862.61</v>
      </c>
      <c r="CU21" s="781"/>
      <c r="CV21" s="822" t="s">
        <v>2</v>
      </c>
      <c r="CW21" s="787" t="s">
        <v>2</v>
      </c>
      <c r="CX21" s="785" t="s">
        <v>2</v>
      </c>
      <c r="CY21" s="786"/>
      <c r="CZ21" s="787">
        <v>0.318</v>
      </c>
      <c r="DA21" s="787" t="s">
        <v>2</v>
      </c>
      <c r="DB21" s="781"/>
      <c r="DC21" s="785" t="s">
        <v>2</v>
      </c>
      <c r="DX21" s="789" t="s">
        <v>331</v>
      </c>
      <c r="DY21" s="790" t="s">
        <v>818</v>
      </c>
      <c r="DZ21" s="790" t="s">
        <v>6</v>
      </c>
      <c r="EA21" s="791" t="s">
        <v>1057</v>
      </c>
      <c r="EB21" s="792">
        <v>138</v>
      </c>
      <c r="EC21" s="793"/>
      <c r="ED21" s="794">
        <v>138</v>
      </c>
      <c r="EE21" s="794"/>
      <c r="EF21" s="793"/>
      <c r="EG21" s="794">
        <v>2.9506093649775498E-2</v>
      </c>
      <c r="EH21" s="793"/>
      <c r="EI21" s="794">
        <v>0</v>
      </c>
      <c r="EJ21" s="794"/>
      <c r="EK21" s="794">
        <v>82416</v>
      </c>
      <c r="EL21" s="794"/>
      <c r="EM21" s="793"/>
      <c r="EN21" s="793"/>
      <c r="EO21" s="795"/>
      <c r="ES21" s="823" t="s">
        <v>341</v>
      </c>
      <c r="ET21" s="824" t="s">
        <v>342</v>
      </c>
      <c r="EU21" s="841">
        <v>4362198</v>
      </c>
    </row>
    <row r="22" spans="1:151" ht="15.75">
      <c r="A22" s="798" t="s">
        <v>347</v>
      </c>
      <c r="B22" s="799" t="s">
        <v>348</v>
      </c>
      <c r="C22" s="744">
        <v>2202</v>
      </c>
      <c r="D22" s="745">
        <v>2202</v>
      </c>
      <c r="E22" s="800"/>
      <c r="F22" s="800">
        <v>2202</v>
      </c>
      <c r="G22" s="800"/>
      <c r="H22" s="801">
        <v>2202</v>
      </c>
      <c r="K22" s="802" t="s">
        <v>347</v>
      </c>
      <c r="L22" s="803" t="s">
        <v>348</v>
      </c>
      <c r="M22" s="804">
        <v>1371543609</v>
      </c>
      <c r="N22" s="805">
        <v>70873501</v>
      </c>
      <c r="O22" s="804">
        <v>1300670108</v>
      </c>
      <c r="P22" s="802">
        <v>2016</v>
      </c>
      <c r="Q22" s="752">
        <v>0.98880000000000001</v>
      </c>
      <c r="R22" s="803">
        <v>1315402617</v>
      </c>
      <c r="S22" s="806">
        <v>70873501</v>
      </c>
      <c r="T22" s="803">
        <v>97186961</v>
      </c>
      <c r="U22" s="803">
        <v>241089232</v>
      </c>
      <c r="V22" s="803">
        <v>1724552311</v>
      </c>
      <c r="X22" s="619" t="s">
        <v>347</v>
      </c>
      <c r="Y22" s="619" t="s">
        <v>348</v>
      </c>
      <c r="Z22" s="807">
        <v>1724552311</v>
      </c>
      <c r="AA22" s="808">
        <v>11019889.26729</v>
      </c>
      <c r="AB22" s="756">
        <v>4531946</v>
      </c>
      <c r="AC22" s="756">
        <v>64761</v>
      </c>
      <c r="AD22" s="809">
        <v>15616596.26729</v>
      </c>
      <c r="AE22" s="810">
        <v>2202</v>
      </c>
      <c r="AF22" s="807">
        <v>7092</v>
      </c>
      <c r="AG22" s="807">
        <v>0.97570000000000001</v>
      </c>
      <c r="AI22" s="619" t="s">
        <v>347</v>
      </c>
      <c r="AJ22" s="619" t="s">
        <v>348</v>
      </c>
      <c r="AK22" s="760">
        <v>15616596.26729</v>
      </c>
      <c r="AL22" s="761">
        <v>2202</v>
      </c>
      <c r="AM22" s="811">
        <v>7092</v>
      </c>
      <c r="AN22" s="812">
        <v>0.97570000000000001</v>
      </c>
      <c r="AO22" s="813">
        <v>0.14449999999999999</v>
      </c>
      <c r="AP22" s="814">
        <v>0.75770000000000004</v>
      </c>
      <c r="AQ22" s="812">
        <v>0.78369999999999995</v>
      </c>
      <c r="AR22" s="815">
        <v>0.78369999999999995</v>
      </c>
      <c r="AS22" s="825">
        <v>1624.58</v>
      </c>
      <c r="AT22" s="826">
        <v>448.38000000000011</v>
      </c>
      <c r="AU22" s="814">
        <v>987333</v>
      </c>
      <c r="AV22" s="812">
        <v>1</v>
      </c>
      <c r="AW22" s="811">
        <v>987333</v>
      </c>
      <c r="BB22" s="619" t="s">
        <v>347</v>
      </c>
      <c r="BC22" s="619" t="s">
        <v>599</v>
      </c>
      <c r="BD22" s="768">
        <v>1724552311</v>
      </c>
      <c r="BE22" s="769">
        <v>424.92</v>
      </c>
      <c r="BF22" s="808">
        <v>4058534</v>
      </c>
      <c r="BG22" s="816">
        <v>0.14449999999999999</v>
      </c>
      <c r="BH22" s="673"/>
      <c r="BI22" s="770">
        <v>2202</v>
      </c>
      <c r="BJ22" s="808">
        <v>5.18</v>
      </c>
      <c r="BK22" s="770">
        <v>23443</v>
      </c>
      <c r="BL22" s="810">
        <v>55</v>
      </c>
      <c r="BN22" s="619" t="s">
        <v>347</v>
      </c>
      <c r="BO22" s="619" t="s">
        <v>348</v>
      </c>
      <c r="BP22" s="772">
        <v>0.99301234567901231</v>
      </c>
      <c r="BQ22" s="772">
        <v>0.99719705882352938</v>
      </c>
      <c r="BR22" s="818">
        <v>0.98182111111111114</v>
      </c>
      <c r="BS22" s="774"/>
      <c r="BT22" s="819">
        <v>2016</v>
      </c>
      <c r="BU22" s="776">
        <v>0.98880000000000001</v>
      </c>
      <c r="BV22" s="777"/>
      <c r="BW22" s="778">
        <v>0.73499999999999999</v>
      </c>
      <c r="BX22" s="778">
        <v>0.72699999999999998</v>
      </c>
      <c r="BY22" s="778">
        <v>1.1376999999999999</v>
      </c>
      <c r="BZ22" s="622"/>
      <c r="CA22" s="619" t="s">
        <v>347</v>
      </c>
      <c r="CB22" s="619" t="s">
        <v>599</v>
      </c>
      <c r="CC22" s="770">
        <v>33751</v>
      </c>
      <c r="CD22" s="770">
        <v>34413</v>
      </c>
      <c r="CE22" s="770">
        <v>36032</v>
      </c>
      <c r="CF22" s="820">
        <v>34732</v>
      </c>
      <c r="CG22" s="820">
        <v>0.75770000000000004</v>
      </c>
      <c r="CH22" s="639"/>
      <c r="CI22" s="820">
        <v>-1300</v>
      </c>
      <c r="CJ22" s="820">
        <v>-3.61E-2</v>
      </c>
      <c r="CL22" s="619" t="s">
        <v>347</v>
      </c>
      <c r="CM22" s="619" t="s">
        <v>599</v>
      </c>
      <c r="CN22" s="780">
        <v>0.78369999999999995</v>
      </c>
      <c r="CO22" s="781"/>
      <c r="CP22" s="780">
        <v>2202</v>
      </c>
      <c r="CQ22" s="787">
        <v>2655000</v>
      </c>
      <c r="CR22" s="787">
        <v>0</v>
      </c>
      <c r="CS22" s="787">
        <v>2655000</v>
      </c>
      <c r="CT22" s="787">
        <v>1205.72</v>
      </c>
      <c r="CU22" s="781"/>
      <c r="CV22" s="822">
        <v>1624.58</v>
      </c>
      <c r="CW22" s="787">
        <v>448.38000000000011</v>
      </c>
      <c r="CX22" s="785">
        <v>0.74199999999999999</v>
      </c>
      <c r="CY22" s="786"/>
      <c r="CZ22" s="787">
        <v>0.72699999999999998</v>
      </c>
      <c r="DA22" s="787">
        <v>1</v>
      </c>
      <c r="DB22" s="781"/>
      <c r="DC22" s="785">
        <v>1</v>
      </c>
      <c r="DX22" s="842" t="s">
        <v>331</v>
      </c>
      <c r="DY22" s="790" t="s">
        <v>1013</v>
      </c>
      <c r="DZ22" s="790" t="s">
        <v>6</v>
      </c>
      <c r="EA22" s="791" t="s">
        <v>1058</v>
      </c>
      <c r="EB22" s="792">
        <v>715</v>
      </c>
      <c r="EC22" s="793"/>
      <c r="ED22" s="794">
        <v>715</v>
      </c>
      <c r="EE22" s="794">
        <v>4677</v>
      </c>
      <c r="EF22" s="793"/>
      <c r="EG22" s="794">
        <v>0.15287577506948899</v>
      </c>
      <c r="EH22" s="793"/>
      <c r="EI22" s="794">
        <v>0</v>
      </c>
      <c r="EJ22" s="794"/>
      <c r="EK22" s="794">
        <v>427012</v>
      </c>
      <c r="EL22" s="794"/>
      <c r="EM22" s="793"/>
      <c r="EN22" s="793"/>
      <c r="EO22" s="795"/>
      <c r="ES22" s="823" t="s">
        <v>343</v>
      </c>
      <c r="ET22" s="824" t="s">
        <v>344</v>
      </c>
      <c r="EU22" s="841">
        <v>740220</v>
      </c>
    </row>
    <row r="23" spans="1:151" ht="15.75">
      <c r="A23" s="798" t="s">
        <v>349</v>
      </c>
      <c r="B23" s="799" t="s">
        <v>350</v>
      </c>
      <c r="C23" s="744">
        <v>15420</v>
      </c>
      <c r="D23" s="745">
        <v>22120</v>
      </c>
      <c r="E23" s="800"/>
      <c r="F23" s="800">
        <v>22120</v>
      </c>
      <c r="G23" s="800"/>
      <c r="H23" s="801">
        <v>22120</v>
      </c>
      <c r="K23" s="802" t="s">
        <v>349</v>
      </c>
      <c r="L23" s="803" t="s">
        <v>350</v>
      </c>
      <c r="M23" s="804">
        <v>13359155700</v>
      </c>
      <c r="N23" s="805">
        <v>129903000</v>
      </c>
      <c r="O23" s="804">
        <v>13229252700</v>
      </c>
      <c r="P23" s="802">
        <v>2019</v>
      </c>
      <c r="Q23" s="752">
        <v>0.93910000000000005</v>
      </c>
      <c r="R23" s="803">
        <v>14087160792</v>
      </c>
      <c r="S23" s="806">
        <v>129903000</v>
      </c>
      <c r="T23" s="803">
        <v>987346576</v>
      </c>
      <c r="U23" s="803">
        <v>4571104578</v>
      </c>
      <c r="V23" s="803">
        <v>19775514946</v>
      </c>
      <c r="X23" s="619" t="s">
        <v>349</v>
      </c>
      <c r="Y23" s="619" t="s">
        <v>350</v>
      </c>
      <c r="Z23" s="807">
        <v>19775514946</v>
      </c>
      <c r="AA23" s="808">
        <v>126365540.50494</v>
      </c>
      <c r="AB23" s="756">
        <v>39527099</v>
      </c>
      <c r="AC23" s="756">
        <v>377787</v>
      </c>
      <c r="AD23" s="809">
        <v>166270426.50494</v>
      </c>
      <c r="AE23" s="810">
        <v>22120</v>
      </c>
      <c r="AF23" s="807">
        <v>7517</v>
      </c>
      <c r="AG23" s="807">
        <v>1.0341</v>
      </c>
      <c r="AI23" s="619" t="s">
        <v>349</v>
      </c>
      <c r="AJ23" s="619" t="s">
        <v>350</v>
      </c>
      <c r="AK23" s="760">
        <v>166270426.50494</v>
      </c>
      <c r="AL23" s="761">
        <v>22120</v>
      </c>
      <c r="AM23" s="811">
        <v>7517</v>
      </c>
      <c r="AN23" s="812">
        <v>1.0341</v>
      </c>
      <c r="AO23" s="813">
        <v>1.7659</v>
      </c>
      <c r="AP23" s="814">
        <v>0.97389999999999999</v>
      </c>
      <c r="AQ23" s="812">
        <v>1.0772000000000002</v>
      </c>
      <c r="AR23" s="815" t="s">
        <v>2</v>
      </c>
      <c r="AS23" s="825" t="s">
        <v>2</v>
      </c>
      <c r="AT23" s="826" t="s">
        <v>2</v>
      </c>
      <c r="AU23" s="814">
        <v>0</v>
      </c>
      <c r="AV23" s="812" t="s">
        <v>2</v>
      </c>
      <c r="AW23" s="811">
        <v>0</v>
      </c>
      <c r="BB23" s="619" t="s">
        <v>349</v>
      </c>
      <c r="BC23" s="619" t="s">
        <v>600</v>
      </c>
      <c r="BD23" s="768">
        <v>19775514946</v>
      </c>
      <c r="BE23" s="769">
        <v>398.72</v>
      </c>
      <c r="BF23" s="808">
        <v>49597499</v>
      </c>
      <c r="BG23" s="816">
        <v>1.7659</v>
      </c>
      <c r="BH23" s="673"/>
      <c r="BI23" s="770">
        <v>22120</v>
      </c>
      <c r="BJ23" s="808">
        <v>55.48</v>
      </c>
      <c r="BK23" s="770">
        <v>159621</v>
      </c>
      <c r="BL23" s="810">
        <v>400</v>
      </c>
      <c r="BN23" s="619" t="s">
        <v>349</v>
      </c>
      <c r="BO23" s="619" t="s">
        <v>350</v>
      </c>
      <c r="BP23" s="772">
        <v>0.92465753424657537</v>
      </c>
      <c r="BQ23" s="817">
        <v>0.98062271062271056</v>
      </c>
      <c r="BR23" s="818">
        <v>0.91829953917050688</v>
      </c>
      <c r="BS23" s="774"/>
      <c r="BT23" s="819">
        <v>2019</v>
      </c>
      <c r="BU23" s="776">
        <v>0.93910000000000005</v>
      </c>
      <c r="BV23" s="777"/>
      <c r="BW23" s="778">
        <v>0.57499999999999996</v>
      </c>
      <c r="BX23" s="778">
        <v>0.54</v>
      </c>
      <c r="BY23" s="778">
        <v>0.84509999999999996</v>
      </c>
      <c r="BZ23" s="622"/>
      <c r="CA23" s="619" t="s">
        <v>349</v>
      </c>
      <c r="CB23" s="619" t="s">
        <v>600</v>
      </c>
      <c r="CC23" s="770">
        <v>43207</v>
      </c>
      <c r="CD23" s="770">
        <v>44528</v>
      </c>
      <c r="CE23" s="770">
        <v>46184</v>
      </c>
      <c r="CF23" s="820">
        <v>44639.666666666664</v>
      </c>
      <c r="CG23" s="820">
        <v>0.97389999999999999</v>
      </c>
      <c r="CH23" s="639"/>
      <c r="CI23" s="820">
        <v>-1544.3333333333358</v>
      </c>
      <c r="CJ23" s="820">
        <v>-3.3399999999999999E-2</v>
      </c>
      <c r="CL23" s="619" t="s">
        <v>349</v>
      </c>
      <c r="CM23" s="619" t="s">
        <v>600</v>
      </c>
      <c r="CN23" s="780" t="s">
        <v>2</v>
      </c>
      <c r="CO23" s="781"/>
      <c r="CP23" s="780">
        <v>22120</v>
      </c>
      <c r="CQ23" s="787">
        <v>38892258</v>
      </c>
      <c r="CR23" s="787">
        <v>0</v>
      </c>
      <c r="CS23" s="787">
        <v>38892258</v>
      </c>
      <c r="CT23" s="787">
        <v>1758.24</v>
      </c>
      <c r="CU23" s="781"/>
      <c r="CV23" s="822" t="s">
        <v>2</v>
      </c>
      <c r="CW23" s="787" t="s">
        <v>2</v>
      </c>
      <c r="CX23" s="785" t="s">
        <v>2</v>
      </c>
      <c r="CY23" s="786"/>
      <c r="CZ23" s="787">
        <v>0.54</v>
      </c>
      <c r="DA23" s="787" t="s">
        <v>2</v>
      </c>
      <c r="DB23" s="781"/>
      <c r="DC23" s="785" t="s">
        <v>2</v>
      </c>
      <c r="DX23" s="830" t="s">
        <v>333</v>
      </c>
      <c r="DY23" s="831" t="s">
        <v>333</v>
      </c>
      <c r="DZ23" s="831" t="s">
        <v>744</v>
      </c>
      <c r="EA23" s="832" t="s">
        <v>334</v>
      </c>
      <c r="EB23" s="843">
        <v>13074</v>
      </c>
      <c r="EC23" s="827"/>
      <c r="ED23" s="828">
        <v>13074</v>
      </c>
      <c r="EE23" s="828"/>
      <c r="EF23" s="827"/>
      <c r="EG23" s="828">
        <v>0.86755142667551421</v>
      </c>
      <c r="EH23" s="827"/>
      <c r="EI23" s="828">
        <v>0</v>
      </c>
      <c r="EJ23" s="828"/>
      <c r="EK23" s="828">
        <v>0</v>
      </c>
      <c r="EL23" s="828">
        <v>0</v>
      </c>
      <c r="EM23" s="827">
        <v>0</v>
      </c>
      <c r="EN23" s="827"/>
      <c r="EO23" s="829"/>
      <c r="ES23" s="823" t="s">
        <v>345</v>
      </c>
      <c r="ET23" s="824" t="s">
        <v>569</v>
      </c>
      <c r="EU23" s="841">
        <v>0</v>
      </c>
    </row>
    <row r="24" spans="1:151" ht="15.75">
      <c r="A24" s="798" t="s">
        <v>351</v>
      </c>
      <c r="B24" s="799" t="s">
        <v>352</v>
      </c>
      <c r="C24" s="744">
        <v>9020</v>
      </c>
      <c r="D24" s="745">
        <v>10418</v>
      </c>
      <c r="E24" s="800"/>
      <c r="F24" s="800">
        <v>10418</v>
      </c>
      <c r="G24" s="800"/>
      <c r="H24" s="801">
        <v>10418</v>
      </c>
      <c r="K24" s="802" t="s">
        <v>351</v>
      </c>
      <c r="L24" s="803" t="s">
        <v>352</v>
      </c>
      <c r="M24" s="804">
        <v>10257826480</v>
      </c>
      <c r="N24" s="805">
        <v>421932256</v>
      </c>
      <c r="O24" s="804">
        <v>9835894224</v>
      </c>
      <c r="P24" s="802">
        <v>2017</v>
      </c>
      <c r="Q24" s="752">
        <v>0.91810000000000003</v>
      </c>
      <c r="R24" s="803">
        <v>10713314698</v>
      </c>
      <c r="S24" s="806">
        <v>421932256</v>
      </c>
      <c r="T24" s="803">
        <v>214822244</v>
      </c>
      <c r="U24" s="803">
        <v>1535254983</v>
      </c>
      <c r="V24" s="803">
        <v>12885324181</v>
      </c>
      <c r="X24" s="619" t="s">
        <v>351</v>
      </c>
      <c r="Y24" s="619" t="s">
        <v>352</v>
      </c>
      <c r="Z24" s="807">
        <v>12885324181</v>
      </c>
      <c r="AA24" s="808">
        <v>82337221.516589999</v>
      </c>
      <c r="AB24" s="756">
        <v>15754104</v>
      </c>
      <c r="AC24" s="756">
        <v>219739</v>
      </c>
      <c r="AD24" s="809">
        <v>98311064.516589999</v>
      </c>
      <c r="AE24" s="810">
        <v>10418</v>
      </c>
      <c r="AF24" s="807">
        <v>9437</v>
      </c>
      <c r="AG24" s="807">
        <v>1.2983</v>
      </c>
      <c r="AI24" s="619" t="s">
        <v>351</v>
      </c>
      <c r="AJ24" s="619" t="s">
        <v>352</v>
      </c>
      <c r="AK24" s="760">
        <v>98311064.516589999</v>
      </c>
      <c r="AL24" s="761">
        <v>10418</v>
      </c>
      <c r="AM24" s="811">
        <v>9437</v>
      </c>
      <c r="AN24" s="812">
        <v>1.2983</v>
      </c>
      <c r="AO24" s="813">
        <v>0.67249999999999999</v>
      </c>
      <c r="AP24" s="814">
        <v>1.369</v>
      </c>
      <c r="AQ24" s="812">
        <v>1.2710999999999999</v>
      </c>
      <c r="AR24" s="815" t="s">
        <v>2</v>
      </c>
      <c r="AS24" s="825" t="s">
        <v>2</v>
      </c>
      <c r="AT24" s="826" t="s">
        <v>2</v>
      </c>
      <c r="AU24" s="814">
        <v>0</v>
      </c>
      <c r="AV24" s="812" t="s">
        <v>2</v>
      </c>
      <c r="AW24" s="811">
        <v>0</v>
      </c>
      <c r="BB24" s="619" t="s">
        <v>351</v>
      </c>
      <c r="BC24" s="619" t="s">
        <v>601</v>
      </c>
      <c r="BD24" s="768">
        <v>12885324181</v>
      </c>
      <c r="BE24" s="769">
        <v>682.19</v>
      </c>
      <c r="BF24" s="808">
        <v>18888175</v>
      </c>
      <c r="BG24" s="816">
        <v>0.67249999999999999</v>
      </c>
      <c r="BH24" s="673"/>
      <c r="BI24" s="770">
        <v>10418</v>
      </c>
      <c r="BJ24" s="808">
        <v>15.27</v>
      </c>
      <c r="BK24" s="770">
        <v>75705</v>
      </c>
      <c r="BL24" s="810">
        <v>111</v>
      </c>
      <c r="BN24" s="619" t="s">
        <v>351</v>
      </c>
      <c r="BO24" s="619" t="s">
        <v>352</v>
      </c>
      <c r="BP24" s="772">
        <v>0.96895960832313355</v>
      </c>
      <c r="BQ24" s="772">
        <v>0.94004918032786888</v>
      </c>
      <c r="BR24" s="773">
        <v>0.88652112676056338</v>
      </c>
      <c r="BS24" s="774"/>
      <c r="BT24" s="775">
        <v>2017</v>
      </c>
      <c r="BU24" s="776">
        <v>0.91810000000000003</v>
      </c>
      <c r="BV24" s="777"/>
      <c r="BW24" s="778">
        <v>0.67</v>
      </c>
      <c r="BX24" s="778">
        <v>0.61499999999999999</v>
      </c>
      <c r="BY24" s="778">
        <v>0.96240000000000003</v>
      </c>
      <c r="BZ24" s="622"/>
      <c r="CA24" s="619" t="s">
        <v>351</v>
      </c>
      <c r="CB24" s="619" t="s">
        <v>601</v>
      </c>
      <c r="CC24" s="770">
        <v>60204</v>
      </c>
      <c r="CD24" s="770">
        <v>63068</v>
      </c>
      <c r="CE24" s="770">
        <v>64978</v>
      </c>
      <c r="CF24" s="820">
        <v>62750</v>
      </c>
      <c r="CG24" s="820">
        <v>1.369</v>
      </c>
      <c r="CH24" s="639"/>
      <c r="CI24" s="820">
        <v>-2228</v>
      </c>
      <c r="CJ24" s="820">
        <v>-3.4299999999999997E-2</v>
      </c>
      <c r="CL24" s="619" t="s">
        <v>351</v>
      </c>
      <c r="CM24" s="619" t="s">
        <v>601</v>
      </c>
      <c r="CN24" s="780" t="s">
        <v>2</v>
      </c>
      <c r="CO24" s="781"/>
      <c r="CP24" s="780">
        <v>10418</v>
      </c>
      <c r="CQ24" s="787">
        <v>31811710</v>
      </c>
      <c r="CR24" s="787">
        <v>0</v>
      </c>
      <c r="CS24" s="787">
        <v>31811710</v>
      </c>
      <c r="CT24" s="787">
        <v>3053.53</v>
      </c>
      <c r="CU24" s="781"/>
      <c r="CV24" s="822" t="s">
        <v>2</v>
      </c>
      <c r="CW24" s="787" t="s">
        <v>2</v>
      </c>
      <c r="CX24" s="785" t="s">
        <v>2</v>
      </c>
      <c r="CY24" s="786"/>
      <c r="CZ24" s="787">
        <v>0.61499999999999999</v>
      </c>
      <c r="DA24" s="787" t="s">
        <v>2</v>
      </c>
      <c r="DB24" s="781"/>
      <c r="DC24" s="785" t="s">
        <v>2</v>
      </c>
      <c r="DX24" s="789" t="s">
        <v>333</v>
      </c>
      <c r="DY24" s="790" t="s">
        <v>17</v>
      </c>
      <c r="DZ24" s="790" t="s">
        <v>6</v>
      </c>
      <c r="EA24" s="791" t="s">
        <v>1327</v>
      </c>
      <c r="EB24" s="792">
        <v>1265</v>
      </c>
      <c r="EC24" s="793"/>
      <c r="ED24" s="794">
        <v>1265</v>
      </c>
      <c r="EE24" s="794"/>
      <c r="EF24" s="793"/>
      <c r="EG24" s="794">
        <v>8.3941605839416053E-2</v>
      </c>
      <c r="EH24" s="793"/>
      <c r="EI24" s="794">
        <v>0</v>
      </c>
      <c r="EJ24" s="794"/>
      <c r="EK24" s="794">
        <v>0</v>
      </c>
      <c r="EL24" s="794"/>
      <c r="EM24" s="793"/>
      <c r="EN24" s="793"/>
      <c r="EO24" s="795"/>
      <c r="ES24" s="823" t="s">
        <v>347</v>
      </c>
      <c r="ET24" s="824" t="s">
        <v>348</v>
      </c>
      <c r="EU24" s="841">
        <v>987333</v>
      </c>
    </row>
    <row r="25" spans="1:151" ht="15.75">
      <c r="A25" s="798" t="s">
        <v>353</v>
      </c>
      <c r="B25" s="799" t="s">
        <v>354</v>
      </c>
      <c r="C25" s="744">
        <v>2935</v>
      </c>
      <c r="D25" s="745">
        <v>3198</v>
      </c>
      <c r="E25" s="800"/>
      <c r="F25" s="800">
        <v>3198</v>
      </c>
      <c r="G25" s="800"/>
      <c r="H25" s="801">
        <v>3198</v>
      </c>
      <c r="K25" s="802" t="s">
        <v>353</v>
      </c>
      <c r="L25" s="803" t="s">
        <v>354</v>
      </c>
      <c r="M25" s="804">
        <v>3228030960</v>
      </c>
      <c r="N25" s="805">
        <v>76322250</v>
      </c>
      <c r="O25" s="804">
        <v>3151708710</v>
      </c>
      <c r="P25" s="802">
        <v>2020</v>
      </c>
      <c r="Q25" s="752">
        <v>0.99852115059221658</v>
      </c>
      <c r="R25" s="803">
        <v>3156376516</v>
      </c>
      <c r="S25" s="806">
        <v>76322250</v>
      </c>
      <c r="T25" s="803">
        <v>63114505</v>
      </c>
      <c r="U25" s="803">
        <v>429472784</v>
      </c>
      <c r="V25" s="803">
        <v>3725286055</v>
      </c>
      <c r="X25" s="619" t="s">
        <v>353</v>
      </c>
      <c r="Y25" s="619" t="s">
        <v>354</v>
      </c>
      <c r="Z25" s="807">
        <v>3725286055</v>
      </c>
      <c r="AA25" s="808">
        <v>23804577.891449999</v>
      </c>
      <c r="AB25" s="756">
        <v>8403553</v>
      </c>
      <c r="AC25" s="756">
        <v>102883</v>
      </c>
      <c r="AD25" s="809">
        <v>32311013.891449999</v>
      </c>
      <c r="AE25" s="810">
        <v>3198</v>
      </c>
      <c r="AF25" s="807">
        <v>10104</v>
      </c>
      <c r="AG25" s="807">
        <v>1.39</v>
      </c>
      <c r="AI25" s="619" t="s">
        <v>353</v>
      </c>
      <c r="AJ25" s="619" t="s">
        <v>354</v>
      </c>
      <c r="AK25" s="760">
        <v>32311013.891449999</v>
      </c>
      <c r="AL25" s="761">
        <v>3198</v>
      </c>
      <c r="AM25" s="811">
        <v>10104</v>
      </c>
      <c r="AN25" s="812">
        <v>1.39</v>
      </c>
      <c r="AO25" s="813">
        <v>0.29120000000000001</v>
      </c>
      <c r="AP25" s="814">
        <v>0.70589999999999997</v>
      </c>
      <c r="AQ25" s="812">
        <v>0.93810000000000004</v>
      </c>
      <c r="AR25" s="815">
        <v>0.93810000000000004</v>
      </c>
      <c r="AS25" s="825">
        <v>1944.64</v>
      </c>
      <c r="AT25" s="826">
        <v>128.31999999999994</v>
      </c>
      <c r="AU25" s="814">
        <v>410367</v>
      </c>
      <c r="AV25" s="812">
        <v>1</v>
      </c>
      <c r="AW25" s="811">
        <v>410367</v>
      </c>
      <c r="BB25" s="619" t="s">
        <v>353</v>
      </c>
      <c r="BC25" s="619" t="s">
        <v>602</v>
      </c>
      <c r="BD25" s="768">
        <v>3725286055</v>
      </c>
      <c r="BE25" s="769">
        <v>455.43</v>
      </c>
      <c r="BF25" s="808">
        <v>8179712</v>
      </c>
      <c r="BG25" s="816">
        <v>0.29120000000000001</v>
      </c>
      <c r="BH25" s="673"/>
      <c r="BI25" s="770">
        <v>3198</v>
      </c>
      <c r="BJ25" s="808">
        <v>7.02</v>
      </c>
      <c r="BK25" s="770">
        <v>29392</v>
      </c>
      <c r="BL25" s="810">
        <v>65</v>
      </c>
      <c r="BN25" s="619" t="s">
        <v>353</v>
      </c>
      <c r="BO25" s="619" t="s">
        <v>354</v>
      </c>
      <c r="BP25" s="772">
        <v>0.90036231884057971</v>
      </c>
      <c r="BQ25" s="772">
        <v>0.86856011040686976</v>
      </c>
      <c r="BR25" s="818">
        <v>0.99852115059221658</v>
      </c>
      <c r="BS25" s="774"/>
      <c r="BT25" s="819">
        <v>2020</v>
      </c>
      <c r="BU25" s="776">
        <v>0.99852115059221658</v>
      </c>
      <c r="BV25" s="777"/>
      <c r="BW25" s="778">
        <v>0.46</v>
      </c>
      <c r="BX25" s="778">
        <v>0.45900000000000002</v>
      </c>
      <c r="BY25" s="778">
        <v>0.71830000000000005</v>
      </c>
      <c r="BZ25" s="622"/>
      <c r="CA25" s="619" t="s">
        <v>353</v>
      </c>
      <c r="CB25" s="619" t="s">
        <v>602</v>
      </c>
      <c r="CC25" s="770">
        <v>31000</v>
      </c>
      <c r="CD25" s="770">
        <v>31996</v>
      </c>
      <c r="CE25" s="770">
        <v>34072</v>
      </c>
      <c r="CF25" s="820">
        <v>32356</v>
      </c>
      <c r="CG25" s="820">
        <v>0.70589999999999997</v>
      </c>
      <c r="CH25" s="639"/>
      <c r="CI25" s="820">
        <v>-1716</v>
      </c>
      <c r="CJ25" s="820">
        <v>-5.04E-2</v>
      </c>
      <c r="CL25" s="619" t="s">
        <v>353</v>
      </c>
      <c r="CM25" s="619" t="s">
        <v>602</v>
      </c>
      <c r="CN25" s="780">
        <v>0.93810000000000004</v>
      </c>
      <c r="CO25" s="781"/>
      <c r="CP25" s="780">
        <v>3198</v>
      </c>
      <c r="CQ25" s="787">
        <v>6849122</v>
      </c>
      <c r="CR25" s="787">
        <v>0</v>
      </c>
      <c r="CS25" s="787">
        <v>6849122</v>
      </c>
      <c r="CT25" s="787">
        <v>2141.69</v>
      </c>
      <c r="CU25" s="781"/>
      <c r="CV25" s="822">
        <v>1944.64</v>
      </c>
      <c r="CW25" s="787">
        <v>128.31999999999994</v>
      </c>
      <c r="CX25" s="785">
        <v>1</v>
      </c>
      <c r="CY25" s="786"/>
      <c r="CZ25" s="787">
        <v>0.45900000000000002</v>
      </c>
      <c r="DA25" s="787" t="s">
        <v>2</v>
      </c>
      <c r="DB25" s="781"/>
      <c r="DC25" s="785">
        <v>1</v>
      </c>
      <c r="DX25" s="789" t="s">
        <v>333</v>
      </c>
      <c r="DY25" s="790" t="s">
        <v>874</v>
      </c>
      <c r="DZ25" s="790" t="s">
        <v>6</v>
      </c>
      <c r="EA25" s="791" t="s">
        <v>1328</v>
      </c>
      <c r="EB25" s="792">
        <v>731</v>
      </c>
      <c r="EC25" s="793"/>
      <c r="ED25" s="794">
        <v>731</v>
      </c>
      <c r="EE25" s="794">
        <v>15070</v>
      </c>
      <c r="EF25" s="793"/>
      <c r="EG25" s="794">
        <v>4.8506967485069677E-2</v>
      </c>
      <c r="EH25" s="793"/>
      <c r="EI25" s="794">
        <v>0</v>
      </c>
      <c r="EJ25" s="794"/>
      <c r="EK25" s="794">
        <v>0</v>
      </c>
      <c r="EL25" s="794"/>
      <c r="EM25" s="793"/>
      <c r="EN25" s="793"/>
      <c r="EO25" s="795"/>
      <c r="ES25" s="823" t="s">
        <v>349</v>
      </c>
      <c r="ET25" s="824" t="s">
        <v>350</v>
      </c>
      <c r="EU25" s="841">
        <v>0</v>
      </c>
    </row>
    <row r="26" spans="1:151" ht="15.75">
      <c r="A26" s="798" t="s">
        <v>355</v>
      </c>
      <c r="B26" s="799" t="s">
        <v>356</v>
      </c>
      <c r="C26" s="744">
        <v>1848</v>
      </c>
      <c r="D26" s="745">
        <v>1848</v>
      </c>
      <c r="E26" s="800"/>
      <c r="F26" s="800">
        <v>1848</v>
      </c>
      <c r="G26" s="800"/>
      <c r="H26" s="801">
        <v>1848</v>
      </c>
      <c r="K26" s="802" t="s">
        <v>355</v>
      </c>
      <c r="L26" s="803" t="s">
        <v>356</v>
      </c>
      <c r="M26" s="804">
        <v>1183528152</v>
      </c>
      <c r="N26" s="805">
        <v>52002770</v>
      </c>
      <c r="O26" s="804">
        <v>1131525382</v>
      </c>
      <c r="P26" s="802">
        <v>2014</v>
      </c>
      <c r="Q26" s="752">
        <v>0.96599999999999997</v>
      </c>
      <c r="R26" s="803">
        <v>1171351327</v>
      </c>
      <c r="S26" s="806">
        <v>52002770</v>
      </c>
      <c r="T26" s="803">
        <v>36484558</v>
      </c>
      <c r="U26" s="803">
        <v>285129907</v>
      </c>
      <c r="V26" s="803">
        <v>1544968562</v>
      </c>
      <c r="X26" s="619" t="s">
        <v>355</v>
      </c>
      <c r="Y26" s="619" t="s">
        <v>356</v>
      </c>
      <c r="Z26" s="807">
        <v>1544968562</v>
      </c>
      <c r="AA26" s="808">
        <v>9872349.11118</v>
      </c>
      <c r="AB26" s="756">
        <v>3235400</v>
      </c>
      <c r="AC26" s="756">
        <v>34845</v>
      </c>
      <c r="AD26" s="809">
        <v>13142594.11118</v>
      </c>
      <c r="AE26" s="810">
        <v>1848</v>
      </c>
      <c r="AF26" s="807">
        <v>7112</v>
      </c>
      <c r="AG26" s="807">
        <v>0.97840000000000005</v>
      </c>
      <c r="AI26" s="619" t="s">
        <v>355</v>
      </c>
      <c r="AJ26" s="619" t="s">
        <v>356</v>
      </c>
      <c r="AK26" s="760">
        <v>13142594.11118</v>
      </c>
      <c r="AL26" s="761">
        <v>1848</v>
      </c>
      <c r="AM26" s="811">
        <v>7112</v>
      </c>
      <c r="AN26" s="812">
        <v>0.97840000000000005</v>
      </c>
      <c r="AO26" s="813">
        <v>0.31890000000000002</v>
      </c>
      <c r="AP26" s="814">
        <v>0.88649999999999995</v>
      </c>
      <c r="AQ26" s="812">
        <v>0.86660000000000004</v>
      </c>
      <c r="AR26" s="815">
        <v>0.86660000000000004</v>
      </c>
      <c r="AS26" s="825">
        <v>1796.43</v>
      </c>
      <c r="AT26" s="826">
        <v>276.52999999999997</v>
      </c>
      <c r="AU26" s="814">
        <v>511027</v>
      </c>
      <c r="AV26" s="812">
        <v>1</v>
      </c>
      <c r="AW26" s="811">
        <v>511027</v>
      </c>
      <c r="BB26" s="619" t="s">
        <v>355</v>
      </c>
      <c r="BC26" s="619" t="s">
        <v>603</v>
      </c>
      <c r="BD26" s="768">
        <v>1544968562</v>
      </c>
      <c r="BE26" s="769">
        <v>172.47</v>
      </c>
      <c r="BF26" s="808">
        <v>8957897</v>
      </c>
      <c r="BG26" s="816">
        <v>0.31890000000000002</v>
      </c>
      <c r="BH26" s="673"/>
      <c r="BI26" s="770">
        <v>1848</v>
      </c>
      <c r="BJ26" s="808">
        <v>10.71</v>
      </c>
      <c r="BK26" s="770">
        <v>14141</v>
      </c>
      <c r="BL26" s="810">
        <v>82</v>
      </c>
      <c r="BN26" s="619" t="s">
        <v>355</v>
      </c>
      <c r="BO26" s="619" t="s">
        <v>356</v>
      </c>
      <c r="BP26" s="817">
        <v>0.9911428571428571</v>
      </c>
      <c r="BQ26" s="772">
        <v>0.94293563579277861</v>
      </c>
      <c r="BR26" s="818">
        <v>0.97293226105784103</v>
      </c>
      <c r="BS26" s="774"/>
      <c r="BT26" s="819">
        <v>2014</v>
      </c>
      <c r="BU26" s="776">
        <v>0.96599999999999997</v>
      </c>
      <c r="BV26" s="777"/>
      <c r="BW26" s="778">
        <v>0.755</v>
      </c>
      <c r="BX26" s="778">
        <v>0.72899999999999998</v>
      </c>
      <c r="BY26" s="778">
        <v>1.1408</v>
      </c>
      <c r="BZ26" s="622"/>
      <c r="CA26" s="619" t="s">
        <v>355</v>
      </c>
      <c r="CB26" s="619" t="s">
        <v>603</v>
      </c>
      <c r="CC26" s="770">
        <v>39206</v>
      </c>
      <c r="CD26" s="770">
        <v>40326</v>
      </c>
      <c r="CE26" s="770">
        <v>42376</v>
      </c>
      <c r="CF26" s="820">
        <v>40636</v>
      </c>
      <c r="CG26" s="820">
        <v>0.88649999999999995</v>
      </c>
      <c r="CH26" s="639"/>
      <c r="CI26" s="820">
        <v>-1740</v>
      </c>
      <c r="CJ26" s="820">
        <v>-4.1099999999999998E-2</v>
      </c>
      <c r="CL26" s="619" t="s">
        <v>355</v>
      </c>
      <c r="CM26" s="619" t="s">
        <v>603</v>
      </c>
      <c r="CN26" s="780">
        <v>0.86660000000000004</v>
      </c>
      <c r="CO26" s="781"/>
      <c r="CP26" s="780">
        <v>1848</v>
      </c>
      <c r="CQ26" s="787">
        <v>3575000</v>
      </c>
      <c r="CR26" s="787">
        <v>0</v>
      </c>
      <c r="CS26" s="787">
        <v>3575000</v>
      </c>
      <c r="CT26" s="787">
        <v>1934.52</v>
      </c>
      <c r="CU26" s="781"/>
      <c r="CV26" s="822">
        <v>1796.43</v>
      </c>
      <c r="CW26" s="787">
        <v>276.52999999999997</v>
      </c>
      <c r="CX26" s="785">
        <v>1</v>
      </c>
      <c r="CY26" s="786"/>
      <c r="CZ26" s="787">
        <v>0.72899999999999998</v>
      </c>
      <c r="DA26" s="787">
        <v>1</v>
      </c>
      <c r="DB26" s="781"/>
      <c r="DC26" s="785">
        <v>1</v>
      </c>
      <c r="DX26" s="839" t="s">
        <v>335</v>
      </c>
      <c r="DY26" s="831" t="s">
        <v>335</v>
      </c>
      <c r="DZ26" s="831" t="s">
        <v>744</v>
      </c>
      <c r="EA26" s="832" t="s">
        <v>336</v>
      </c>
      <c r="EB26" s="792">
        <v>22556</v>
      </c>
      <c r="EC26" s="827"/>
      <c r="ED26" s="828">
        <v>22556</v>
      </c>
      <c r="EE26" s="828"/>
      <c r="EF26" s="827"/>
      <c r="EG26" s="828">
        <v>0.75282023896936123</v>
      </c>
      <c r="EH26" s="827"/>
      <c r="EI26" s="794">
        <v>0</v>
      </c>
      <c r="EJ26" s="828"/>
      <c r="EK26" s="828">
        <v>0</v>
      </c>
      <c r="EL26" s="828">
        <v>0</v>
      </c>
      <c r="EM26" s="827">
        <v>0</v>
      </c>
      <c r="EN26" s="827"/>
      <c r="EO26" s="829"/>
      <c r="ES26" s="823" t="s">
        <v>31</v>
      </c>
      <c r="ET26" s="824" t="s">
        <v>32</v>
      </c>
      <c r="EU26" s="841">
        <v>0</v>
      </c>
    </row>
    <row r="27" spans="1:151" ht="15.75">
      <c r="A27" s="798" t="s">
        <v>357</v>
      </c>
      <c r="B27" s="799" t="s">
        <v>358</v>
      </c>
      <c r="C27" s="799">
        <v>1239</v>
      </c>
      <c r="D27" s="799">
        <v>1239</v>
      </c>
      <c r="E27" s="799"/>
      <c r="F27" s="799">
        <v>1239</v>
      </c>
      <c r="G27" s="799"/>
      <c r="H27" s="799">
        <v>1239</v>
      </c>
      <c r="K27" s="802" t="s">
        <v>357</v>
      </c>
      <c r="L27" s="803" t="s">
        <v>358</v>
      </c>
      <c r="M27" s="804">
        <v>1802266218</v>
      </c>
      <c r="N27" s="805">
        <v>15392400</v>
      </c>
      <c r="O27" s="804">
        <v>1786873818</v>
      </c>
      <c r="P27" s="802">
        <v>2018</v>
      </c>
      <c r="Q27" s="752">
        <v>1.0052000000000001</v>
      </c>
      <c r="R27" s="803">
        <v>1777630141</v>
      </c>
      <c r="S27" s="806">
        <v>15392400</v>
      </c>
      <c r="T27" s="803">
        <v>26566457</v>
      </c>
      <c r="U27" s="803">
        <v>183538005</v>
      </c>
      <c r="V27" s="803">
        <v>2003127003</v>
      </c>
      <c r="X27" s="619" t="s">
        <v>357</v>
      </c>
      <c r="Y27" s="619" t="s">
        <v>358</v>
      </c>
      <c r="Z27" s="807">
        <v>2003127003</v>
      </c>
      <c r="AA27" s="808">
        <v>12799981.54917</v>
      </c>
      <c r="AB27" s="756">
        <v>3121300</v>
      </c>
      <c r="AC27" s="756">
        <v>55770</v>
      </c>
      <c r="AD27" s="809">
        <v>15977051.54917</v>
      </c>
      <c r="AE27" s="810">
        <v>1239</v>
      </c>
      <c r="AF27" s="807">
        <v>12895</v>
      </c>
      <c r="AG27" s="807">
        <v>1.774</v>
      </c>
      <c r="AI27" s="619" t="s">
        <v>357</v>
      </c>
      <c r="AJ27" s="619" t="s">
        <v>358</v>
      </c>
      <c r="AK27" s="760">
        <v>15977051.54917</v>
      </c>
      <c r="AL27" s="761">
        <v>1239</v>
      </c>
      <c r="AM27" s="811">
        <v>12895</v>
      </c>
      <c r="AN27" s="812">
        <v>1.774</v>
      </c>
      <c r="AO27" s="813">
        <v>0.33210000000000001</v>
      </c>
      <c r="AP27" s="814">
        <v>0.72660000000000002</v>
      </c>
      <c r="AQ27" s="812">
        <v>1.1060999999999999</v>
      </c>
      <c r="AR27" s="815" t="s">
        <v>2</v>
      </c>
      <c r="AS27" s="825" t="s">
        <v>2</v>
      </c>
      <c r="AT27" s="826" t="s">
        <v>2</v>
      </c>
      <c r="AU27" s="814">
        <v>0</v>
      </c>
      <c r="AV27" s="812" t="s">
        <v>2</v>
      </c>
      <c r="AW27" s="811">
        <v>0</v>
      </c>
      <c r="BB27" s="619" t="s">
        <v>357</v>
      </c>
      <c r="BC27" s="619" t="s">
        <v>604</v>
      </c>
      <c r="BD27" s="768">
        <v>2003127003</v>
      </c>
      <c r="BE27" s="769">
        <v>214.75</v>
      </c>
      <c r="BF27" s="808">
        <v>9327716</v>
      </c>
      <c r="BG27" s="816">
        <v>0.33210000000000001</v>
      </c>
      <c r="BH27" s="673"/>
      <c r="BI27" s="770">
        <v>1239</v>
      </c>
      <c r="BJ27" s="808">
        <v>5.77</v>
      </c>
      <c r="BK27" s="770">
        <v>11650</v>
      </c>
      <c r="BL27" s="810">
        <v>54</v>
      </c>
      <c r="BN27" s="619" t="s">
        <v>357</v>
      </c>
      <c r="BO27" s="619" t="s">
        <v>358</v>
      </c>
      <c r="BP27" s="772">
        <v>1.0263829787234042</v>
      </c>
      <c r="BQ27" s="772">
        <v>1.0025477707006369</v>
      </c>
      <c r="BR27" s="818">
        <v>1</v>
      </c>
      <c r="BS27" s="774"/>
      <c r="BT27" s="819">
        <v>2018</v>
      </c>
      <c r="BU27" s="776">
        <v>1.0052000000000001</v>
      </c>
      <c r="BV27" s="777"/>
      <c r="BW27" s="778">
        <v>0.43</v>
      </c>
      <c r="BX27" s="778">
        <v>0.432</v>
      </c>
      <c r="BY27" s="778">
        <v>0.67610000000000003</v>
      </c>
      <c r="BZ27" s="622"/>
      <c r="CA27" s="619" t="s">
        <v>357</v>
      </c>
      <c r="CB27" s="619" t="s">
        <v>604</v>
      </c>
      <c r="CC27" s="770">
        <v>31965</v>
      </c>
      <c r="CD27" s="770">
        <v>33043</v>
      </c>
      <c r="CE27" s="770">
        <v>34901</v>
      </c>
      <c r="CF27" s="820">
        <v>33303</v>
      </c>
      <c r="CG27" s="820">
        <v>0.72660000000000002</v>
      </c>
      <c r="CH27" s="639"/>
      <c r="CI27" s="820">
        <v>-1598</v>
      </c>
      <c r="CJ27" s="820">
        <v>-4.58E-2</v>
      </c>
      <c r="CL27" s="619" t="s">
        <v>357</v>
      </c>
      <c r="CM27" s="619" t="s">
        <v>604</v>
      </c>
      <c r="CN27" s="780" t="s">
        <v>2</v>
      </c>
      <c r="CO27" s="781"/>
      <c r="CP27" s="780">
        <v>1239</v>
      </c>
      <c r="CQ27" s="787">
        <v>1517243</v>
      </c>
      <c r="CR27" s="787">
        <v>0</v>
      </c>
      <c r="CS27" s="787">
        <v>1517243</v>
      </c>
      <c r="CT27" s="787">
        <v>1224.57</v>
      </c>
      <c r="CU27" s="781"/>
      <c r="CV27" s="822" t="s">
        <v>2</v>
      </c>
      <c r="CW27" s="787" t="s">
        <v>2</v>
      </c>
      <c r="CX27" s="785" t="s">
        <v>2</v>
      </c>
      <c r="CY27" s="786"/>
      <c r="CZ27" s="787">
        <v>0.432</v>
      </c>
      <c r="DA27" s="787" t="s">
        <v>2</v>
      </c>
      <c r="DB27" s="781"/>
      <c r="DC27" s="785" t="s">
        <v>2</v>
      </c>
      <c r="DX27" s="789" t="s">
        <v>335</v>
      </c>
      <c r="DY27" s="790" t="s">
        <v>19</v>
      </c>
      <c r="DZ27" s="790" t="s">
        <v>744</v>
      </c>
      <c r="EA27" s="791" t="s">
        <v>20</v>
      </c>
      <c r="EB27" s="792">
        <v>4210</v>
      </c>
      <c r="EC27" s="793"/>
      <c r="ED27" s="794">
        <v>4210</v>
      </c>
      <c r="EE27" s="794"/>
      <c r="EF27" s="793"/>
      <c r="EG27" s="794">
        <v>0.14051131433148656</v>
      </c>
      <c r="EH27" s="793"/>
      <c r="EI27" s="794">
        <v>0</v>
      </c>
      <c r="EJ27" s="794"/>
      <c r="EK27" s="794">
        <v>0</v>
      </c>
      <c r="EL27" s="794"/>
      <c r="EM27" s="793"/>
      <c r="EN27" s="793"/>
      <c r="EO27" s="795"/>
      <c r="ES27" s="823" t="s">
        <v>33</v>
      </c>
      <c r="ET27" s="824" t="s">
        <v>34</v>
      </c>
      <c r="EU27" s="841">
        <v>0</v>
      </c>
    </row>
    <row r="28" spans="1:151" ht="15.75">
      <c r="A28" s="798" t="s">
        <v>359</v>
      </c>
      <c r="B28" s="799" t="s">
        <v>360</v>
      </c>
      <c r="C28" s="799">
        <v>13957</v>
      </c>
      <c r="D28" s="799">
        <v>15107</v>
      </c>
      <c r="E28" s="799"/>
      <c r="F28" s="799">
        <v>15107</v>
      </c>
      <c r="G28" s="799"/>
      <c r="H28" s="799">
        <v>15107</v>
      </c>
      <c r="K28" s="802" t="s">
        <v>359</v>
      </c>
      <c r="L28" s="803" t="s">
        <v>360</v>
      </c>
      <c r="M28" s="804">
        <v>5538597913</v>
      </c>
      <c r="N28" s="805">
        <v>223259629</v>
      </c>
      <c r="O28" s="804">
        <v>5315338284</v>
      </c>
      <c r="P28" s="802">
        <v>2016</v>
      </c>
      <c r="Q28" s="752">
        <v>0.90169999999999995</v>
      </c>
      <c r="R28" s="803">
        <v>5894796810</v>
      </c>
      <c r="S28" s="806">
        <v>223259629</v>
      </c>
      <c r="T28" s="803">
        <v>958567422</v>
      </c>
      <c r="U28" s="803">
        <v>3106802481</v>
      </c>
      <c r="V28" s="803">
        <v>10183426342</v>
      </c>
      <c r="X28" s="619" t="s">
        <v>359</v>
      </c>
      <c r="Y28" s="619" t="s">
        <v>360</v>
      </c>
      <c r="Z28" s="807">
        <v>10183426342</v>
      </c>
      <c r="AA28" s="808">
        <v>65072094.325379997</v>
      </c>
      <c r="AB28" s="756">
        <v>20041233</v>
      </c>
      <c r="AC28" s="756">
        <v>369140</v>
      </c>
      <c r="AD28" s="809">
        <v>85482467.325379997</v>
      </c>
      <c r="AE28" s="810">
        <v>15107</v>
      </c>
      <c r="AF28" s="807">
        <v>5658</v>
      </c>
      <c r="AG28" s="807">
        <v>0.77839999999999998</v>
      </c>
      <c r="AI28" s="619" t="s">
        <v>359</v>
      </c>
      <c r="AJ28" s="619" t="s">
        <v>360</v>
      </c>
      <c r="AK28" s="760">
        <v>85482467.325379997</v>
      </c>
      <c r="AL28" s="761">
        <v>15107</v>
      </c>
      <c r="AM28" s="811">
        <v>5658</v>
      </c>
      <c r="AN28" s="812">
        <v>0.77839999999999998</v>
      </c>
      <c r="AO28" s="813">
        <v>0.78100000000000003</v>
      </c>
      <c r="AP28" s="814">
        <v>0.8125</v>
      </c>
      <c r="AQ28" s="812">
        <v>0.79580000000000006</v>
      </c>
      <c r="AR28" s="815">
        <v>0.79580000000000006</v>
      </c>
      <c r="AS28" s="825">
        <v>1649.66</v>
      </c>
      <c r="AT28" s="826">
        <v>423.29999999999995</v>
      </c>
      <c r="AU28" s="814">
        <v>6394793</v>
      </c>
      <c r="AV28" s="812">
        <v>1</v>
      </c>
      <c r="AW28" s="811">
        <v>6394793</v>
      </c>
      <c r="BB28" s="619" t="s">
        <v>359</v>
      </c>
      <c r="BC28" s="619" t="s">
        <v>605</v>
      </c>
      <c r="BD28" s="768">
        <v>10183426342</v>
      </c>
      <c r="BE28" s="769">
        <v>464.25</v>
      </c>
      <c r="BF28" s="808">
        <v>21935221</v>
      </c>
      <c r="BG28" s="816">
        <v>0.78100000000000003</v>
      </c>
      <c r="BH28" s="673"/>
      <c r="BI28" s="770">
        <v>15107</v>
      </c>
      <c r="BJ28" s="808">
        <v>32.54</v>
      </c>
      <c r="BK28" s="770">
        <v>100071</v>
      </c>
      <c r="BL28" s="810">
        <v>216</v>
      </c>
      <c r="BN28" s="619" t="s">
        <v>359</v>
      </c>
      <c r="BO28" s="619" t="s">
        <v>360</v>
      </c>
      <c r="BP28" s="772">
        <v>0.94337386554621849</v>
      </c>
      <c r="BQ28" s="772">
        <v>0.91214408163265315</v>
      </c>
      <c r="BR28" s="818">
        <v>0.88082920502092055</v>
      </c>
      <c r="BS28" s="774"/>
      <c r="BT28" s="819">
        <v>2016</v>
      </c>
      <c r="BU28" s="776">
        <v>0.90169999999999995</v>
      </c>
      <c r="BV28" s="777"/>
      <c r="BW28" s="778">
        <v>0.72</v>
      </c>
      <c r="BX28" s="778">
        <v>0.64900000000000002</v>
      </c>
      <c r="BY28" s="778">
        <v>1.0156000000000001</v>
      </c>
      <c r="BZ28" s="622"/>
      <c r="CA28" s="619" t="s">
        <v>359</v>
      </c>
      <c r="CB28" s="619" t="s">
        <v>605</v>
      </c>
      <c r="CC28" s="770">
        <v>35948</v>
      </c>
      <c r="CD28" s="770">
        <v>36920</v>
      </c>
      <c r="CE28" s="770">
        <v>38859</v>
      </c>
      <c r="CF28" s="820">
        <v>37242.333333333336</v>
      </c>
      <c r="CG28" s="820">
        <v>0.8125</v>
      </c>
      <c r="CH28" s="639"/>
      <c r="CI28" s="820">
        <v>-1616.6666666666642</v>
      </c>
      <c r="CJ28" s="820">
        <v>-4.1599999999999998E-2</v>
      </c>
      <c r="CL28" s="619" t="s">
        <v>359</v>
      </c>
      <c r="CM28" s="619" t="s">
        <v>605</v>
      </c>
      <c r="CN28" s="780">
        <v>0.79580000000000006</v>
      </c>
      <c r="CO28" s="781"/>
      <c r="CP28" s="780">
        <v>15107</v>
      </c>
      <c r="CQ28" s="787">
        <v>10200000</v>
      </c>
      <c r="CR28" s="787">
        <v>12500790</v>
      </c>
      <c r="CS28" s="787">
        <v>22700790</v>
      </c>
      <c r="CT28" s="787">
        <v>1502.67</v>
      </c>
      <c r="CU28" s="781"/>
      <c r="CV28" s="822">
        <v>1649.66</v>
      </c>
      <c r="CW28" s="787">
        <v>423.29999999999995</v>
      </c>
      <c r="CX28" s="785">
        <v>0.91100000000000003</v>
      </c>
      <c r="CY28" s="786"/>
      <c r="CZ28" s="787">
        <v>0.64900000000000002</v>
      </c>
      <c r="DA28" s="787">
        <v>1</v>
      </c>
      <c r="DB28" s="781"/>
      <c r="DC28" s="785">
        <v>1</v>
      </c>
      <c r="DX28" s="789" t="s">
        <v>335</v>
      </c>
      <c r="DY28" s="790" t="s">
        <v>21</v>
      </c>
      <c r="DZ28" s="790" t="s">
        <v>6</v>
      </c>
      <c r="EA28" s="791" t="s">
        <v>22</v>
      </c>
      <c r="EB28" s="792">
        <v>450</v>
      </c>
      <c r="EC28" s="793"/>
      <c r="ED28" s="794">
        <v>450</v>
      </c>
      <c r="EE28" s="794"/>
      <c r="EF28" s="793"/>
      <c r="EG28" s="794">
        <v>1.5019024097189774E-2</v>
      </c>
      <c r="EH28" s="793"/>
      <c r="EI28" s="794">
        <v>0</v>
      </c>
      <c r="EJ28" s="794"/>
      <c r="EK28" s="794">
        <v>0</v>
      </c>
      <c r="EL28" s="794"/>
      <c r="EM28" s="793"/>
      <c r="EN28" s="793"/>
      <c r="EO28" s="795"/>
      <c r="ES28" s="823" t="s">
        <v>351</v>
      </c>
      <c r="ET28" s="824" t="s">
        <v>352</v>
      </c>
      <c r="EU28" s="841">
        <v>0</v>
      </c>
    </row>
    <row r="29" spans="1:151" ht="15.75">
      <c r="A29" s="798" t="s">
        <v>361</v>
      </c>
      <c r="B29" s="799" t="s">
        <v>570</v>
      </c>
      <c r="C29" s="799">
        <v>5068</v>
      </c>
      <c r="D29" s="799">
        <v>8393</v>
      </c>
      <c r="E29" s="799"/>
      <c r="F29" s="799">
        <v>8393</v>
      </c>
      <c r="G29" s="799"/>
      <c r="H29" s="799">
        <v>8393</v>
      </c>
      <c r="K29" s="802" t="s">
        <v>361</v>
      </c>
      <c r="L29" s="803" t="s">
        <v>362</v>
      </c>
      <c r="M29" s="804">
        <v>2474437791</v>
      </c>
      <c r="N29" s="805">
        <v>246842800</v>
      </c>
      <c r="O29" s="804">
        <v>2227594991</v>
      </c>
      <c r="P29" s="802">
        <v>2013</v>
      </c>
      <c r="Q29" s="752">
        <v>0.87580000000000002</v>
      </c>
      <c r="R29" s="803">
        <v>2543497364</v>
      </c>
      <c r="S29" s="806">
        <v>246842800</v>
      </c>
      <c r="T29" s="803">
        <v>177767434</v>
      </c>
      <c r="U29" s="803">
        <v>1182005409</v>
      </c>
      <c r="V29" s="803">
        <v>4150113007</v>
      </c>
      <c r="X29" s="619" t="s">
        <v>361</v>
      </c>
      <c r="Y29" s="619" t="s">
        <v>570</v>
      </c>
      <c r="Z29" s="807">
        <v>4150113007</v>
      </c>
      <c r="AA29" s="808">
        <v>26519222.11473</v>
      </c>
      <c r="AB29" s="756">
        <v>10404452</v>
      </c>
      <c r="AC29" s="756">
        <v>155234</v>
      </c>
      <c r="AD29" s="809">
        <v>37078908.11473</v>
      </c>
      <c r="AE29" s="810">
        <v>8393</v>
      </c>
      <c r="AF29" s="807">
        <v>4418</v>
      </c>
      <c r="AG29" s="807">
        <v>0.60780000000000001</v>
      </c>
      <c r="AI29" s="619" t="s">
        <v>361</v>
      </c>
      <c r="AJ29" s="619" t="s">
        <v>570</v>
      </c>
      <c r="AK29" s="760">
        <v>37078908.11473</v>
      </c>
      <c r="AL29" s="761">
        <v>8393</v>
      </c>
      <c r="AM29" s="811">
        <v>4418</v>
      </c>
      <c r="AN29" s="812">
        <v>0.60780000000000001</v>
      </c>
      <c r="AO29" s="813">
        <v>0.15770000000000001</v>
      </c>
      <c r="AP29" s="814">
        <v>0.7</v>
      </c>
      <c r="AQ29" s="812">
        <v>0.6089</v>
      </c>
      <c r="AR29" s="815">
        <v>0.6089</v>
      </c>
      <c r="AS29" s="825">
        <v>1262.23</v>
      </c>
      <c r="AT29" s="826">
        <v>810.73</v>
      </c>
      <c r="AU29" s="814">
        <v>6804457</v>
      </c>
      <c r="AV29" s="812">
        <v>1</v>
      </c>
      <c r="AW29" s="811">
        <v>6804457</v>
      </c>
      <c r="BB29" s="619" t="s">
        <v>361</v>
      </c>
      <c r="BC29" s="619" t="s">
        <v>606</v>
      </c>
      <c r="BD29" s="768">
        <v>4150113007</v>
      </c>
      <c r="BE29" s="769">
        <v>937.29</v>
      </c>
      <c r="BF29" s="808">
        <v>4427779</v>
      </c>
      <c r="BG29" s="816">
        <v>0.15770000000000001</v>
      </c>
      <c r="BH29" s="673"/>
      <c r="BI29" s="770">
        <v>8393</v>
      </c>
      <c r="BJ29" s="808">
        <v>8.9499999999999993</v>
      </c>
      <c r="BK29" s="770">
        <v>56247</v>
      </c>
      <c r="BL29" s="810">
        <v>60</v>
      </c>
      <c r="BN29" s="619" t="s">
        <v>361</v>
      </c>
      <c r="BO29" s="619" t="s">
        <v>570</v>
      </c>
      <c r="BP29" s="772">
        <v>0.87876923076923075</v>
      </c>
      <c r="BQ29" s="772">
        <v>0.93862215909090918</v>
      </c>
      <c r="BR29" s="818">
        <v>0.83291554054054062</v>
      </c>
      <c r="BS29" s="774"/>
      <c r="BT29" s="819">
        <v>2013</v>
      </c>
      <c r="BU29" s="776">
        <v>0.87580000000000002</v>
      </c>
      <c r="BV29" s="777"/>
      <c r="BW29" s="778">
        <v>0.80500000000000005</v>
      </c>
      <c r="BX29" s="778">
        <v>0.70499999999999996</v>
      </c>
      <c r="BY29" s="778">
        <v>1.1032999999999999</v>
      </c>
      <c r="BZ29" s="622"/>
      <c r="CA29" s="619" t="s">
        <v>361</v>
      </c>
      <c r="CB29" s="619" t="s">
        <v>606</v>
      </c>
      <c r="CC29" s="770">
        <v>31054</v>
      </c>
      <c r="CD29" s="770">
        <v>31827</v>
      </c>
      <c r="CE29" s="770">
        <v>33376</v>
      </c>
      <c r="CF29" s="820">
        <v>32085.666666666668</v>
      </c>
      <c r="CG29" s="820">
        <v>0.7</v>
      </c>
      <c r="CH29" s="639"/>
      <c r="CI29" s="820">
        <v>-1290.3333333333321</v>
      </c>
      <c r="CJ29" s="820">
        <v>-3.8699999999999998E-2</v>
      </c>
      <c r="CL29" s="619" t="s">
        <v>361</v>
      </c>
      <c r="CM29" s="619" t="s">
        <v>606</v>
      </c>
      <c r="CN29" s="780">
        <v>0.6089</v>
      </c>
      <c r="CO29" s="781"/>
      <c r="CP29" s="780">
        <v>8393</v>
      </c>
      <c r="CQ29" s="787">
        <v>7471391</v>
      </c>
      <c r="CR29" s="787">
        <v>0</v>
      </c>
      <c r="CS29" s="787">
        <v>7471391</v>
      </c>
      <c r="CT29" s="787">
        <v>890.19</v>
      </c>
      <c r="CU29" s="781"/>
      <c r="CV29" s="822">
        <v>1262.23</v>
      </c>
      <c r="CW29" s="787">
        <v>810.73</v>
      </c>
      <c r="CX29" s="785">
        <v>0.70499999999999996</v>
      </c>
      <c r="CY29" s="786"/>
      <c r="CZ29" s="787">
        <v>0.70499999999999996</v>
      </c>
      <c r="DA29" s="787">
        <v>1</v>
      </c>
      <c r="DB29" s="781"/>
      <c r="DC29" s="785">
        <v>1</v>
      </c>
      <c r="DX29" s="789" t="s">
        <v>335</v>
      </c>
      <c r="DY29" s="790" t="s">
        <v>23</v>
      </c>
      <c r="DZ29" s="790" t="s">
        <v>6</v>
      </c>
      <c r="EA29" s="791" t="s">
        <v>1061</v>
      </c>
      <c r="EB29" s="792">
        <v>409</v>
      </c>
      <c r="EC29" s="793"/>
      <c r="ED29" s="794">
        <v>409</v>
      </c>
      <c r="EE29" s="794"/>
      <c r="EF29" s="793"/>
      <c r="EG29" s="794">
        <v>1.3650624123890261E-2</v>
      </c>
      <c r="EH29" s="793"/>
      <c r="EI29" s="794">
        <v>0</v>
      </c>
      <c r="EJ29" s="794"/>
      <c r="EK29" s="794">
        <v>0</v>
      </c>
      <c r="EL29" s="794"/>
      <c r="EM29" s="793"/>
      <c r="EN29" s="793"/>
      <c r="EO29" s="795"/>
      <c r="ES29" s="823" t="s">
        <v>353</v>
      </c>
      <c r="ET29" s="824" t="s">
        <v>354</v>
      </c>
      <c r="EU29" s="841">
        <v>376619</v>
      </c>
    </row>
    <row r="30" spans="1:151" ht="15.75">
      <c r="A30" s="798" t="s">
        <v>363</v>
      </c>
      <c r="B30" s="799" t="s">
        <v>364</v>
      </c>
      <c r="C30" s="799">
        <v>12644</v>
      </c>
      <c r="D30" s="799">
        <v>12644</v>
      </c>
      <c r="E30" s="799"/>
      <c r="F30" s="799">
        <v>12644</v>
      </c>
      <c r="G30" s="799"/>
      <c r="H30" s="799">
        <v>12644</v>
      </c>
      <c r="K30" s="802" t="s">
        <v>363</v>
      </c>
      <c r="L30" s="803" t="s">
        <v>364</v>
      </c>
      <c r="M30" s="804">
        <v>7802537005</v>
      </c>
      <c r="N30" s="805">
        <v>132953939</v>
      </c>
      <c r="O30" s="804">
        <v>7669583066</v>
      </c>
      <c r="P30" s="802">
        <v>2016</v>
      </c>
      <c r="Q30" s="752">
        <v>0.92669999999999997</v>
      </c>
      <c r="R30" s="803">
        <v>8276230782</v>
      </c>
      <c r="S30" s="806">
        <v>132953939</v>
      </c>
      <c r="T30" s="803">
        <v>169749363</v>
      </c>
      <c r="U30" s="803">
        <v>1925014133</v>
      </c>
      <c r="V30" s="803">
        <v>10503948217</v>
      </c>
      <c r="X30" s="619" t="s">
        <v>363</v>
      </c>
      <c r="Y30" s="619" t="s">
        <v>364</v>
      </c>
      <c r="Z30" s="807">
        <v>10503948217</v>
      </c>
      <c r="AA30" s="808">
        <v>67120229.106629997</v>
      </c>
      <c r="AB30" s="756">
        <v>20316867</v>
      </c>
      <c r="AC30" s="756">
        <v>289929</v>
      </c>
      <c r="AD30" s="809">
        <v>87727025.106629997</v>
      </c>
      <c r="AE30" s="810">
        <v>12644</v>
      </c>
      <c r="AF30" s="807">
        <v>6938</v>
      </c>
      <c r="AG30" s="807">
        <v>0.95450000000000002</v>
      </c>
      <c r="AI30" s="619" t="s">
        <v>363</v>
      </c>
      <c r="AJ30" s="619" t="s">
        <v>364</v>
      </c>
      <c r="AK30" s="760">
        <v>87727025.106629997</v>
      </c>
      <c r="AL30" s="761">
        <v>12644</v>
      </c>
      <c r="AM30" s="811">
        <v>6938</v>
      </c>
      <c r="AN30" s="812">
        <v>0.95450000000000002</v>
      </c>
      <c r="AO30" s="813">
        <v>0.52749999999999997</v>
      </c>
      <c r="AP30" s="814">
        <v>0.93600000000000005</v>
      </c>
      <c r="AQ30" s="812">
        <v>0.90259999999999996</v>
      </c>
      <c r="AR30" s="815">
        <v>0.90259999999999996</v>
      </c>
      <c r="AS30" s="825">
        <v>1871.05</v>
      </c>
      <c r="AT30" s="826">
        <v>201.91000000000008</v>
      </c>
      <c r="AU30" s="814">
        <v>2552950</v>
      </c>
      <c r="AV30" s="812">
        <v>0.89900000000000002</v>
      </c>
      <c r="AW30" s="811">
        <v>2295102</v>
      </c>
      <c r="BB30" s="619" t="s">
        <v>363</v>
      </c>
      <c r="BC30" s="619" t="s">
        <v>607</v>
      </c>
      <c r="BD30" s="768">
        <v>10503948217</v>
      </c>
      <c r="BE30" s="769">
        <v>708.96</v>
      </c>
      <c r="BF30" s="808">
        <v>14815996</v>
      </c>
      <c r="BG30" s="816">
        <v>0.52749999999999997</v>
      </c>
      <c r="BH30" s="673"/>
      <c r="BI30" s="770">
        <v>12644</v>
      </c>
      <c r="BJ30" s="808">
        <v>17.829999999999998</v>
      </c>
      <c r="BK30" s="770">
        <v>102989</v>
      </c>
      <c r="BL30" s="810">
        <v>145</v>
      </c>
      <c r="BN30" s="619" t="s">
        <v>363</v>
      </c>
      <c r="BO30" s="619" t="s">
        <v>364</v>
      </c>
      <c r="BP30" s="772">
        <v>0.97460545969104984</v>
      </c>
      <c r="BQ30" s="772">
        <v>0.95033333333333336</v>
      </c>
      <c r="BR30" s="818">
        <v>0.89495449045812014</v>
      </c>
      <c r="BS30" s="774"/>
      <c r="BT30" s="819">
        <v>2016</v>
      </c>
      <c r="BU30" s="776">
        <v>0.92669999999999997</v>
      </c>
      <c r="BV30" s="777"/>
      <c r="BW30" s="778">
        <v>0.5494</v>
      </c>
      <c r="BX30" s="778">
        <v>0.50900000000000001</v>
      </c>
      <c r="BY30" s="778">
        <v>0.79659999999999997</v>
      </c>
      <c r="BZ30" s="622"/>
      <c r="CA30" s="619" t="s">
        <v>363</v>
      </c>
      <c r="CB30" s="619" t="s">
        <v>607</v>
      </c>
      <c r="CC30" s="770">
        <v>40906</v>
      </c>
      <c r="CD30" s="770">
        <v>42495</v>
      </c>
      <c r="CE30" s="770">
        <v>45308</v>
      </c>
      <c r="CF30" s="820">
        <v>42903</v>
      </c>
      <c r="CG30" s="820">
        <v>0.93600000000000005</v>
      </c>
      <c r="CH30" s="639"/>
      <c r="CI30" s="820">
        <v>-2405</v>
      </c>
      <c r="CJ30" s="820">
        <v>-5.3100000000000001E-2</v>
      </c>
      <c r="CL30" s="619" t="s">
        <v>363</v>
      </c>
      <c r="CM30" s="619" t="s">
        <v>607</v>
      </c>
      <c r="CN30" s="780">
        <v>0.90259999999999996</v>
      </c>
      <c r="CO30" s="781"/>
      <c r="CP30" s="780">
        <v>12644</v>
      </c>
      <c r="CQ30" s="787">
        <v>21273777</v>
      </c>
      <c r="CR30" s="787">
        <v>0</v>
      </c>
      <c r="CS30" s="787">
        <v>21273777</v>
      </c>
      <c r="CT30" s="787">
        <v>1682.52</v>
      </c>
      <c r="CU30" s="781"/>
      <c r="CV30" s="822">
        <v>1871.05</v>
      </c>
      <c r="CW30" s="787">
        <v>201.91000000000008</v>
      </c>
      <c r="CX30" s="785">
        <v>0.89900000000000002</v>
      </c>
      <c r="CY30" s="786"/>
      <c r="CZ30" s="787">
        <v>0.50900000000000001</v>
      </c>
      <c r="DA30" s="787" t="s">
        <v>2</v>
      </c>
      <c r="DB30" s="781"/>
      <c r="DC30" s="785">
        <v>0.89900000000000002</v>
      </c>
      <c r="DX30" s="789" t="s">
        <v>335</v>
      </c>
      <c r="DY30" s="790" t="s">
        <v>876</v>
      </c>
      <c r="DZ30" s="790" t="s">
        <v>6</v>
      </c>
      <c r="EA30" s="791" t="s">
        <v>845</v>
      </c>
      <c r="EB30" s="792">
        <v>1282</v>
      </c>
      <c r="EC30" s="793"/>
      <c r="ED30" s="794">
        <v>1282</v>
      </c>
      <c r="EE30" s="794"/>
      <c r="EF30" s="793"/>
      <c r="EG30" s="794">
        <v>4.2787530872438424E-2</v>
      </c>
      <c r="EH30" s="793"/>
      <c r="EI30" s="794">
        <v>0</v>
      </c>
      <c r="EJ30" s="794"/>
      <c r="EK30" s="794">
        <v>0</v>
      </c>
      <c r="EL30" s="794"/>
      <c r="EM30" s="793"/>
      <c r="EN30" s="793"/>
      <c r="EO30" s="795"/>
      <c r="ES30" s="823" t="s">
        <v>355</v>
      </c>
      <c r="ET30" s="824" t="s">
        <v>356</v>
      </c>
      <c r="EU30" s="841">
        <v>511027</v>
      </c>
    </row>
    <row r="31" spans="1:151" ht="15.75">
      <c r="A31" s="798" t="s">
        <v>365</v>
      </c>
      <c r="B31" s="799" t="s">
        <v>571</v>
      </c>
      <c r="C31" s="799">
        <v>48705</v>
      </c>
      <c r="D31" s="799">
        <v>50627</v>
      </c>
      <c r="E31" s="799"/>
      <c r="F31" s="799">
        <v>50627</v>
      </c>
      <c r="G31" s="799"/>
      <c r="H31" s="799">
        <v>50627</v>
      </c>
      <c r="K31" s="802" t="s">
        <v>365</v>
      </c>
      <c r="L31" s="803" t="s">
        <v>366</v>
      </c>
      <c r="M31" s="804">
        <v>19293787484</v>
      </c>
      <c r="N31" s="805">
        <v>80756059</v>
      </c>
      <c r="O31" s="804">
        <v>19213031425</v>
      </c>
      <c r="P31" s="802">
        <v>2017</v>
      </c>
      <c r="Q31" s="752">
        <v>0.95599999999999996</v>
      </c>
      <c r="R31" s="803">
        <v>20097313206</v>
      </c>
      <c r="S31" s="806">
        <v>80756059</v>
      </c>
      <c r="T31" s="803">
        <v>457112677</v>
      </c>
      <c r="U31" s="803">
        <v>4285140129</v>
      </c>
      <c r="V31" s="803">
        <v>24920322071</v>
      </c>
      <c r="X31" s="619" t="s">
        <v>365</v>
      </c>
      <c r="Y31" s="619" t="s">
        <v>571</v>
      </c>
      <c r="Z31" s="807">
        <v>24920322071</v>
      </c>
      <c r="AA31" s="808">
        <v>159240858.03369001</v>
      </c>
      <c r="AB31" s="756">
        <v>58018512</v>
      </c>
      <c r="AC31" s="756">
        <v>501905</v>
      </c>
      <c r="AD31" s="809">
        <v>217761275.03369001</v>
      </c>
      <c r="AE31" s="810">
        <v>50627</v>
      </c>
      <c r="AF31" s="807">
        <v>4301</v>
      </c>
      <c r="AG31" s="807">
        <v>0.5917</v>
      </c>
      <c r="AI31" s="619" t="s">
        <v>365</v>
      </c>
      <c r="AJ31" s="619" t="s">
        <v>571</v>
      </c>
      <c r="AK31" s="760">
        <v>217761275.03369001</v>
      </c>
      <c r="AL31" s="761">
        <v>50627</v>
      </c>
      <c r="AM31" s="811">
        <v>4301</v>
      </c>
      <c r="AN31" s="812">
        <v>0.5917</v>
      </c>
      <c r="AO31" s="813">
        <v>1.3602000000000001</v>
      </c>
      <c r="AP31" s="814">
        <v>0.83179999999999998</v>
      </c>
      <c r="AQ31" s="812">
        <v>0.78859999999999997</v>
      </c>
      <c r="AR31" s="815">
        <v>0.78859999999999997</v>
      </c>
      <c r="AS31" s="825">
        <v>1634.74</v>
      </c>
      <c r="AT31" s="826">
        <v>438.22</v>
      </c>
      <c r="AU31" s="814">
        <v>22185764</v>
      </c>
      <c r="AV31" s="812">
        <v>1</v>
      </c>
      <c r="AW31" s="811">
        <v>22185764</v>
      </c>
      <c r="BB31" s="619" t="s">
        <v>365</v>
      </c>
      <c r="BC31" s="619" t="s">
        <v>608</v>
      </c>
      <c r="BD31" s="768">
        <v>24920322071</v>
      </c>
      <c r="BE31" s="769">
        <v>652.30999999999995</v>
      </c>
      <c r="BF31" s="808">
        <v>38203189</v>
      </c>
      <c r="BG31" s="816">
        <v>1.3602000000000001</v>
      </c>
      <c r="BH31" s="673"/>
      <c r="BI31" s="770">
        <v>50627</v>
      </c>
      <c r="BJ31" s="808">
        <v>77.61</v>
      </c>
      <c r="BK31" s="770">
        <v>332392</v>
      </c>
      <c r="BL31" s="810">
        <v>510</v>
      </c>
      <c r="BN31" s="619" t="s">
        <v>365</v>
      </c>
      <c r="BO31" s="619" t="s">
        <v>571</v>
      </c>
      <c r="BP31" s="772">
        <v>0.98867924528301887</v>
      </c>
      <c r="BQ31" s="772">
        <v>0.95992217898832688</v>
      </c>
      <c r="BR31" s="773">
        <v>0.94243473939606537</v>
      </c>
      <c r="BS31" s="774"/>
      <c r="BT31" s="775">
        <v>2017</v>
      </c>
      <c r="BU31" s="776">
        <v>0.95599999999999996</v>
      </c>
      <c r="BV31" s="777"/>
      <c r="BW31" s="778">
        <v>0.79900000000000004</v>
      </c>
      <c r="BX31" s="778">
        <v>0.76400000000000001</v>
      </c>
      <c r="BY31" s="778">
        <v>1.1956</v>
      </c>
      <c r="BZ31" s="622"/>
      <c r="CA31" s="619" t="s">
        <v>365</v>
      </c>
      <c r="CB31" s="619" t="s">
        <v>608</v>
      </c>
      <c r="CC31" s="770">
        <v>36659</v>
      </c>
      <c r="CD31" s="770">
        <v>37919</v>
      </c>
      <c r="CE31" s="770">
        <v>39799</v>
      </c>
      <c r="CF31" s="820">
        <v>38125.666666666664</v>
      </c>
      <c r="CG31" s="820">
        <v>0.83179999999999998</v>
      </c>
      <c r="CH31" s="639"/>
      <c r="CI31" s="820">
        <v>-1673.3333333333358</v>
      </c>
      <c r="CJ31" s="820">
        <v>-4.2000000000000003E-2</v>
      </c>
      <c r="CL31" s="619" t="s">
        <v>365</v>
      </c>
      <c r="CM31" s="619" t="s">
        <v>608</v>
      </c>
      <c r="CN31" s="780">
        <v>0.78859999999999997</v>
      </c>
      <c r="CO31" s="781"/>
      <c r="CP31" s="780">
        <v>50627</v>
      </c>
      <c r="CQ31" s="787">
        <v>80150000</v>
      </c>
      <c r="CR31" s="787">
        <v>0</v>
      </c>
      <c r="CS31" s="787">
        <v>80150000</v>
      </c>
      <c r="CT31" s="787">
        <v>1583.15</v>
      </c>
      <c r="CU31" s="781"/>
      <c r="CV31" s="822">
        <v>1634.74</v>
      </c>
      <c r="CW31" s="787">
        <v>438.22</v>
      </c>
      <c r="CX31" s="785">
        <v>0.96799999999999997</v>
      </c>
      <c r="CY31" s="786"/>
      <c r="CZ31" s="787">
        <v>0.76400000000000001</v>
      </c>
      <c r="DA31" s="787">
        <v>1</v>
      </c>
      <c r="DB31" s="781"/>
      <c r="DC31" s="785">
        <v>1</v>
      </c>
      <c r="DX31" s="789" t="s">
        <v>335</v>
      </c>
      <c r="DY31" s="790" t="s">
        <v>878</v>
      </c>
      <c r="DZ31" s="790" t="s">
        <v>6</v>
      </c>
      <c r="EA31" s="791" t="s">
        <v>1062</v>
      </c>
      <c r="EB31" s="792">
        <v>750</v>
      </c>
      <c r="EC31" s="793"/>
      <c r="ED31" s="794">
        <v>750</v>
      </c>
      <c r="EE31" s="794"/>
      <c r="EF31" s="793"/>
      <c r="EG31" s="794">
        <v>2.5031706828649622E-2</v>
      </c>
      <c r="EH31" s="793"/>
      <c r="EI31" s="794">
        <v>0</v>
      </c>
      <c r="EJ31" s="794"/>
      <c r="EK31" s="794">
        <v>0</v>
      </c>
      <c r="EL31" s="794"/>
      <c r="EM31" s="793"/>
      <c r="EN31" s="793"/>
      <c r="EO31" s="795"/>
      <c r="ES31" s="823" t="s">
        <v>357</v>
      </c>
      <c r="ET31" s="824" t="s">
        <v>358</v>
      </c>
      <c r="EU31" s="841">
        <v>0</v>
      </c>
    </row>
    <row r="32" spans="1:151" ht="15.75">
      <c r="A32" s="798" t="s">
        <v>367</v>
      </c>
      <c r="B32" s="799" t="s">
        <v>368</v>
      </c>
      <c r="C32" s="799">
        <v>4641</v>
      </c>
      <c r="D32" s="799">
        <v>4685</v>
      </c>
      <c r="E32" s="799"/>
      <c r="F32" s="799">
        <v>4685</v>
      </c>
      <c r="G32" s="799"/>
      <c r="H32" s="799">
        <v>4685</v>
      </c>
      <c r="K32" s="802" t="s">
        <v>367</v>
      </c>
      <c r="L32" s="803" t="s">
        <v>368</v>
      </c>
      <c r="M32" s="804">
        <v>6002402515</v>
      </c>
      <c r="N32" s="805">
        <v>58115013</v>
      </c>
      <c r="O32" s="804">
        <v>5944287502</v>
      </c>
      <c r="P32" s="802">
        <v>2013</v>
      </c>
      <c r="Q32" s="752">
        <v>0.85660000000000003</v>
      </c>
      <c r="R32" s="803">
        <v>6939397037</v>
      </c>
      <c r="S32" s="806">
        <v>58115013</v>
      </c>
      <c r="T32" s="803">
        <v>99514254</v>
      </c>
      <c r="U32" s="803">
        <v>626409474</v>
      </c>
      <c r="V32" s="803">
        <v>7723435778</v>
      </c>
      <c r="X32" s="619" t="s">
        <v>367</v>
      </c>
      <c r="Y32" s="619" t="s">
        <v>368</v>
      </c>
      <c r="Z32" s="807">
        <v>7723435778</v>
      </c>
      <c r="AA32" s="808">
        <v>49352754.621419996</v>
      </c>
      <c r="AB32" s="756">
        <v>11397497</v>
      </c>
      <c r="AC32" s="756">
        <v>238731</v>
      </c>
      <c r="AD32" s="809">
        <v>60988982.621419996</v>
      </c>
      <c r="AE32" s="810">
        <v>4685</v>
      </c>
      <c r="AF32" s="807">
        <v>13018</v>
      </c>
      <c r="AG32" s="807">
        <v>1.7908999999999999</v>
      </c>
      <c r="AI32" s="619" t="s">
        <v>367</v>
      </c>
      <c r="AJ32" s="619" t="s">
        <v>368</v>
      </c>
      <c r="AK32" s="760">
        <v>60988982.621419996</v>
      </c>
      <c r="AL32" s="761">
        <v>4685</v>
      </c>
      <c r="AM32" s="811">
        <v>13018</v>
      </c>
      <c r="AN32" s="812">
        <v>1.7908999999999999</v>
      </c>
      <c r="AO32" s="813">
        <v>1.0502</v>
      </c>
      <c r="AP32" s="814">
        <v>0.99719999999999998</v>
      </c>
      <c r="AQ32" s="812">
        <v>1.32</v>
      </c>
      <c r="AR32" s="815" t="s">
        <v>2</v>
      </c>
      <c r="AS32" s="825" t="s">
        <v>2</v>
      </c>
      <c r="AT32" s="826" t="s">
        <v>2</v>
      </c>
      <c r="AU32" s="814">
        <v>0</v>
      </c>
      <c r="AV32" s="812" t="s">
        <v>2</v>
      </c>
      <c r="AW32" s="811">
        <v>0</v>
      </c>
      <c r="BB32" s="619" t="s">
        <v>367</v>
      </c>
      <c r="BC32" s="619" t="s">
        <v>609</v>
      </c>
      <c r="BD32" s="768">
        <v>7723435778</v>
      </c>
      <c r="BE32" s="769">
        <v>261.85000000000002</v>
      </c>
      <c r="BF32" s="808">
        <v>29495649</v>
      </c>
      <c r="BG32" s="816">
        <v>1.0502</v>
      </c>
      <c r="BH32" s="673"/>
      <c r="BI32" s="770">
        <v>4685</v>
      </c>
      <c r="BJ32" s="808">
        <v>17.89</v>
      </c>
      <c r="BK32" s="770">
        <v>27677</v>
      </c>
      <c r="BL32" s="810">
        <v>106</v>
      </c>
      <c r="BN32" s="619" t="s">
        <v>367</v>
      </c>
      <c r="BO32" s="619" t="s">
        <v>368</v>
      </c>
      <c r="BP32" s="772">
        <v>0.91095974091177423</v>
      </c>
      <c r="BQ32" s="772">
        <v>0.85534236592804513</v>
      </c>
      <c r="BR32" s="818">
        <v>0.83939945049488562</v>
      </c>
      <c r="BS32" s="774"/>
      <c r="BT32" s="819">
        <v>2013</v>
      </c>
      <c r="BU32" s="776">
        <v>0.85660000000000003</v>
      </c>
      <c r="BV32" s="777"/>
      <c r="BW32" s="778">
        <v>0.48</v>
      </c>
      <c r="BX32" s="778">
        <v>0.41099999999999998</v>
      </c>
      <c r="BY32" s="778">
        <v>0.64319999999999999</v>
      </c>
      <c r="BZ32" s="622"/>
      <c r="CA32" s="619" t="s">
        <v>367</v>
      </c>
      <c r="CB32" s="619" t="s">
        <v>609</v>
      </c>
      <c r="CC32" s="770">
        <v>44760</v>
      </c>
      <c r="CD32" s="770">
        <v>45460</v>
      </c>
      <c r="CE32" s="770">
        <v>46911</v>
      </c>
      <c r="CF32" s="820">
        <v>45710.333333333336</v>
      </c>
      <c r="CG32" s="820">
        <v>0.99719999999999998</v>
      </c>
      <c r="CH32" s="639"/>
      <c r="CI32" s="820">
        <v>-1200.6666666666642</v>
      </c>
      <c r="CJ32" s="820">
        <v>-2.5600000000000001E-2</v>
      </c>
      <c r="CL32" s="619" t="s">
        <v>367</v>
      </c>
      <c r="CM32" s="619" t="s">
        <v>609</v>
      </c>
      <c r="CN32" s="780" t="s">
        <v>2</v>
      </c>
      <c r="CO32" s="781"/>
      <c r="CP32" s="780">
        <v>4685</v>
      </c>
      <c r="CQ32" s="787">
        <v>10505108</v>
      </c>
      <c r="CR32" s="787">
        <v>0</v>
      </c>
      <c r="CS32" s="787">
        <v>10505108</v>
      </c>
      <c r="CT32" s="787">
        <v>2242.29</v>
      </c>
      <c r="CU32" s="781"/>
      <c r="CV32" s="822" t="s">
        <v>2</v>
      </c>
      <c r="CW32" s="787" t="s">
        <v>2</v>
      </c>
      <c r="CX32" s="785" t="s">
        <v>2</v>
      </c>
      <c r="CY32" s="786"/>
      <c r="CZ32" s="787">
        <v>0.41099999999999998</v>
      </c>
      <c r="DA32" s="787" t="s">
        <v>2</v>
      </c>
      <c r="DB32" s="781"/>
      <c r="DC32" s="785" t="s">
        <v>2</v>
      </c>
      <c r="DX32" s="789" t="s">
        <v>335</v>
      </c>
      <c r="DY32" s="790" t="s">
        <v>1329</v>
      </c>
      <c r="DZ32" s="790" t="s">
        <v>6</v>
      </c>
      <c r="EA32" s="791" t="s">
        <v>1330</v>
      </c>
      <c r="EB32" s="792">
        <v>105</v>
      </c>
      <c r="EC32" s="793"/>
      <c r="ED32" s="794">
        <v>105</v>
      </c>
      <c r="EE32" s="794"/>
      <c r="EF32" s="793"/>
      <c r="EG32" s="794">
        <v>3.5044389560109474E-3</v>
      </c>
      <c r="EH32" s="793"/>
      <c r="EI32" s="794">
        <v>0</v>
      </c>
      <c r="EJ32" s="794"/>
      <c r="EK32" s="794">
        <v>0</v>
      </c>
      <c r="EL32" s="794"/>
      <c r="EM32" s="793"/>
      <c r="EN32" s="793"/>
      <c r="EO32" s="795"/>
      <c r="ES32" s="823" t="s">
        <v>359</v>
      </c>
      <c r="ET32" s="824" t="s">
        <v>360</v>
      </c>
      <c r="EU32" s="841">
        <v>5907998</v>
      </c>
    </row>
    <row r="33" spans="1:151" ht="15.75">
      <c r="A33" s="798" t="s">
        <v>369</v>
      </c>
      <c r="B33" s="799" t="s">
        <v>370</v>
      </c>
      <c r="C33" s="799">
        <v>5171</v>
      </c>
      <c r="D33" s="799">
        <v>5171</v>
      </c>
      <c r="E33" s="799"/>
      <c r="F33" s="799">
        <v>5171</v>
      </c>
      <c r="G33" s="799"/>
      <c r="H33" s="799">
        <v>5171</v>
      </c>
      <c r="K33" s="802" t="s">
        <v>369</v>
      </c>
      <c r="L33" s="803" t="s">
        <v>370</v>
      </c>
      <c r="M33" s="804">
        <v>15707391918</v>
      </c>
      <c r="N33" s="805">
        <v>13500</v>
      </c>
      <c r="O33" s="804">
        <v>15707378418</v>
      </c>
      <c r="P33" s="802">
        <v>2020</v>
      </c>
      <c r="Q33" s="752">
        <v>1.0256756756756757</v>
      </c>
      <c r="R33" s="803">
        <v>15314176587</v>
      </c>
      <c r="S33" s="806">
        <v>13500</v>
      </c>
      <c r="T33" s="803">
        <v>144451838</v>
      </c>
      <c r="U33" s="803">
        <v>970663283</v>
      </c>
      <c r="V33" s="803">
        <v>16429305208</v>
      </c>
      <c r="X33" s="619" t="s">
        <v>369</v>
      </c>
      <c r="Y33" s="619" t="s">
        <v>370</v>
      </c>
      <c r="Z33" s="807">
        <v>16429305208</v>
      </c>
      <c r="AA33" s="808">
        <v>104983260.27912</v>
      </c>
      <c r="AB33" s="756">
        <v>21602075</v>
      </c>
      <c r="AC33" s="756">
        <v>316889</v>
      </c>
      <c r="AD33" s="809">
        <v>126902224.27912</v>
      </c>
      <c r="AE33" s="810">
        <v>5171</v>
      </c>
      <c r="AF33" s="807">
        <v>24541</v>
      </c>
      <c r="AG33" s="807">
        <v>3.3761000000000001</v>
      </c>
      <c r="AI33" s="619" t="s">
        <v>369</v>
      </c>
      <c r="AJ33" s="619" t="s">
        <v>370</v>
      </c>
      <c r="AK33" s="760">
        <v>126902224.27912</v>
      </c>
      <c r="AL33" s="761">
        <v>5171</v>
      </c>
      <c r="AM33" s="811">
        <v>24541</v>
      </c>
      <c r="AN33" s="812">
        <v>3.3761000000000001</v>
      </c>
      <c r="AO33" s="813">
        <v>1.5257000000000001</v>
      </c>
      <c r="AP33" s="814">
        <v>1.1923999999999999</v>
      </c>
      <c r="AQ33" s="812">
        <v>2.0992000000000002</v>
      </c>
      <c r="AR33" s="815" t="s">
        <v>2</v>
      </c>
      <c r="AS33" s="825" t="s">
        <v>2</v>
      </c>
      <c r="AT33" s="826" t="s">
        <v>2</v>
      </c>
      <c r="AU33" s="814">
        <v>0</v>
      </c>
      <c r="AV33" s="812" t="s">
        <v>2</v>
      </c>
      <c r="AW33" s="811">
        <v>0</v>
      </c>
      <c r="BB33" s="619" t="s">
        <v>369</v>
      </c>
      <c r="BC33" s="619" t="s">
        <v>610</v>
      </c>
      <c r="BD33" s="768">
        <v>16429305208</v>
      </c>
      <c r="BE33" s="769">
        <v>383.42</v>
      </c>
      <c r="BF33" s="808">
        <v>42849369</v>
      </c>
      <c r="BG33" s="816">
        <v>1.5257000000000001</v>
      </c>
      <c r="BH33" s="673"/>
      <c r="BI33" s="770">
        <v>5171</v>
      </c>
      <c r="BJ33" s="808">
        <v>13.49</v>
      </c>
      <c r="BK33" s="770">
        <v>37599</v>
      </c>
      <c r="BL33" s="810">
        <v>98</v>
      </c>
      <c r="BN33" s="619" t="s">
        <v>369</v>
      </c>
      <c r="BO33" s="619" t="s">
        <v>370</v>
      </c>
      <c r="BP33" s="772">
        <v>0.88925133689839564</v>
      </c>
      <c r="BQ33" s="772">
        <v>0.83485714285714285</v>
      </c>
      <c r="BR33" s="818">
        <v>1.0256756756756757</v>
      </c>
      <c r="BS33" s="774"/>
      <c r="BT33" s="819">
        <v>2020</v>
      </c>
      <c r="BU33" s="776">
        <v>1.0256756756756757</v>
      </c>
      <c r="BV33" s="777"/>
      <c r="BW33" s="778">
        <v>0.40050000000000002</v>
      </c>
      <c r="BX33" s="778">
        <v>0.41099999999999998</v>
      </c>
      <c r="BY33" s="778">
        <v>0.64319999999999999</v>
      </c>
      <c r="BZ33" s="622"/>
      <c r="CA33" s="619" t="s">
        <v>369</v>
      </c>
      <c r="CB33" s="619" t="s">
        <v>610</v>
      </c>
      <c r="CC33" s="770">
        <v>53100</v>
      </c>
      <c r="CD33" s="770">
        <v>54295</v>
      </c>
      <c r="CE33" s="770">
        <v>56573</v>
      </c>
      <c r="CF33" s="820">
        <v>54656</v>
      </c>
      <c r="CG33" s="820">
        <v>1.1923999999999999</v>
      </c>
      <c r="CH33" s="639"/>
      <c r="CI33" s="820">
        <v>-1917</v>
      </c>
      <c r="CJ33" s="820">
        <v>-3.39E-2</v>
      </c>
      <c r="CL33" s="619" t="s">
        <v>369</v>
      </c>
      <c r="CM33" s="619" t="s">
        <v>610</v>
      </c>
      <c r="CN33" s="780" t="s">
        <v>2</v>
      </c>
      <c r="CO33" s="781"/>
      <c r="CP33" s="780">
        <v>5171</v>
      </c>
      <c r="CQ33" s="787">
        <v>22533002</v>
      </c>
      <c r="CR33" s="787">
        <v>0</v>
      </c>
      <c r="CS33" s="787">
        <v>22533002</v>
      </c>
      <c r="CT33" s="787">
        <v>4357.57</v>
      </c>
      <c r="CU33" s="781"/>
      <c r="CV33" s="822" t="s">
        <v>2</v>
      </c>
      <c r="CW33" s="787" t="s">
        <v>2</v>
      </c>
      <c r="CX33" s="785" t="s">
        <v>2</v>
      </c>
      <c r="CY33" s="786"/>
      <c r="CZ33" s="787">
        <v>0.41099999999999998</v>
      </c>
      <c r="DA33" s="787" t="s">
        <v>2</v>
      </c>
      <c r="DB33" s="781"/>
      <c r="DC33" s="785" t="s">
        <v>2</v>
      </c>
      <c r="DX33" s="839" t="s">
        <v>335</v>
      </c>
      <c r="DY33" s="831" t="s">
        <v>25</v>
      </c>
      <c r="DZ33" s="831" t="s">
        <v>6</v>
      </c>
      <c r="EA33" s="832" t="s">
        <v>1063</v>
      </c>
      <c r="EB33" s="792">
        <v>200</v>
      </c>
      <c r="EC33" s="827"/>
      <c r="ED33" s="828">
        <v>200</v>
      </c>
      <c r="EE33" s="828">
        <v>29962</v>
      </c>
      <c r="EF33" s="827"/>
      <c r="EG33" s="828">
        <v>6.675121820973233E-3</v>
      </c>
      <c r="EH33" s="827"/>
      <c r="EI33" s="794">
        <v>0</v>
      </c>
      <c r="EJ33" s="828"/>
      <c r="EK33" s="828">
        <v>0</v>
      </c>
      <c r="EL33" s="828"/>
      <c r="EM33" s="827"/>
      <c r="EN33" s="827"/>
      <c r="EO33" s="829"/>
      <c r="ES33" s="823" t="s">
        <v>361</v>
      </c>
      <c r="ET33" s="824" t="s">
        <v>570</v>
      </c>
      <c r="EU33" s="841">
        <v>4108780</v>
      </c>
    </row>
    <row r="34" spans="1:151" ht="15.75">
      <c r="A34" s="798" t="s">
        <v>371</v>
      </c>
      <c r="B34" s="799" t="s">
        <v>372</v>
      </c>
      <c r="C34" s="799">
        <v>17977</v>
      </c>
      <c r="D34" s="799">
        <v>23905</v>
      </c>
      <c r="E34" s="799"/>
      <c r="F34" s="799">
        <v>23905</v>
      </c>
      <c r="G34" s="799"/>
      <c r="H34" s="799">
        <v>23905</v>
      </c>
      <c r="K34" s="802" t="s">
        <v>371</v>
      </c>
      <c r="L34" s="803" t="s">
        <v>372</v>
      </c>
      <c r="M34" s="804">
        <v>12177207615</v>
      </c>
      <c r="N34" s="805">
        <v>98045739</v>
      </c>
      <c r="O34" s="804">
        <v>12079161876</v>
      </c>
      <c r="P34" s="802">
        <v>2015</v>
      </c>
      <c r="Q34" s="752">
        <v>0.9385</v>
      </c>
      <c r="R34" s="803">
        <v>12870710576</v>
      </c>
      <c r="S34" s="806">
        <v>98045739</v>
      </c>
      <c r="T34" s="803">
        <v>458190477</v>
      </c>
      <c r="U34" s="803">
        <v>2661227908</v>
      </c>
      <c r="V34" s="803">
        <v>16088174700</v>
      </c>
      <c r="X34" s="619" t="s">
        <v>371</v>
      </c>
      <c r="Y34" s="619" t="s">
        <v>372</v>
      </c>
      <c r="Z34" s="807">
        <v>16088174700</v>
      </c>
      <c r="AA34" s="808">
        <v>102803436.333</v>
      </c>
      <c r="AB34" s="756">
        <v>32716325</v>
      </c>
      <c r="AC34" s="756">
        <v>678652</v>
      </c>
      <c r="AD34" s="809">
        <v>136198413.333</v>
      </c>
      <c r="AE34" s="810">
        <v>23905</v>
      </c>
      <c r="AF34" s="807">
        <v>5697</v>
      </c>
      <c r="AG34" s="807">
        <v>0.78369999999999995</v>
      </c>
      <c r="AI34" s="619" t="s">
        <v>371</v>
      </c>
      <c r="AJ34" s="619" t="s">
        <v>372</v>
      </c>
      <c r="AK34" s="760">
        <v>136198413.333</v>
      </c>
      <c r="AL34" s="761">
        <v>23905</v>
      </c>
      <c r="AM34" s="811">
        <v>5697</v>
      </c>
      <c r="AN34" s="812">
        <v>0.78369999999999995</v>
      </c>
      <c r="AO34" s="813">
        <v>1.0365</v>
      </c>
      <c r="AP34" s="814">
        <v>0.8538</v>
      </c>
      <c r="AQ34" s="812">
        <v>0.84409999999999996</v>
      </c>
      <c r="AR34" s="815">
        <v>0.84409999999999996</v>
      </c>
      <c r="AS34" s="825">
        <v>1749.79</v>
      </c>
      <c r="AT34" s="826">
        <v>323.17000000000007</v>
      </c>
      <c r="AU34" s="814">
        <v>7725379</v>
      </c>
      <c r="AV34" s="812">
        <v>0.78800000000000003</v>
      </c>
      <c r="AW34" s="811">
        <v>6087599</v>
      </c>
      <c r="BB34" s="619" t="s">
        <v>371</v>
      </c>
      <c r="BC34" s="619" t="s">
        <v>611</v>
      </c>
      <c r="BD34" s="768">
        <v>16088174700</v>
      </c>
      <c r="BE34" s="769">
        <v>552.66999999999996</v>
      </c>
      <c r="BF34" s="808">
        <v>29109911</v>
      </c>
      <c r="BG34" s="816">
        <v>1.0365</v>
      </c>
      <c r="BH34" s="673"/>
      <c r="BI34" s="770">
        <v>23905</v>
      </c>
      <c r="BJ34" s="808">
        <v>43.25</v>
      </c>
      <c r="BK34" s="770">
        <v>169208</v>
      </c>
      <c r="BL34" s="810">
        <v>306</v>
      </c>
      <c r="BN34" s="619" t="s">
        <v>371</v>
      </c>
      <c r="BO34" s="619" t="s">
        <v>372</v>
      </c>
      <c r="BP34" s="772">
        <v>0.98081632653061224</v>
      </c>
      <c r="BQ34" s="817">
        <v>0.94801250311687379</v>
      </c>
      <c r="BR34" s="818">
        <v>0.91799203597149714</v>
      </c>
      <c r="BS34" s="774"/>
      <c r="BT34" s="819">
        <v>2015</v>
      </c>
      <c r="BU34" s="776">
        <v>0.9385</v>
      </c>
      <c r="BV34" s="777"/>
      <c r="BW34" s="778">
        <v>0.54</v>
      </c>
      <c r="BX34" s="778">
        <v>0.50700000000000001</v>
      </c>
      <c r="BY34" s="778">
        <v>0.79339999999999999</v>
      </c>
      <c r="BZ34" s="622"/>
      <c r="CA34" s="619" t="s">
        <v>371</v>
      </c>
      <c r="CB34" s="619" t="s">
        <v>611</v>
      </c>
      <c r="CC34" s="770">
        <v>37793</v>
      </c>
      <c r="CD34" s="770">
        <v>38966</v>
      </c>
      <c r="CE34" s="770">
        <v>40647</v>
      </c>
      <c r="CF34" s="820">
        <v>39135.333333333336</v>
      </c>
      <c r="CG34" s="820">
        <v>0.8538</v>
      </c>
      <c r="CH34" s="639"/>
      <c r="CI34" s="820">
        <v>-1511.6666666666642</v>
      </c>
      <c r="CJ34" s="820">
        <v>-3.7199999999999997E-2</v>
      </c>
      <c r="CL34" s="619" t="s">
        <v>371</v>
      </c>
      <c r="CM34" s="619" t="s">
        <v>611</v>
      </c>
      <c r="CN34" s="780">
        <v>0.84409999999999996</v>
      </c>
      <c r="CO34" s="781"/>
      <c r="CP34" s="780">
        <v>23905</v>
      </c>
      <c r="CQ34" s="787">
        <v>29823457</v>
      </c>
      <c r="CR34" s="787">
        <v>3151629</v>
      </c>
      <c r="CS34" s="787">
        <v>32975086</v>
      </c>
      <c r="CT34" s="787">
        <v>1379.42</v>
      </c>
      <c r="CU34" s="781"/>
      <c r="CV34" s="822">
        <v>1749.79</v>
      </c>
      <c r="CW34" s="787">
        <v>323.17000000000007</v>
      </c>
      <c r="CX34" s="785">
        <v>0.78800000000000003</v>
      </c>
      <c r="CY34" s="786"/>
      <c r="CZ34" s="787">
        <v>0.50700000000000001</v>
      </c>
      <c r="DA34" s="787" t="s">
        <v>2</v>
      </c>
      <c r="DB34" s="781"/>
      <c r="DC34" s="785">
        <v>0.78800000000000003</v>
      </c>
      <c r="DX34" s="789" t="s">
        <v>337</v>
      </c>
      <c r="DY34" s="790" t="s">
        <v>337</v>
      </c>
      <c r="DZ34" s="790" t="s">
        <v>744</v>
      </c>
      <c r="EA34" s="791" t="s">
        <v>338</v>
      </c>
      <c r="EB34" s="792">
        <v>11427</v>
      </c>
      <c r="EC34" s="793"/>
      <c r="ED34" s="794">
        <v>11427</v>
      </c>
      <c r="EE34" s="794"/>
      <c r="EF34" s="793"/>
      <c r="EG34" s="794">
        <v>0.95607429718875503</v>
      </c>
      <c r="EH34" s="793"/>
      <c r="EI34" s="794">
        <v>6352608</v>
      </c>
      <c r="EJ34" s="794"/>
      <c r="EK34" s="794">
        <v>6073565</v>
      </c>
      <c r="EL34" s="794">
        <v>6352608</v>
      </c>
      <c r="EM34" s="793">
        <v>0</v>
      </c>
      <c r="EN34" s="793"/>
      <c r="EO34" s="795"/>
      <c r="ES34" s="823" t="s">
        <v>41</v>
      </c>
      <c r="ET34" s="824" t="s">
        <v>42</v>
      </c>
      <c r="EU34" s="841">
        <v>1698479</v>
      </c>
    </row>
    <row r="35" spans="1:151" ht="15.75">
      <c r="A35" s="798" t="s">
        <v>373</v>
      </c>
      <c r="B35" s="799" t="s">
        <v>374</v>
      </c>
      <c r="C35" s="799">
        <v>6064</v>
      </c>
      <c r="D35" s="799">
        <v>6064</v>
      </c>
      <c r="E35" s="799"/>
      <c r="F35" s="799">
        <v>6064</v>
      </c>
      <c r="G35" s="799"/>
      <c r="H35" s="799">
        <v>6064</v>
      </c>
      <c r="K35" s="802" t="s">
        <v>373</v>
      </c>
      <c r="L35" s="803" t="s">
        <v>374</v>
      </c>
      <c r="M35" s="804">
        <v>3685417704</v>
      </c>
      <c r="N35" s="805">
        <v>216038690</v>
      </c>
      <c r="O35" s="804">
        <v>3469379014</v>
      </c>
      <c r="P35" s="802">
        <v>2017</v>
      </c>
      <c r="Q35" s="752">
        <v>0.91900000000000004</v>
      </c>
      <c r="R35" s="803">
        <v>3775167589</v>
      </c>
      <c r="S35" s="806">
        <v>216038690</v>
      </c>
      <c r="T35" s="803">
        <v>115868709</v>
      </c>
      <c r="U35" s="803">
        <v>1049734543</v>
      </c>
      <c r="V35" s="803">
        <v>5156809531</v>
      </c>
      <c r="X35" s="619" t="s">
        <v>373</v>
      </c>
      <c r="Y35" s="619" t="s">
        <v>374</v>
      </c>
      <c r="Z35" s="807">
        <v>5156809531</v>
      </c>
      <c r="AA35" s="808">
        <v>32952012.90309</v>
      </c>
      <c r="AB35" s="756">
        <v>9738360</v>
      </c>
      <c r="AC35" s="756">
        <v>211795</v>
      </c>
      <c r="AD35" s="809">
        <v>42902167.90309</v>
      </c>
      <c r="AE35" s="810">
        <v>6064</v>
      </c>
      <c r="AF35" s="807">
        <v>7075</v>
      </c>
      <c r="AG35" s="807">
        <v>0.97330000000000005</v>
      </c>
      <c r="AI35" s="619" t="s">
        <v>373</v>
      </c>
      <c r="AJ35" s="619" t="s">
        <v>374</v>
      </c>
      <c r="AK35" s="760">
        <v>42902167.90309</v>
      </c>
      <c r="AL35" s="761">
        <v>6064</v>
      </c>
      <c r="AM35" s="811">
        <v>7075</v>
      </c>
      <c r="AN35" s="812">
        <v>0.97330000000000005</v>
      </c>
      <c r="AO35" s="813">
        <v>0.69520000000000004</v>
      </c>
      <c r="AP35" s="814">
        <v>1.0497000000000001</v>
      </c>
      <c r="AQ35" s="812">
        <v>0.98370000000000002</v>
      </c>
      <c r="AR35" s="815">
        <v>0.98370000000000002</v>
      </c>
      <c r="AS35" s="825">
        <v>2039.17</v>
      </c>
      <c r="AT35" s="826">
        <v>33.789999999999964</v>
      </c>
      <c r="AU35" s="814">
        <v>204903</v>
      </c>
      <c r="AV35" s="812">
        <v>1</v>
      </c>
      <c r="AW35" s="811">
        <v>204903</v>
      </c>
      <c r="BB35" s="619" t="s">
        <v>373</v>
      </c>
      <c r="BC35" s="619" t="s">
        <v>612</v>
      </c>
      <c r="BD35" s="768">
        <v>5156809531</v>
      </c>
      <c r="BE35" s="769">
        <v>264.11</v>
      </c>
      <c r="BF35" s="808">
        <v>19525234</v>
      </c>
      <c r="BG35" s="816">
        <v>0.69520000000000004</v>
      </c>
      <c r="BH35" s="673"/>
      <c r="BI35" s="770">
        <v>6064</v>
      </c>
      <c r="BJ35" s="808">
        <v>22.96</v>
      </c>
      <c r="BK35" s="770">
        <v>43227</v>
      </c>
      <c r="BL35" s="810">
        <v>164</v>
      </c>
      <c r="BN35" s="619" t="s">
        <v>373</v>
      </c>
      <c r="BO35" s="619" t="s">
        <v>374</v>
      </c>
      <c r="BP35" s="772">
        <v>0.9698181818181818</v>
      </c>
      <c r="BQ35" s="772">
        <v>0.93050106609808092</v>
      </c>
      <c r="BR35" s="773">
        <v>0.89447876447876451</v>
      </c>
      <c r="BS35" s="774"/>
      <c r="BT35" s="775">
        <v>2017</v>
      </c>
      <c r="BU35" s="776">
        <v>0.91900000000000004</v>
      </c>
      <c r="BV35" s="777"/>
      <c r="BW35" s="778">
        <v>0.73799999999999999</v>
      </c>
      <c r="BX35" s="778">
        <v>0.67800000000000005</v>
      </c>
      <c r="BY35" s="778">
        <v>1.0609999999999999</v>
      </c>
      <c r="BZ35" s="622"/>
      <c r="CA35" s="619" t="s">
        <v>373</v>
      </c>
      <c r="CB35" s="619" t="s">
        <v>612</v>
      </c>
      <c r="CC35" s="770">
        <v>46611</v>
      </c>
      <c r="CD35" s="770">
        <v>47774</v>
      </c>
      <c r="CE35" s="770">
        <v>49964</v>
      </c>
      <c r="CF35" s="820">
        <v>48116.333333333336</v>
      </c>
      <c r="CG35" s="820">
        <v>1.0497000000000001</v>
      </c>
      <c r="CH35" s="639"/>
      <c r="CI35" s="820">
        <v>-1847.6666666666642</v>
      </c>
      <c r="CJ35" s="820">
        <v>-3.6999999999999998E-2</v>
      </c>
      <c r="CL35" s="619" t="s">
        <v>373</v>
      </c>
      <c r="CM35" s="619" t="s">
        <v>612</v>
      </c>
      <c r="CN35" s="780">
        <v>0.98370000000000002</v>
      </c>
      <c r="CO35" s="781"/>
      <c r="CP35" s="780">
        <v>6064</v>
      </c>
      <c r="CQ35" s="787">
        <v>11535163</v>
      </c>
      <c r="CR35" s="787">
        <v>0</v>
      </c>
      <c r="CS35" s="787">
        <v>11535163</v>
      </c>
      <c r="CT35" s="787">
        <v>1902.24</v>
      </c>
      <c r="CU35" s="781"/>
      <c r="CV35" s="822">
        <v>2039.17</v>
      </c>
      <c r="CW35" s="787">
        <v>33.789999999999964</v>
      </c>
      <c r="CX35" s="785">
        <v>0.93300000000000005</v>
      </c>
      <c r="CY35" s="786"/>
      <c r="CZ35" s="787">
        <v>0.67800000000000005</v>
      </c>
      <c r="DA35" s="787">
        <v>1</v>
      </c>
      <c r="DB35" s="781"/>
      <c r="DC35" s="785">
        <v>1</v>
      </c>
      <c r="DX35" s="839" t="s">
        <v>337</v>
      </c>
      <c r="DY35" s="831" t="s">
        <v>27</v>
      </c>
      <c r="DZ35" s="831" t="s">
        <v>6</v>
      </c>
      <c r="EA35" s="832" t="s">
        <v>1064</v>
      </c>
      <c r="EB35" s="792">
        <v>525</v>
      </c>
      <c r="EC35" s="827"/>
      <c r="ED35" s="828">
        <v>525</v>
      </c>
      <c r="EE35" s="828">
        <v>11952</v>
      </c>
      <c r="EF35" s="827"/>
      <c r="EG35" s="828">
        <v>4.3925702811244978E-2</v>
      </c>
      <c r="EH35" s="827"/>
      <c r="EI35" s="794">
        <v>0</v>
      </c>
      <c r="EJ35" s="828"/>
      <c r="EK35" s="828">
        <v>279043</v>
      </c>
      <c r="EL35" s="828"/>
      <c r="EM35" s="827"/>
      <c r="EN35" s="827"/>
      <c r="EO35" s="829"/>
      <c r="ES35" s="823" t="s">
        <v>363</v>
      </c>
      <c r="ET35" s="824" t="s">
        <v>364</v>
      </c>
      <c r="EU35" s="841">
        <v>2295102</v>
      </c>
    </row>
    <row r="36" spans="1:151" ht="15.75">
      <c r="A36" s="798" t="s">
        <v>375</v>
      </c>
      <c r="B36" s="799" t="s">
        <v>376</v>
      </c>
      <c r="C36" s="799">
        <v>9479</v>
      </c>
      <c r="D36" s="799">
        <v>9479</v>
      </c>
      <c r="E36" s="799"/>
      <c r="F36" s="799">
        <v>9479</v>
      </c>
      <c r="G36" s="799"/>
      <c r="H36" s="799">
        <v>9479</v>
      </c>
      <c r="K36" s="802" t="s">
        <v>375</v>
      </c>
      <c r="L36" s="803" t="s">
        <v>376</v>
      </c>
      <c r="M36" s="804">
        <v>3339507053</v>
      </c>
      <c r="N36" s="805">
        <v>192391100</v>
      </c>
      <c r="O36" s="804">
        <v>3147115953</v>
      </c>
      <c r="P36" s="802">
        <v>2017</v>
      </c>
      <c r="Q36" s="752">
        <v>0.90210000000000001</v>
      </c>
      <c r="R36" s="803">
        <v>3488655308</v>
      </c>
      <c r="S36" s="806">
        <v>192391100</v>
      </c>
      <c r="T36" s="803">
        <v>157112717</v>
      </c>
      <c r="U36" s="803">
        <v>1128090884</v>
      </c>
      <c r="V36" s="803">
        <v>4966250009</v>
      </c>
      <c r="X36" s="619" t="s">
        <v>375</v>
      </c>
      <c r="Y36" s="619" t="s">
        <v>376</v>
      </c>
      <c r="Z36" s="807">
        <v>4966250009</v>
      </c>
      <c r="AA36" s="808">
        <v>31734337.55751</v>
      </c>
      <c r="AB36" s="756">
        <v>12089992</v>
      </c>
      <c r="AC36" s="756">
        <v>268553</v>
      </c>
      <c r="AD36" s="809">
        <v>44092882.557510003</v>
      </c>
      <c r="AE36" s="810">
        <v>9479</v>
      </c>
      <c r="AF36" s="807">
        <v>4652</v>
      </c>
      <c r="AG36" s="807">
        <v>0.64</v>
      </c>
      <c r="AI36" s="619" t="s">
        <v>375</v>
      </c>
      <c r="AJ36" s="619" t="s">
        <v>376</v>
      </c>
      <c r="AK36" s="760">
        <v>44092882.557510003</v>
      </c>
      <c r="AL36" s="761">
        <v>9479</v>
      </c>
      <c r="AM36" s="811">
        <v>4652</v>
      </c>
      <c r="AN36" s="812">
        <v>0.64</v>
      </c>
      <c r="AO36" s="813">
        <v>0.21659999999999999</v>
      </c>
      <c r="AP36" s="814">
        <v>0.75009999999999999</v>
      </c>
      <c r="AQ36" s="812">
        <v>0.65280000000000005</v>
      </c>
      <c r="AR36" s="815">
        <v>0.65280000000000005</v>
      </c>
      <c r="AS36" s="825">
        <v>1353.23</v>
      </c>
      <c r="AT36" s="826">
        <v>719.73</v>
      </c>
      <c r="AU36" s="814">
        <v>6822321</v>
      </c>
      <c r="AV36" s="812">
        <v>1</v>
      </c>
      <c r="AW36" s="811">
        <v>6822321</v>
      </c>
      <c r="BB36" s="619" t="s">
        <v>375</v>
      </c>
      <c r="BC36" s="619" t="s">
        <v>613</v>
      </c>
      <c r="BD36" s="768">
        <v>4966250009</v>
      </c>
      <c r="BE36" s="769">
        <v>816.22</v>
      </c>
      <c r="BF36" s="808">
        <v>6084450</v>
      </c>
      <c r="BG36" s="816">
        <v>0.21659999999999999</v>
      </c>
      <c r="BH36" s="673"/>
      <c r="BI36" s="770">
        <v>9479</v>
      </c>
      <c r="BJ36" s="808">
        <v>11.61</v>
      </c>
      <c r="BK36" s="770">
        <v>60048</v>
      </c>
      <c r="BL36" s="810">
        <v>74</v>
      </c>
      <c r="BN36" s="619" t="s">
        <v>375</v>
      </c>
      <c r="BO36" s="619" t="s">
        <v>376</v>
      </c>
      <c r="BP36" s="772">
        <v>0.96091194968553462</v>
      </c>
      <c r="BQ36" s="772">
        <v>0.93076923076923079</v>
      </c>
      <c r="BR36" s="773">
        <v>0.86333333333333329</v>
      </c>
      <c r="BS36" s="774"/>
      <c r="BT36" s="775">
        <v>2017</v>
      </c>
      <c r="BU36" s="776">
        <v>0.90210000000000001</v>
      </c>
      <c r="BV36" s="777"/>
      <c r="BW36" s="778">
        <v>0.73499999999999999</v>
      </c>
      <c r="BX36" s="778">
        <v>0.66300000000000003</v>
      </c>
      <c r="BY36" s="778">
        <v>1.0376000000000001</v>
      </c>
      <c r="BZ36" s="622"/>
      <c r="CA36" s="619" t="s">
        <v>375</v>
      </c>
      <c r="CB36" s="619" t="s">
        <v>613</v>
      </c>
      <c r="CC36" s="770">
        <v>34476</v>
      </c>
      <c r="CD36" s="770">
        <v>33314</v>
      </c>
      <c r="CE36" s="770">
        <v>35354</v>
      </c>
      <c r="CF36" s="820">
        <v>34381.333333333336</v>
      </c>
      <c r="CG36" s="820">
        <v>0.75009999999999999</v>
      </c>
      <c r="CH36" s="639"/>
      <c r="CI36" s="820">
        <v>-972.66666666666424</v>
      </c>
      <c r="CJ36" s="820">
        <v>-2.75E-2</v>
      </c>
      <c r="CL36" s="619" t="s">
        <v>375</v>
      </c>
      <c r="CM36" s="619" t="s">
        <v>613</v>
      </c>
      <c r="CN36" s="780">
        <v>0.65280000000000005</v>
      </c>
      <c r="CO36" s="781"/>
      <c r="CP36" s="780">
        <v>9479</v>
      </c>
      <c r="CQ36" s="787">
        <v>8802624</v>
      </c>
      <c r="CR36" s="787">
        <v>0</v>
      </c>
      <c r="CS36" s="787">
        <v>8802624</v>
      </c>
      <c r="CT36" s="787">
        <v>928.64</v>
      </c>
      <c r="CU36" s="781"/>
      <c r="CV36" s="822">
        <v>1353.23</v>
      </c>
      <c r="CW36" s="787">
        <v>719.73</v>
      </c>
      <c r="CX36" s="785">
        <v>0.68600000000000005</v>
      </c>
      <c r="CY36" s="786"/>
      <c r="CZ36" s="787">
        <v>0.66300000000000003</v>
      </c>
      <c r="DA36" s="787">
        <v>1</v>
      </c>
      <c r="DB36" s="781"/>
      <c r="DC36" s="785">
        <v>1</v>
      </c>
      <c r="DX36" s="789" t="s">
        <v>339</v>
      </c>
      <c r="DY36" s="790" t="s">
        <v>339</v>
      </c>
      <c r="DZ36" s="790" t="s">
        <v>744</v>
      </c>
      <c r="EA36" s="791" t="s">
        <v>340</v>
      </c>
      <c r="EB36" s="792">
        <v>34642</v>
      </c>
      <c r="EC36" s="793"/>
      <c r="ED36" s="794">
        <v>34642</v>
      </c>
      <c r="EE36" s="794"/>
      <c r="EF36" s="793"/>
      <c r="EG36" s="794">
        <v>0.83086295390224008</v>
      </c>
      <c r="EH36" s="793"/>
      <c r="EI36" s="794">
        <v>0</v>
      </c>
      <c r="EJ36" s="794"/>
      <c r="EK36" s="794">
        <v>0</v>
      </c>
      <c r="EL36" s="794">
        <v>0</v>
      </c>
      <c r="EM36" s="793">
        <v>0</v>
      </c>
      <c r="EN36" s="793"/>
      <c r="EO36" s="795"/>
      <c r="ES36" s="823" t="s">
        <v>365</v>
      </c>
      <c r="ET36" s="824" t="s">
        <v>571</v>
      </c>
      <c r="EU36" s="841">
        <v>21343505</v>
      </c>
    </row>
    <row r="37" spans="1:151" ht="15.75">
      <c r="A37" s="798" t="s">
        <v>377</v>
      </c>
      <c r="B37" s="799" t="s">
        <v>378</v>
      </c>
      <c r="C37" s="799">
        <v>32158</v>
      </c>
      <c r="D37" s="799">
        <v>47540</v>
      </c>
      <c r="E37" s="799"/>
      <c r="F37" s="799">
        <v>47540</v>
      </c>
      <c r="G37" s="799"/>
      <c r="H37" s="799">
        <v>47540</v>
      </c>
      <c r="K37" s="802" t="s">
        <v>377</v>
      </c>
      <c r="L37" s="803" t="s">
        <v>378</v>
      </c>
      <c r="M37" s="804">
        <v>38166870617</v>
      </c>
      <c r="N37" s="805">
        <v>90285264</v>
      </c>
      <c r="O37" s="804">
        <v>38076585353</v>
      </c>
      <c r="P37" s="802">
        <v>2019</v>
      </c>
      <c r="Q37" s="752">
        <v>0.92449999999999999</v>
      </c>
      <c r="R37" s="803">
        <v>41186138835</v>
      </c>
      <c r="S37" s="806">
        <v>90285264</v>
      </c>
      <c r="T37" s="803">
        <v>630273733</v>
      </c>
      <c r="U37" s="803">
        <v>6644989329</v>
      </c>
      <c r="V37" s="803">
        <v>48551687161</v>
      </c>
      <c r="X37" s="619" t="s">
        <v>377</v>
      </c>
      <c r="Y37" s="619" t="s">
        <v>378</v>
      </c>
      <c r="Z37" s="807">
        <v>48551687161</v>
      </c>
      <c r="AA37" s="808">
        <v>310245280.95879</v>
      </c>
      <c r="AB37" s="756">
        <v>113571915</v>
      </c>
      <c r="AC37" s="756">
        <v>704636</v>
      </c>
      <c r="AD37" s="809">
        <v>424521831.95879</v>
      </c>
      <c r="AE37" s="810">
        <v>47540</v>
      </c>
      <c r="AF37" s="807">
        <v>8930</v>
      </c>
      <c r="AG37" s="807">
        <v>1.2284999999999999</v>
      </c>
      <c r="AI37" s="619" t="s">
        <v>377</v>
      </c>
      <c r="AJ37" s="619" t="s">
        <v>378</v>
      </c>
      <c r="AK37" s="760">
        <v>424521831.95879</v>
      </c>
      <c r="AL37" s="761">
        <v>47540</v>
      </c>
      <c r="AM37" s="811">
        <v>8930</v>
      </c>
      <c r="AN37" s="812">
        <v>1.2284999999999999</v>
      </c>
      <c r="AO37" s="813">
        <v>6.0448000000000004</v>
      </c>
      <c r="AP37" s="814">
        <v>1.0795999999999999</v>
      </c>
      <c r="AQ37" s="812">
        <v>1.6356999999999999</v>
      </c>
      <c r="AR37" s="815" t="s">
        <v>2</v>
      </c>
      <c r="AS37" s="825" t="s">
        <v>2</v>
      </c>
      <c r="AT37" s="826" t="s">
        <v>2</v>
      </c>
      <c r="AU37" s="814">
        <v>0</v>
      </c>
      <c r="AV37" s="812" t="s">
        <v>2</v>
      </c>
      <c r="AW37" s="811">
        <v>0</v>
      </c>
      <c r="BB37" s="619" t="s">
        <v>377</v>
      </c>
      <c r="BC37" s="619" t="s">
        <v>683</v>
      </c>
      <c r="BD37" s="768">
        <v>48551687161</v>
      </c>
      <c r="BE37" s="769">
        <v>285.98</v>
      </c>
      <c r="BF37" s="808">
        <v>169773016</v>
      </c>
      <c r="BG37" s="816">
        <v>6.0448000000000004</v>
      </c>
      <c r="BH37" s="673"/>
      <c r="BI37" s="770">
        <v>47540</v>
      </c>
      <c r="BJ37" s="808">
        <v>166.24</v>
      </c>
      <c r="BK37" s="770">
        <v>316934</v>
      </c>
      <c r="BL37" s="810">
        <v>1108</v>
      </c>
      <c r="BN37" s="619" t="s">
        <v>377</v>
      </c>
      <c r="BO37" s="619" t="s">
        <v>378</v>
      </c>
      <c r="BP37" s="772">
        <v>0.89033083333333318</v>
      </c>
      <c r="BQ37" s="772">
        <v>0.97006854838709666</v>
      </c>
      <c r="BR37" s="818">
        <v>0.90168709677419356</v>
      </c>
      <c r="BS37" s="774"/>
      <c r="BT37" s="819">
        <v>2019</v>
      </c>
      <c r="BU37" s="776">
        <v>0.92449999999999999</v>
      </c>
      <c r="BV37" s="777"/>
      <c r="BW37" s="778">
        <v>0.71220000000000006</v>
      </c>
      <c r="BX37" s="778">
        <v>0.65800000000000003</v>
      </c>
      <c r="BY37" s="778">
        <v>1.0297000000000001</v>
      </c>
      <c r="BZ37" s="622"/>
      <c r="CA37" s="619" t="s">
        <v>377</v>
      </c>
      <c r="CB37" s="619" t="s">
        <v>683</v>
      </c>
      <c r="CC37" s="770">
        <v>47518</v>
      </c>
      <c r="CD37" s="770">
        <v>49557</v>
      </c>
      <c r="CE37" s="770">
        <v>51380</v>
      </c>
      <c r="CF37" s="820">
        <v>49485</v>
      </c>
      <c r="CG37" s="820">
        <v>1.0795999999999999</v>
      </c>
      <c r="CH37" s="639"/>
      <c r="CI37" s="820">
        <v>-1895</v>
      </c>
      <c r="CJ37" s="820">
        <v>-3.6900000000000002E-2</v>
      </c>
      <c r="CL37" s="619" t="s">
        <v>377</v>
      </c>
      <c r="CM37" s="619" t="s">
        <v>683</v>
      </c>
      <c r="CN37" s="780" t="s">
        <v>2</v>
      </c>
      <c r="CO37" s="781"/>
      <c r="CP37" s="780">
        <v>47540</v>
      </c>
      <c r="CQ37" s="787">
        <v>137350717</v>
      </c>
      <c r="CR37" s="787">
        <v>0</v>
      </c>
      <c r="CS37" s="787">
        <v>137350717</v>
      </c>
      <c r="CT37" s="787">
        <v>2889.16</v>
      </c>
      <c r="CU37" s="781"/>
      <c r="CV37" s="822" t="s">
        <v>2</v>
      </c>
      <c r="CW37" s="787" t="s">
        <v>2</v>
      </c>
      <c r="CX37" s="785" t="s">
        <v>2</v>
      </c>
      <c r="CY37" s="786"/>
      <c r="CZ37" s="787">
        <v>0.65800000000000003</v>
      </c>
      <c r="DA37" s="787">
        <v>1</v>
      </c>
      <c r="DB37" s="781"/>
      <c r="DC37" s="785" t="s">
        <v>2</v>
      </c>
      <c r="DX37" s="622" t="s">
        <v>339</v>
      </c>
      <c r="DY37" s="844" t="s">
        <v>695</v>
      </c>
      <c r="DZ37" s="790" t="s">
        <v>744</v>
      </c>
      <c r="EA37" s="845" t="s">
        <v>696</v>
      </c>
      <c r="EB37" s="792">
        <v>5581</v>
      </c>
      <c r="EC37" s="793">
        <v>-1391</v>
      </c>
      <c r="ED37" s="794">
        <v>4190</v>
      </c>
      <c r="EE37" s="794"/>
      <c r="EF37" s="793"/>
      <c r="EG37" s="794">
        <v>0.10049407588621864</v>
      </c>
      <c r="EH37" s="793"/>
      <c r="EI37" s="794">
        <v>0</v>
      </c>
      <c r="EJ37" s="794"/>
      <c r="EK37" s="794">
        <v>0</v>
      </c>
      <c r="EL37" s="794"/>
      <c r="EM37" s="793"/>
      <c r="EN37" s="793"/>
      <c r="EO37" s="795"/>
      <c r="ES37" s="823" t="s">
        <v>367</v>
      </c>
      <c r="ET37" s="824" t="s">
        <v>368</v>
      </c>
      <c r="EU37" s="841">
        <v>0</v>
      </c>
    </row>
    <row r="38" spans="1:151" ht="15.75">
      <c r="A38" s="798" t="s">
        <v>379</v>
      </c>
      <c r="B38" s="799" t="s">
        <v>380</v>
      </c>
      <c r="C38" s="799">
        <v>5344</v>
      </c>
      <c r="D38" s="799">
        <v>6394</v>
      </c>
      <c r="E38" s="799"/>
      <c r="F38" s="799">
        <v>6394</v>
      </c>
      <c r="G38" s="799"/>
      <c r="H38" s="799">
        <v>6394</v>
      </c>
      <c r="K38" s="802" t="s">
        <v>379</v>
      </c>
      <c r="L38" s="803" t="s">
        <v>380</v>
      </c>
      <c r="M38" s="804">
        <v>2242334175</v>
      </c>
      <c r="N38" s="805">
        <v>232137161</v>
      </c>
      <c r="O38" s="804">
        <v>2010197014</v>
      </c>
      <c r="P38" s="802">
        <v>2017</v>
      </c>
      <c r="Q38" s="752">
        <v>0.99670000000000003</v>
      </c>
      <c r="R38" s="803">
        <v>2016852628</v>
      </c>
      <c r="S38" s="806">
        <v>232137161</v>
      </c>
      <c r="T38" s="803">
        <v>245604626</v>
      </c>
      <c r="U38" s="803">
        <v>914325053</v>
      </c>
      <c r="V38" s="803">
        <v>3408919468</v>
      </c>
      <c r="X38" s="619" t="s">
        <v>379</v>
      </c>
      <c r="Y38" s="619" t="s">
        <v>380</v>
      </c>
      <c r="Z38" s="807">
        <v>3408919468</v>
      </c>
      <c r="AA38" s="808">
        <v>21782995.400520001</v>
      </c>
      <c r="AB38" s="756">
        <v>10201335</v>
      </c>
      <c r="AC38" s="756">
        <v>245557</v>
      </c>
      <c r="AD38" s="809">
        <v>32229887.400520001</v>
      </c>
      <c r="AE38" s="810">
        <v>6394</v>
      </c>
      <c r="AF38" s="807">
        <v>5041</v>
      </c>
      <c r="AG38" s="807">
        <v>0.69350000000000001</v>
      </c>
      <c r="AI38" s="619" t="s">
        <v>379</v>
      </c>
      <c r="AJ38" s="619" t="s">
        <v>380</v>
      </c>
      <c r="AK38" s="760">
        <v>32229887.400520001</v>
      </c>
      <c r="AL38" s="761">
        <v>6394</v>
      </c>
      <c r="AM38" s="811">
        <v>5041</v>
      </c>
      <c r="AN38" s="812">
        <v>0.69350000000000001</v>
      </c>
      <c r="AO38" s="813">
        <v>0.2402</v>
      </c>
      <c r="AP38" s="814">
        <v>0.75660000000000005</v>
      </c>
      <c r="AQ38" s="812">
        <v>0.67969999999999997</v>
      </c>
      <c r="AR38" s="815">
        <v>0.67969999999999997</v>
      </c>
      <c r="AS38" s="825">
        <v>1408.99</v>
      </c>
      <c r="AT38" s="826">
        <v>663.97</v>
      </c>
      <c r="AU38" s="814">
        <v>4245424</v>
      </c>
      <c r="AV38" s="812">
        <v>1</v>
      </c>
      <c r="AW38" s="811">
        <v>4245424</v>
      </c>
      <c r="BB38" s="619" t="s">
        <v>379</v>
      </c>
      <c r="BC38" s="619" t="s">
        <v>614</v>
      </c>
      <c r="BD38" s="768">
        <v>3408919468</v>
      </c>
      <c r="BE38" s="769">
        <v>505.34</v>
      </c>
      <c r="BF38" s="808">
        <v>6745794</v>
      </c>
      <c r="BG38" s="816">
        <v>0.2402</v>
      </c>
      <c r="BH38" s="673"/>
      <c r="BI38" s="770">
        <v>6394</v>
      </c>
      <c r="BJ38" s="808">
        <v>12.65</v>
      </c>
      <c r="BK38" s="770">
        <v>52394</v>
      </c>
      <c r="BL38" s="810">
        <v>104</v>
      </c>
      <c r="BN38" s="619" t="s">
        <v>379</v>
      </c>
      <c r="BO38" s="619" t="s">
        <v>380</v>
      </c>
      <c r="BP38" s="772">
        <v>1.0074434782608697</v>
      </c>
      <c r="BQ38" s="772">
        <v>1</v>
      </c>
      <c r="BR38" s="773">
        <v>0.9909805907172996</v>
      </c>
      <c r="BS38" s="774"/>
      <c r="BT38" s="775">
        <v>2017</v>
      </c>
      <c r="BU38" s="776">
        <v>0.99670000000000003</v>
      </c>
      <c r="BV38" s="777"/>
      <c r="BW38" s="778">
        <v>0.95</v>
      </c>
      <c r="BX38" s="778">
        <v>0.94699999999999995</v>
      </c>
      <c r="BY38" s="778">
        <v>1.482</v>
      </c>
      <c r="BZ38" s="622"/>
      <c r="CA38" s="619" t="s">
        <v>379</v>
      </c>
      <c r="CB38" s="619" t="s">
        <v>614</v>
      </c>
      <c r="CC38" s="770">
        <v>33354</v>
      </c>
      <c r="CD38" s="770">
        <v>34443</v>
      </c>
      <c r="CE38" s="770">
        <v>36237</v>
      </c>
      <c r="CF38" s="820">
        <v>34678</v>
      </c>
      <c r="CG38" s="820">
        <v>0.75660000000000005</v>
      </c>
      <c r="CH38" s="639"/>
      <c r="CI38" s="820">
        <v>-1559</v>
      </c>
      <c r="CJ38" s="820">
        <v>-4.2999999999999997E-2</v>
      </c>
      <c r="CL38" s="619" t="s">
        <v>379</v>
      </c>
      <c r="CM38" s="619" t="s">
        <v>614</v>
      </c>
      <c r="CN38" s="780">
        <v>0.67969999999999997</v>
      </c>
      <c r="CO38" s="781"/>
      <c r="CP38" s="780">
        <v>6394</v>
      </c>
      <c r="CQ38" s="787">
        <v>7451618</v>
      </c>
      <c r="CR38" s="787">
        <v>0</v>
      </c>
      <c r="CS38" s="787">
        <v>7451618</v>
      </c>
      <c r="CT38" s="787">
        <v>1165.4100000000001</v>
      </c>
      <c r="CU38" s="781"/>
      <c r="CV38" s="822">
        <v>1408.99</v>
      </c>
      <c r="CW38" s="787">
        <v>663.97</v>
      </c>
      <c r="CX38" s="785">
        <v>0.82699999999999996</v>
      </c>
      <c r="CY38" s="786"/>
      <c r="CZ38" s="787">
        <v>0.94699999999999995</v>
      </c>
      <c r="DA38" s="787">
        <v>1</v>
      </c>
      <c r="DB38" s="781"/>
      <c r="DC38" s="785">
        <v>1</v>
      </c>
      <c r="DX38" s="662" t="s">
        <v>339</v>
      </c>
      <c r="DY38" s="844" t="s">
        <v>715</v>
      </c>
      <c r="DZ38" s="790" t="s">
        <v>6</v>
      </c>
      <c r="EA38" s="845" t="s">
        <v>1065</v>
      </c>
      <c r="EB38" s="792">
        <v>957</v>
      </c>
      <c r="EC38" s="793"/>
      <c r="ED38" s="794">
        <v>957</v>
      </c>
      <c r="EE38" s="794"/>
      <c r="EF38" s="793"/>
      <c r="EG38" s="794">
        <v>2.2952942869477622E-2</v>
      </c>
      <c r="EH38" s="793"/>
      <c r="EI38" s="794">
        <v>0</v>
      </c>
      <c r="EJ38" s="794"/>
      <c r="EK38" s="794">
        <v>0</v>
      </c>
      <c r="EL38" s="794"/>
      <c r="EM38" s="793"/>
      <c r="EN38" s="793"/>
      <c r="EO38" s="795"/>
      <c r="ES38" s="823" t="s">
        <v>369</v>
      </c>
      <c r="ET38" s="824" t="s">
        <v>370</v>
      </c>
      <c r="EU38" s="841">
        <v>0</v>
      </c>
    </row>
    <row r="39" spans="1:151" ht="15.75">
      <c r="A39" s="798" t="s">
        <v>381</v>
      </c>
      <c r="B39" s="799" t="s">
        <v>382</v>
      </c>
      <c r="C39" s="799">
        <v>53111</v>
      </c>
      <c r="D39" s="799">
        <v>57615</v>
      </c>
      <c r="E39" s="799"/>
      <c r="F39" s="799">
        <v>57615</v>
      </c>
      <c r="G39" s="799"/>
      <c r="H39" s="799">
        <v>57615</v>
      </c>
      <c r="K39" s="802" t="s">
        <v>381</v>
      </c>
      <c r="L39" s="803" t="s">
        <v>382</v>
      </c>
      <c r="M39" s="804">
        <v>29941900616</v>
      </c>
      <c r="N39" s="805">
        <v>15124040</v>
      </c>
      <c r="O39" s="804">
        <v>29926776576</v>
      </c>
      <c r="P39" s="802">
        <v>2017</v>
      </c>
      <c r="Q39" s="752">
        <v>0.90359999999999996</v>
      </c>
      <c r="R39" s="803">
        <v>33119495989</v>
      </c>
      <c r="S39" s="806">
        <v>15124040</v>
      </c>
      <c r="T39" s="803">
        <v>779916476</v>
      </c>
      <c r="U39" s="803">
        <v>7405009398</v>
      </c>
      <c r="V39" s="803">
        <v>41319545903</v>
      </c>
      <c r="X39" s="619" t="s">
        <v>381</v>
      </c>
      <c r="Y39" s="619" t="s">
        <v>382</v>
      </c>
      <c r="Z39" s="807">
        <v>41319545903</v>
      </c>
      <c r="AA39" s="808">
        <v>264031898.32016999</v>
      </c>
      <c r="AB39" s="756">
        <v>70837821</v>
      </c>
      <c r="AC39" s="756">
        <v>1237428</v>
      </c>
      <c r="AD39" s="809">
        <v>336107147.32016999</v>
      </c>
      <c r="AE39" s="810">
        <v>57615</v>
      </c>
      <c r="AF39" s="807">
        <v>5834</v>
      </c>
      <c r="AG39" s="807">
        <v>0.80259999999999998</v>
      </c>
      <c r="AI39" s="619" t="s">
        <v>381</v>
      </c>
      <c r="AJ39" s="619" t="s">
        <v>382</v>
      </c>
      <c r="AK39" s="760">
        <v>336107147.32016999</v>
      </c>
      <c r="AL39" s="761">
        <v>57615</v>
      </c>
      <c r="AM39" s="811">
        <v>5834</v>
      </c>
      <c r="AN39" s="812">
        <v>0.80259999999999998</v>
      </c>
      <c r="AO39" s="813">
        <v>3.6044999999999998</v>
      </c>
      <c r="AP39" s="814">
        <v>1.0370999999999999</v>
      </c>
      <c r="AQ39" s="812">
        <v>1.2000999999999999</v>
      </c>
      <c r="AR39" s="815" t="s">
        <v>2</v>
      </c>
      <c r="AS39" s="825" t="s">
        <v>2</v>
      </c>
      <c r="AT39" s="826" t="s">
        <v>2</v>
      </c>
      <c r="AU39" s="814">
        <v>0</v>
      </c>
      <c r="AV39" s="812" t="s">
        <v>2</v>
      </c>
      <c r="AW39" s="811">
        <v>0</v>
      </c>
      <c r="BB39" s="619" t="s">
        <v>381</v>
      </c>
      <c r="BC39" s="619" t="s">
        <v>615</v>
      </c>
      <c r="BD39" s="768">
        <v>41319545903</v>
      </c>
      <c r="BE39" s="769">
        <v>408.15</v>
      </c>
      <c r="BF39" s="808">
        <v>101236178</v>
      </c>
      <c r="BG39" s="816">
        <v>3.6044999999999998</v>
      </c>
      <c r="BH39" s="673"/>
      <c r="BI39" s="770">
        <v>57615</v>
      </c>
      <c r="BJ39" s="808">
        <v>141.16</v>
      </c>
      <c r="BK39" s="770">
        <v>378469</v>
      </c>
      <c r="BL39" s="810">
        <v>927</v>
      </c>
      <c r="BN39" s="619" t="s">
        <v>381</v>
      </c>
      <c r="BO39" s="619" t="s">
        <v>382</v>
      </c>
      <c r="BP39" s="772">
        <v>0.97060880296174412</v>
      </c>
      <c r="BQ39" s="772">
        <v>0.92281981981981986</v>
      </c>
      <c r="BR39" s="773">
        <v>0.86840909090909091</v>
      </c>
      <c r="BS39" s="774"/>
      <c r="BT39" s="775">
        <v>2017</v>
      </c>
      <c r="BU39" s="776">
        <v>0.90359999999999996</v>
      </c>
      <c r="BV39" s="777"/>
      <c r="BW39" s="778">
        <v>0.74350000000000005</v>
      </c>
      <c r="BX39" s="778">
        <v>0.67200000000000004</v>
      </c>
      <c r="BY39" s="778">
        <v>1.0516000000000001</v>
      </c>
      <c r="BZ39" s="622"/>
      <c r="CA39" s="619" t="s">
        <v>381</v>
      </c>
      <c r="CB39" s="619" t="s">
        <v>615</v>
      </c>
      <c r="CC39" s="770">
        <v>46821</v>
      </c>
      <c r="CD39" s="770">
        <v>47037</v>
      </c>
      <c r="CE39" s="770">
        <v>48756</v>
      </c>
      <c r="CF39" s="820">
        <v>47538</v>
      </c>
      <c r="CG39" s="820">
        <v>1.0370999999999999</v>
      </c>
      <c r="CH39" s="639"/>
      <c r="CI39" s="820">
        <v>-1218</v>
      </c>
      <c r="CJ39" s="820">
        <v>-2.5000000000000001E-2</v>
      </c>
      <c r="CL39" s="619" t="s">
        <v>381</v>
      </c>
      <c r="CM39" s="619" t="s">
        <v>615</v>
      </c>
      <c r="CN39" s="780" t="s">
        <v>2</v>
      </c>
      <c r="CO39" s="781"/>
      <c r="CP39" s="780">
        <v>57615</v>
      </c>
      <c r="CQ39" s="787">
        <v>117247734</v>
      </c>
      <c r="CR39" s="787">
        <v>0</v>
      </c>
      <c r="CS39" s="787">
        <v>117247734</v>
      </c>
      <c r="CT39" s="787">
        <v>2035.02</v>
      </c>
      <c r="CU39" s="781"/>
      <c r="CV39" s="822" t="s">
        <v>2</v>
      </c>
      <c r="CW39" s="787" t="s">
        <v>2</v>
      </c>
      <c r="CX39" s="785" t="s">
        <v>2</v>
      </c>
      <c r="CY39" s="786"/>
      <c r="CZ39" s="787">
        <v>0.67200000000000004</v>
      </c>
      <c r="DA39" s="787">
        <v>1</v>
      </c>
      <c r="DB39" s="781"/>
      <c r="DC39" s="785" t="s">
        <v>2</v>
      </c>
      <c r="DX39" s="662" t="s">
        <v>339</v>
      </c>
      <c r="DY39" s="844" t="s">
        <v>820</v>
      </c>
      <c r="DZ39" s="790" t="s">
        <v>6</v>
      </c>
      <c r="EA39" s="845" t="s">
        <v>1066</v>
      </c>
      <c r="EB39" s="792">
        <v>800</v>
      </c>
      <c r="EC39" s="793"/>
      <c r="ED39" s="794">
        <v>800</v>
      </c>
      <c r="EE39" s="794"/>
      <c r="EF39" s="793"/>
      <c r="EG39" s="794">
        <v>1.9187413057034586E-2</v>
      </c>
      <c r="EH39" s="793"/>
      <c r="EI39" s="794">
        <v>0</v>
      </c>
      <c r="EJ39" s="794"/>
      <c r="EK39" s="794">
        <v>0</v>
      </c>
      <c r="EL39" s="794"/>
      <c r="EM39" s="793"/>
      <c r="EN39" s="793"/>
      <c r="EO39" s="795"/>
      <c r="ES39" s="823" t="s">
        <v>371</v>
      </c>
      <c r="ET39" s="824" t="s">
        <v>372</v>
      </c>
      <c r="EU39" s="841">
        <v>4577986</v>
      </c>
    </row>
    <row r="40" spans="1:151" ht="15.75">
      <c r="A40" s="798" t="s">
        <v>383</v>
      </c>
      <c r="B40" s="799" t="s">
        <v>384</v>
      </c>
      <c r="C40" s="799">
        <v>8041</v>
      </c>
      <c r="D40" s="799">
        <v>9025</v>
      </c>
      <c r="E40" s="799"/>
      <c r="F40" s="799">
        <v>9025</v>
      </c>
      <c r="G40" s="799"/>
      <c r="H40" s="799">
        <v>9025</v>
      </c>
      <c r="K40" s="802" t="s">
        <v>383</v>
      </c>
      <c r="L40" s="803" t="s">
        <v>384</v>
      </c>
      <c r="M40" s="804">
        <v>4869367705</v>
      </c>
      <c r="N40" s="805">
        <v>111870960</v>
      </c>
      <c r="O40" s="804">
        <v>4757496745</v>
      </c>
      <c r="P40" s="802">
        <v>2018</v>
      </c>
      <c r="Q40" s="752">
        <v>0.9234</v>
      </c>
      <c r="R40" s="803">
        <v>5152151554</v>
      </c>
      <c r="S40" s="806">
        <v>111870960</v>
      </c>
      <c r="T40" s="803">
        <v>149872028</v>
      </c>
      <c r="U40" s="803">
        <v>1244332723</v>
      </c>
      <c r="V40" s="803">
        <v>6658227265</v>
      </c>
      <c r="X40" s="619" t="s">
        <v>383</v>
      </c>
      <c r="Y40" s="619" t="s">
        <v>384</v>
      </c>
      <c r="Z40" s="807">
        <v>6658227265</v>
      </c>
      <c r="AA40" s="808">
        <v>42546072.223349996</v>
      </c>
      <c r="AB40" s="756">
        <v>15006343</v>
      </c>
      <c r="AC40" s="756">
        <v>200715</v>
      </c>
      <c r="AD40" s="809">
        <v>57753130.223349996</v>
      </c>
      <c r="AE40" s="810">
        <v>9025</v>
      </c>
      <c r="AF40" s="807">
        <v>6399</v>
      </c>
      <c r="AG40" s="807">
        <v>0.88029999999999997</v>
      </c>
      <c r="AI40" s="619" t="s">
        <v>383</v>
      </c>
      <c r="AJ40" s="619" t="s">
        <v>384</v>
      </c>
      <c r="AK40" s="760">
        <v>57753130.223349996</v>
      </c>
      <c r="AL40" s="761">
        <v>9025</v>
      </c>
      <c r="AM40" s="811">
        <v>6399</v>
      </c>
      <c r="AN40" s="812">
        <v>0.88029999999999997</v>
      </c>
      <c r="AO40" s="813">
        <v>0.48220000000000002</v>
      </c>
      <c r="AP40" s="814">
        <v>0.78129999999999999</v>
      </c>
      <c r="AQ40" s="812">
        <v>0.79100000000000004</v>
      </c>
      <c r="AR40" s="815">
        <v>0.79100000000000004</v>
      </c>
      <c r="AS40" s="825">
        <v>1639.71</v>
      </c>
      <c r="AT40" s="826">
        <v>433.25</v>
      </c>
      <c r="AU40" s="814">
        <v>3910081</v>
      </c>
      <c r="AV40" s="812">
        <v>1</v>
      </c>
      <c r="AW40" s="811">
        <v>3910081</v>
      </c>
      <c r="BB40" s="619" t="s">
        <v>383</v>
      </c>
      <c r="BC40" s="619" t="s">
        <v>616</v>
      </c>
      <c r="BD40" s="768">
        <v>6658227265</v>
      </c>
      <c r="BE40" s="769">
        <v>491.68</v>
      </c>
      <c r="BF40" s="808">
        <v>13541790</v>
      </c>
      <c r="BG40" s="816">
        <v>0.48220000000000002</v>
      </c>
      <c r="BH40" s="673"/>
      <c r="BI40" s="770">
        <v>9025</v>
      </c>
      <c r="BJ40" s="808">
        <v>18.36</v>
      </c>
      <c r="BK40" s="770">
        <v>70157</v>
      </c>
      <c r="BL40" s="810">
        <v>143</v>
      </c>
      <c r="BN40" s="619" t="s">
        <v>383</v>
      </c>
      <c r="BO40" s="619" t="s">
        <v>384</v>
      </c>
      <c r="BP40" s="772">
        <v>0.98281481481481481</v>
      </c>
      <c r="BQ40" s="772">
        <v>0.92398726003490395</v>
      </c>
      <c r="BR40" s="818">
        <v>0.90312280701754388</v>
      </c>
      <c r="BS40" s="774"/>
      <c r="BT40" s="819">
        <v>2018</v>
      </c>
      <c r="BU40" s="776">
        <v>0.9234</v>
      </c>
      <c r="BV40" s="777"/>
      <c r="BW40" s="778">
        <v>0.80500000000000005</v>
      </c>
      <c r="BX40" s="778">
        <v>0.74299999999999999</v>
      </c>
      <c r="BY40" s="778">
        <v>1.1628000000000001</v>
      </c>
      <c r="BZ40" s="622"/>
      <c r="CA40" s="619" t="s">
        <v>383</v>
      </c>
      <c r="CB40" s="619" t="s">
        <v>616</v>
      </c>
      <c r="CC40" s="770">
        <v>34530</v>
      </c>
      <c r="CD40" s="770">
        <v>36088</v>
      </c>
      <c r="CE40" s="770">
        <v>36826</v>
      </c>
      <c r="CF40" s="820">
        <v>35814.666666666664</v>
      </c>
      <c r="CG40" s="820">
        <v>0.78129999999999999</v>
      </c>
      <c r="CH40" s="639"/>
      <c r="CI40" s="820">
        <v>-1011.3333333333358</v>
      </c>
      <c r="CJ40" s="820">
        <v>-2.75E-2</v>
      </c>
      <c r="CL40" s="619" t="s">
        <v>383</v>
      </c>
      <c r="CM40" s="619" t="s">
        <v>616</v>
      </c>
      <c r="CN40" s="780">
        <v>0.79100000000000004</v>
      </c>
      <c r="CO40" s="781"/>
      <c r="CP40" s="780">
        <v>9025</v>
      </c>
      <c r="CQ40" s="787">
        <v>16898091</v>
      </c>
      <c r="CR40" s="787">
        <v>0</v>
      </c>
      <c r="CS40" s="787">
        <v>16898091</v>
      </c>
      <c r="CT40" s="787">
        <v>1872.36</v>
      </c>
      <c r="CU40" s="781"/>
      <c r="CV40" s="822">
        <v>1639.71</v>
      </c>
      <c r="CW40" s="787">
        <v>433.25</v>
      </c>
      <c r="CX40" s="785">
        <v>1</v>
      </c>
      <c r="CY40" s="786"/>
      <c r="CZ40" s="787">
        <v>0.74299999999999999</v>
      </c>
      <c r="DA40" s="787">
        <v>1</v>
      </c>
      <c r="DB40" s="781"/>
      <c r="DC40" s="785">
        <v>1</v>
      </c>
      <c r="DX40" s="662" t="s">
        <v>339</v>
      </c>
      <c r="DY40" s="844" t="s">
        <v>880</v>
      </c>
      <c r="DZ40" s="790" t="s">
        <v>6</v>
      </c>
      <c r="EA40" s="845" t="s">
        <v>881</v>
      </c>
      <c r="EB40" s="792">
        <v>450</v>
      </c>
      <c r="EC40" s="793"/>
      <c r="ED40" s="794">
        <v>450</v>
      </c>
      <c r="EE40" s="794"/>
      <c r="EF40" s="793"/>
      <c r="EG40" s="794">
        <v>1.0792919844581954E-2</v>
      </c>
      <c r="EH40" s="793"/>
      <c r="EI40" s="794">
        <v>0</v>
      </c>
      <c r="EJ40" s="794"/>
      <c r="EK40" s="794">
        <v>0</v>
      </c>
      <c r="EL40" s="794"/>
      <c r="EM40" s="793"/>
      <c r="EN40" s="793"/>
      <c r="EO40" s="795"/>
      <c r="ES40" s="823" t="s">
        <v>53</v>
      </c>
      <c r="ET40" s="824" t="s">
        <v>54</v>
      </c>
      <c r="EU40" s="841">
        <v>767030</v>
      </c>
    </row>
    <row r="41" spans="1:151" ht="15.75">
      <c r="A41" s="798" t="s">
        <v>385</v>
      </c>
      <c r="B41" s="799" t="s">
        <v>572</v>
      </c>
      <c r="C41" s="799">
        <v>30431</v>
      </c>
      <c r="D41" s="799">
        <v>35050</v>
      </c>
      <c r="E41" s="799"/>
      <c r="F41" s="799">
        <v>35050</v>
      </c>
      <c r="G41" s="799"/>
      <c r="H41" s="799">
        <v>35050</v>
      </c>
      <c r="K41" s="802" t="s">
        <v>385</v>
      </c>
      <c r="L41" s="803" t="s">
        <v>386</v>
      </c>
      <c r="M41" s="804">
        <v>15687650102</v>
      </c>
      <c r="N41" s="805">
        <v>120163139</v>
      </c>
      <c r="O41" s="804">
        <v>15567486963</v>
      </c>
      <c r="P41" s="802">
        <v>2019</v>
      </c>
      <c r="Q41" s="752">
        <v>0.90449999999999997</v>
      </c>
      <c r="R41" s="803">
        <v>17211151977</v>
      </c>
      <c r="S41" s="806">
        <v>120163139</v>
      </c>
      <c r="T41" s="803">
        <v>916843941</v>
      </c>
      <c r="U41" s="803">
        <v>3685766892</v>
      </c>
      <c r="V41" s="803">
        <v>21933925949</v>
      </c>
      <c r="X41" s="619" t="s">
        <v>385</v>
      </c>
      <c r="Y41" s="619" t="s">
        <v>572</v>
      </c>
      <c r="Z41" s="807">
        <v>21933925949</v>
      </c>
      <c r="AA41" s="808">
        <v>140157786.81411001</v>
      </c>
      <c r="AB41" s="756">
        <v>48642391</v>
      </c>
      <c r="AC41" s="756">
        <v>631917</v>
      </c>
      <c r="AD41" s="809">
        <v>189432094.81411001</v>
      </c>
      <c r="AE41" s="810">
        <v>35050</v>
      </c>
      <c r="AF41" s="807">
        <v>5405</v>
      </c>
      <c r="AG41" s="807">
        <v>0.74360000000000004</v>
      </c>
      <c r="AI41" s="619" t="s">
        <v>385</v>
      </c>
      <c r="AJ41" s="619" t="s">
        <v>572</v>
      </c>
      <c r="AK41" s="760">
        <v>189432094.81411001</v>
      </c>
      <c r="AL41" s="761">
        <v>35050</v>
      </c>
      <c r="AM41" s="811">
        <v>5405</v>
      </c>
      <c r="AN41" s="812">
        <v>0.74360000000000004</v>
      </c>
      <c r="AO41" s="813">
        <v>2.1934999999999998</v>
      </c>
      <c r="AP41" s="814">
        <v>0.87749999999999995</v>
      </c>
      <c r="AQ41" s="812">
        <v>0.9556</v>
      </c>
      <c r="AR41" s="815">
        <v>0.9556</v>
      </c>
      <c r="AS41" s="825">
        <v>1980.92</v>
      </c>
      <c r="AT41" s="826">
        <v>92.039999999999964</v>
      </c>
      <c r="AU41" s="814">
        <v>3226002</v>
      </c>
      <c r="AV41" s="812">
        <v>1</v>
      </c>
      <c r="AW41" s="811">
        <v>3226002</v>
      </c>
      <c r="BB41" s="619" t="s">
        <v>385</v>
      </c>
      <c r="BC41" s="619" t="s">
        <v>617</v>
      </c>
      <c r="BD41" s="768">
        <v>21933925949</v>
      </c>
      <c r="BE41" s="769">
        <v>356.03</v>
      </c>
      <c r="BF41" s="808">
        <v>61606960</v>
      </c>
      <c r="BG41" s="816">
        <v>2.1934999999999998</v>
      </c>
      <c r="BH41" s="673"/>
      <c r="BI41" s="770">
        <v>35050</v>
      </c>
      <c r="BJ41" s="808">
        <v>98.45</v>
      </c>
      <c r="BK41" s="770">
        <v>222704</v>
      </c>
      <c r="BL41" s="810">
        <v>626</v>
      </c>
      <c r="BN41" s="619" t="s">
        <v>385</v>
      </c>
      <c r="BO41" s="619" t="s">
        <v>572</v>
      </c>
      <c r="BP41" s="772">
        <v>0.86336044728234507</v>
      </c>
      <c r="BQ41" s="817">
        <v>0.96986474637613573</v>
      </c>
      <c r="BR41" s="818">
        <v>0.87177326839826841</v>
      </c>
      <c r="BS41" s="774"/>
      <c r="BT41" s="819">
        <v>2019</v>
      </c>
      <c r="BU41" s="776">
        <v>0.90449999999999997</v>
      </c>
      <c r="BV41" s="777"/>
      <c r="BW41" s="778">
        <v>0.83</v>
      </c>
      <c r="BX41" s="778">
        <v>0.751</v>
      </c>
      <c r="BY41" s="778">
        <v>1.1753</v>
      </c>
      <c r="BZ41" s="622"/>
      <c r="CA41" s="619" t="s">
        <v>385</v>
      </c>
      <c r="CB41" s="619" t="s">
        <v>617</v>
      </c>
      <c r="CC41" s="770">
        <v>39489</v>
      </c>
      <c r="CD41" s="770">
        <v>39851</v>
      </c>
      <c r="CE41" s="770">
        <v>41330</v>
      </c>
      <c r="CF41" s="820">
        <v>40223.333333333336</v>
      </c>
      <c r="CG41" s="820">
        <v>0.87749999999999995</v>
      </c>
      <c r="CH41" s="639"/>
      <c r="CI41" s="820">
        <v>-1106.6666666666642</v>
      </c>
      <c r="CJ41" s="820">
        <v>-2.6800000000000001E-2</v>
      </c>
      <c r="CL41" s="619" t="s">
        <v>385</v>
      </c>
      <c r="CM41" s="619" t="s">
        <v>617</v>
      </c>
      <c r="CN41" s="780">
        <v>0.9556</v>
      </c>
      <c r="CO41" s="781"/>
      <c r="CP41" s="780">
        <v>35050</v>
      </c>
      <c r="CQ41" s="787">
        <v>48991704</v>
      </c>
      <c r="CR41" s="787">
        <v>0</v>
      </c>
      <c r="CS41" s="787">
        <v>48991704</v>
      </c>
      <c r="CT41" s="787">
        <v>1397.77</v>
      </c>
      <c r="CU41" s="781"/>
      <c r="CV41" s="822">
        <v>1980.92</v>
      </c>
      <c r="CW41" s="787">
        <v>92.039999999999964</v>
      </c>
      <c r="CX41" s="785">
        <v>0.70599999999999996</v>
      </c>
      <c r="CY41" s="786"/>
      <c r="CZ41" s="787">
        <v>0.751</v>
      </c>
      <c r="DA41" s="787">
        <v>1</v>
      </c>
      <c r="DB41" s="781"/>
      <c r="DC41" s="785">
        <v>1</v>
      </c>
      <c r="DX41" s="839" t="s">
        <v>339</v>
      </c>
      <c r="DY41" s="831" t="s">
        <v>967</v>
      </c>
      <c r="DZ41" s="831" t="s">
        <v>6</v>
      </c>
      <c r="EA41" s="832" t="s">
        <v>1067</v>
      </c>
      <c r="EB41" s="792">
        <v>655</v>
      </c>
      <c r="EC41" s="827"/>
      <c r="ED41" s="828">
        <v>655</v>
      </c>
      <c r="EE41" s="828">
        <v>41694</v>
      </c>
      <c r="EF41" s="827"/>
      <c r="EG41" s="828">
        <v>1.5709694440447067E-2</v>
      </c>
      <c r="EH41" s="827"/>
      <c r="EI41" s="794">
        <v>0</v>
      </c>
      <c r="EJ41" s="828"/>
      <c r="EK41" s="828">
        <v>0</v>
      </c>
      <c r="EL41" s="828"/>
      <c r="EM41" s="827"/>
      <c r="EN41" s="827"/>
      <c r="EO41" s="829"/>
      <c r="ES41" s="823" t="s">
        <v>55</v>
      </c>
      <c r="ET41" s="824" t="s">
        <v>56</v>
      </c>
      <c r="EU41" s="841">
        <v>571453</v>
      </c>
    </row>
    <row r="42" spans="1:151" ht="15.75">
      <c r="A42" s="798" t="s">
        <v>387</v>
      </c>
      <c r="B42" s="799" t="s">
        <v>76</v>
      </c>
      <c r="C42" s="799">
        <v>1487</v>
      </c>
      <c r="D42" s="799">
        <v>1487</v>
      </c>
      <c r="E42" s="799"/>
      <c r="F42" s="799">
        <v>1487</v>
      </c>
      <c r="G42" s="799"/>
      <c r="H42" s="799">
        <v>1487</v>
      </c>
      <c r="K42" s="802" t="s">
        <v>387</v>
      </c>
      <c r="L42" s="803" t="s">
        <v>388</v>
      </c>
      <c r="M42" s="804">
        <v>740216490</v>
      </c>
      <c r="N42" s="805">
        <v>102508178</v>
      </c>
      <c r="O42" s="804">
        <v>637708312</v>
      </c>
      <c r="P42" s="802">
        <v>2017</v>
      </c>
      <c r="Q42" s="752">
        <v>0.99070000000000003</v>
      </c>
      <c r="R42" s="803">
        <v>643694672</v>
      </c>
      <c r="S42" s="806">
        <v>102508178</v>
      </c>
      <c r="T42" s="803">
        <v>35943186</v>
      </c>
      <c r="U42" s="803">
        <v>174313648</v>
      </c>
      <c r="V42" s="803">
        <v>956459684</v>
      </c>
      <c r="X42" s="619" t="s">
        <v>387</v>
      </c>
      <c r="Y42" s="619" t="s">
        <v>388</v>
      </c>
      <c r="Z42" s="807">
        <v>956459684</v>
      </c>
      <c r="AA42" s="808">
        <v>6111777.3807600001</v>
      </c>
      <c r="AB42" s="756">
        <v>2454561</v>
      </c>
      <c r="AC42" s="756">
        <v>26853</v>
      </c>
      <c r="AD42" s="809">
        <v>8593191.3807599992</v>
      </c>
      <c r="AE42" s="810">
        <v>1487</v>
      </c>
      <c r="AF42" s="807">
        <v>5779</v>
      </c>
      <c r="AG42" s="807">
        <v>0.79500000000000004</v>
      </c>
      <c r="AI42" s="619" t="s">
        <v>387</v>
      </c>
      <c r="AJ42" s="619" t="s">
        <v>76</v>
      </c>
      <c r="AK42" s="760">
        <v>8593191.3807599992</v>
      </c>
      <c r="AL42" s="761">
        <v>1487</v>
      </c>
      <c r="AM42" s="811">
        <v>5779</v>
      </c>
      <c r="AN42" s="812">
        <v>0.79500000000000004</v>
      </c>
      <c r="AO42" s="813">
        <v>0.1</v>
      </c>
      <c r="AP42" s="814">
        <v>0.82379999999999998</v>
      </c>
      <c r="AQ42" s="812">
        <v>0.7399</v>
      </c>
      <c r="AR42" s="815">
        <v>0.7399</v>
      </c>
      <c r="AS42" s="825">
        <v>1533.78</v>
      </c>
      <c r="AT42" s="826">
        <v>539.18000000000006</v>
      </c>
      <c r="AU42" s="814">
        <v>801761</v>
      </c>
      <c r="AV42" s="812">
        <v>1</v>
      </c>
      <c r="AW42" s="811">
        <v>801761</v>
      </c>
      <c r="BB42" s="619" t="s">
        <v>387</v>
      </c>
      <c r="BC42" s="619" t="s">
        <v>684</v>
      </c>
      <c r="BD42" s="768">
        <v>956459684</v>
      </c>
      <c r="BE42" s="769">
        <v>340.44</v>
      </c>
      <c r="BF42" s="808">
        <v>2809481</v>
      </c>
      <c r="BG42" s="816">
        <v>0.1</v>
      </c>
      <c r="BH42" s="673"/>
      <c r="BI42" s="770">
        <v>1487</v>
      </c>
      <c r="BJ42" s="808">
        <v>4.37</v>
      </c>
      <c r="BK42" s="770">
        <v>11954</v>
      </c>
      <c r="BL42" s="810">
        <v>35</v>
      </c>
      <c r="BN42" s="619" t="s">
        <v>387</v>
      </c>
      <c r="BO42" s="619" t="s">
        <v>76</v>
      </c>
      <c r="BP42" s="772">
        <v>1.0154275184275185</v>
      </c>
      <c r="BQ42" s="772">
        <v>0.96191999999999989</v>
      </c>
      <c r="BR42" s="773">
        <v>1.0016709064327485</v>
      </c>
      <c r="BS42" s="774"/>
      <c r="BT42" s="775">
        <v>2017</v>
      </c>
      <c r="BU42" s="776">
        <v>0.99070000000000003</v>
      </c>
      <c r="BV42" s="777"/>
      <c r="BW42" s="778">
        <v>0.79</v>
      </c>
      <c r="BX42" s="778">
        <v>0.78300000000000003</v>
      </c>
      <c r="BY42" s="778">
        <v>1.2254</v>
      </c>
      <c r="BZ42" s="622"/>
      <c r="CA42" s="619" t="s">
        <v>387</v>
      </c>
      <c r="CB42" s="619" t="s">
        <v>997</v>
      </c>
      <c r="CC42" s="770">
        <v>37483</v>
      </c>
      <c r="CD42" s="770">
        <v>36883</v>
      </c>
      <c r="CE42" s="770">
        <v>38915</v>
      </c>
      <c r="CF42" s="820">
        <v>37760.333333333336</v>
      </c>
      <c r="CG42" s="820">
        <v>0.82379999999999998</v>
      </c>
      <c r="CH42" s="639"/>
      <c r="CI42" s="820">
        <v>-1154.6666666666642</v>
      </c>
      <c r="CJ42" s="820">
        <v>-2.9700000000000001E-2</v>
      </c>
      <c r="CL42" s="619" t="s">
        <v>387</v>
      </c>
      <c r="CM42" s="619" t="s">
        <v>684</v>
      </c>
      <c r="CN42" s="780">
        <v>0.7399</v>
      </c>
      <c r="CO42" s="781"/>
      <c r="CP42" s="780">
        <v>1487</v>
      </c>
      <c r="CQ42" s="787">
        <v>2808000</v>
      </c>
      <c r="CR42" s="787">
        <v>0</v>
      </c>
      <c r="CS42" s="787">
        <v>2808000</v>
      </c>
      <c r="CT42" s="787">
        <v>1888.37</v>
      </c>
      <c r="CU42" s="781"/>
      <c r="CV42" s="822">
        <v>1533.78</v>
      </c>
      <c r="CW42" s="787">
        <v>539.18000000000006</v>
      </c>
      <c r="CX42" s="785">
        <v>1</v>
      </c>
      <c r="CY42" s="786"/>
      <c r="CZ42" s="787">
        <v>0.78300000000000003</v>
      </c>
      <c r="DA42" s="787">
        <v>1</v>
      </c>
      <c r="DB42" s="781"/>
      <c r="DC42" s="785">
        <v>1</v>
      </c>
      <c r="DX42" s="836" t="s">
        <v>341</v>
      </c>
      <c r="DY42" s="837" t="s">
        <v>341</v>
      </c>
      <c r="DZ42" s="837" t="s">
        <v>744</v>
      </c>
      <c r="EA42" s="838" t="s">
        <v>342</v>
      </c>
      <c r="EB42" s="792">
        <v>10797</v>
      </c>
      <c r="EC42" s="833"/>
      <c r="ED42" s="834">
        <v>10797</v>
      </c>
      <c r="EE42" s="834">
        <v>10797</v>
      </c>
      <c r="EF42" s="833"/>
      <c r="EG42" s="834">
        <v>1</v>
      </c>
      <c r="EH42" s="833"/>
      <c r="EI42" s="794">
        <v>4362198</v>
      </c>
      <c r="EJ42" s="834"/>
      <c r="EK42" s="834">
        <v>4362198</v>
      </c>
      <c r="EL42" s="834">
        <v>4362198</v>
      </c>
      <c r="EM42" s="833">
        <v>0</v>
      </c>
      <c r="EN42" s="833"/>
      <c r="EO42" s="835"/>
      <c r="ES42" s="823" t="s">
        <v>373</v>
      </c>
      <c r="ET42" s="824" t="s">
        <v>374</v>
      </c>
      <c r="EU42" s="841">
        <v>204903</v>
      </c>
    </row>
    <row r="43" spans="1:151" ht="15.75">
      <c r="A43" s="798" t="s">
        <v>389</v>
      </c>
      <c r="B43" s="799" t="s">
        <v>390</v>
      </c>
      <c r="C43" s="799">
        <v>1145</v>
      </c>
      <c r="D43" s="799">
        <v>1145</v>
      </c>
      <c r="E43" s="799"/>
      <c r="F43" s="799">
        <v>1145</v>
      </c>
      <c r="G43" s="799"/>
      <c r="H43" s="799">
        <v>1145</v>
      </c>
      <c r="K43" s="802" t="s">
        <v>389</v>
      </c>
      <c r="L43" s="803" t="s">
        <v>390</v>
      </c>
      <c r="M43" s="804">
        <v>1013965670</v>
      </c>
      <c r="N43" s="805">
        <v>23709235</v>
      </c>
      <c r="O43" s="804">
        <v>990256435</v>
      </c>
      <c r="P43" s="802">
        <v>2019</v>
      </c>
      <c r="Q43" s="752">
        <v>0.95930000000000004</v>
      </c>
      <c r="R43" s="803">
        <v>1032269817</v>
      </c>
      <c r="S43" s="806">
        <v>23709235</v>
      </c>
      <c r="T43" s="803">
        <v>40546960</v>
      </c>
      <c r="U43" s="803">
        <v>130322723</v>
      </c>
      <c r="V43" s="803">
        <v>1226848735</v>
      </c>
      <c r="X43" s="619" t="s">
        <v>389</v>
      </c>
      <c r="Y43" s="619" t="s">
        <v>390</v>
      </c>
      <c r="Z43" s="807">
        <v>1226848735</v>
      </c>
      <c r="AA43" s="808">
        <v>7839563.41665</v>
      </c>
      <c r="AB43" s="756">
        <v>2382881</v>
      </c>
      <c r="AC43" s="756">
        <v>13157</v>
      </c>
      <c r="AD43" s="809">
        <v>10235601.416650001</v>
      </c>
      <c r="AE43" s="810">
        <v>1145</v>
      </c>
      <c r="AF43" s="807">
        <v>8939</v>
      </c>
      <c r="AG43" s="807">
        <v>1.2297</v>
      </c>
      <c r="AI43" s="619" t="s">
        <v>389</v>
      </c>
      <c r="AJ43" s="619" t="s">
        <v>390</v>
      </c>
      <c r="AK43" s="760">
        <v>10235601.416650001</v>
      </c>
      <c r="AL43" s="761">
        <v>1145</v>
      </c>
      <c r="AM43" s="811">
        <v>8939</v>
      </c>
      <c r="AN43" s="812">
        <v>1.2297</v>
      </c>
      <c r="AO43" s="813">
        <v>0.14960000000000001</v>
      </c>
      <c r="AP43" s="814">
        <v>0.72670000000000001</v>
      </c>
      <c r="AQ43" s="812">
        <v>0.87029999999999996</v>
      </c>
      <c r="AR43" s="815">
        <v>0.87029999999999996</v>
      </c>
      <c r="AS43" s="825">
        <v>1804.1</v>
      </c>
      <c r="AT43" s="826">
        <v>268.86000000000013</v>
      </c>
      <c r="AU43" s="814">
        <v>307845</v>
      </c>
      <c r="AV43" s="812">
        <v>0.61199999999999999</v>
      </c>
      <c r="AW43" s="811">
        <v>188401</v>
      </c>
      <c r="BB43" s="619" t="s">
        <v>389</v>
      </c>
      <c r="BC43" s="619" t="s">
        <v>618</v>
      </c>
      <c r="BD43" s="768">
        <v>1226848735</v>
      </c>
      <c r="BE43" s="769">
        <v>292.08</v>
      </c>
      <c r="BF43" s="808">
        <v>4200386</v>
      </c>
      <c r="BG43" s="816">
        <v>0.14960000000000001</v>
      </c>
      <c r="BH43" s="673"/>
      <c r="BI43" s="770">
        <v>1145</v>
      </c>
      <c r="BJ43" s="808">
        <v>3.92</v>
      </c>
      <c r="BK43" s="770">
        <v>8679</v>
      </c>
      <c r="BL43" s="810">
        <v>30</v>
      </c>
      <c r="BN43" s="619" t="s">
        <v>389</v>
      </c>
      <c r="BO43" s="619" t="s">
        <v>390</v>
      </c>
      <c r="BP43" s="772">
        <v>0.98112679153094462</v>
      </c>
      <c r="BQ43" s="817">
        <v>0.98919431871390662</v>
      </c>
      <c r="BR43" s="818">
        <v>0.94439393939393934</v>
      </c>
      <c r="BS43" s="774"/>
      <c r="BT43" s="819">
        <v>2019</v>
      </c>
      <c r="BU43" s="776">
        <v>0.95930000000000004</v>
      </c>
      <c r="BV43" s="777"/>
      <c r="BW43" s="778">
        <v>0.65</v>
      </c>
      <c r="BX43" s="778">
        <v>0.624</v>
      </c>
      <c r="BY43" s="778">
        <v>0.97650000000000003</v>
      </c>
      <c r="BZ43" s="622"/>
      <c r="CA43" s="619" t="s">
        <v>389</v>
      </c>
      <c r="CB43" s="619" t="s">
        <v>618</v>
      </c>
      <c r="CC43" s="770">
        <v>31857</v>
      </c>
      <c r="CD43" s="770">
        <v>33017</v>
      </c>
      <c r="CE43" s="770">
        <v>35055</v>
      </c>
      <c r="CF43" s="820">
        <v>33309.666666666664</v>
      </c>
      <c r="CG43" s="820">
        <v>0.72670000000000001</v>
      </c>
      <c r="CH43" s="639"/>
      <c r="CI43" s="820">
        <v>-1745.3333333333358</v>
      </c>
      <c r="CJ43" s="820">
        <v>-4.9799999999999997E-2</v>
      </c>
      <c r="CL43" s="619" t="s">
        <v>389</v>
      </c>
      <c r="CM43" s="619" t="s">
        <v>618</v>
      </c>
      <c r="CN43" s="780">
        <v>0.87029999999999996</v>
      </c>
      <c r="CO43" s="781"/>
      <c r="CP43" s="780">
        <v>1145</v>
      </c>
      <c r="CQ43" s="787">
        <v>1265214</v>
      </c>
      <c r="CR43" s="787">
        <v>0</v>
      </c>
      <c r="CS43" s="787">
        <v>1265214</v>
      </c>
      <c r="CT43" s="787">
        <v>1104.99</v>
      </c>
      <c r="CU43" s="781"/>
      <c r="CV43" s="822">
        <v>1804.1</v>
      </c>
      <c r="CW43" s="787">
        <v>268.86000000000013</v>
      </c>
      <c r="CX43" s="785">
        <v>0.61199999999999999</v>
      </c>
      <c r="CY43" s="786"/>
      <c r="CZ43" s="787">
        <v>0.624</v>
      </c>
      <c r="DA43" s="787" t="s">
        <v>2</v>
      </c>
      <c r="DB43" s="781"/>
      <c r="DC43" s="785">
        <v>0.61199999999999999</v>
      </c>
      <c r="DX43" s="836" t="s">
        <v>343</v>
      </c>
      <c r="DY43" s="837" t="s">
        <v>343</v>
      </c>
      <c r="DZ43" s="837" t="s">
        <v>744</v>
      </c>
      <c r="EA43" s="838" t="s">
        <v>344</v>
      </c>
      <c r="EB43" s="792">
        <v>1926</v>
      </c>
      <c r="EC43" s="833"/>
      <c r="ED43" s="834">
        <v>1926</v>
      </c>
      <c r="EE43" s="834">
        <v>1926</v>
      </c>
      <c r="EF43" s="833"/>
      <c r="EG43" s="834">
        <v>1</v>
      </c>
      <c r="EH43" s="833"/>
      <c r="EI43" s="794">
        <v>740220</v>
      </c>
      <c r="EJ43" s="834"/>
      <c r="EK43" s="834">
        <v>740220</v>
      </c>
      <c r="EL43" s="834">
        <v>740220</v>
      </c>
      <c r="EM43" s="833">
        <v>0</v>
      </c>
      <c r="EN43" s="833"/>
      <c r="EO43" s="835"/>
      <c r="ES43" s="823" t="s">
        <v>375</v>
      </c>
      <c r="ET43" s="824" t="s">
        <v>376</v>
      </c>
      <c r="EU43" s="841">
        <v>6822321</v>
      </c>
    </row>
    <row r="44" spans="1:151" ht="15.75">
      <c r="A44" s="798" t="s">
        <v>391</v>
      </c>
      <c r="B44" s="799" t="s">
        <v>392</v>
      </c>
      <c r="C44" s="799">
        <v>6783</v>
      </c>
      <c r="D44" s="799">
        <v>8736</v>
      </c>
      <c r="E44" s="799"/>
      <c r="F44" s="799">
        <v>8736</v>
      </c>
      <c r="G44" s="799"/>
      <c r="H44" s="799">
        <v>8736</v>
      </c>
      <c r="K44" s="802" t="s">
        <v>391</v>
      </c>
      <c r="L44" s="803" t="s">
        <v>392</v>
      </c>
      <c r="M44" s="804">
        <v>3385066905</v>
      </c>
      <c r="N44" s="805">
        <v>218036596</v>
      </c>
      <c r="O44" s="804">
        <v>3167030309</v>
      </c>
      <c r="P44" s="802">
        <v>2018</v>
      </c>
      <c r="Q44" s="752">
        <v>0.91720000000000002</v>
      </c>
      <c r="R44" s="803">
        <v>3452933176</v>
      </c>
      <c r="S44" s="806">
        <v>218036596</v>
      </c>
      <c r="T44" s="803">
        <v>151990116</v>
      </c>
      <c r="U44" s="803">
        <v>1040479033</v>
      </c>
      <c r="V44" s="803">
        <v>4863438921</v>
      </c>
      <c r="X44" s="619" t="s">
        <v>391</v>
      </c>
      <c r="Y44" s="619" t="s">
        <v>392</v>
      </c>
      <c r="Z44" s="807">
        <v>4863438921</v>
      </c>
      <c r="AA44" s="808">
        <v>31077374.705189999</v>
      </c>
      <c r="AB44" s="756">
        <v>9213113</v>
      </c>
      <c r="AC44" s="756">
        <v>212434</v>
      </c>
      <c r="AD44" s="809">
        <v>40502921.705190003</v>
      </c>
      <c r="AE44" s="810">
        <v>8736</v>
      </c>
      <c r="AF44" s="807">
        <v>4636</v>
      </c>
      <c r="AG44" s="807">
        <v>0.63780000000000003</v>
      </c>
      <c r="AI44" s="619" t="s">
        <v>391</v>
      </c>
      <c r="AJ44" s="619" t="s">
        <v>392</v>
      </c>
      <c r="AK44" s="760">
        <v>40502921.705190003</v>
      </c>
      <c r="AL44" s="761">
        <v>8736</v>
      </c>
      <c r="AM44" s="811">
        <v>4636</v>
      </c>
      <c r="AN44" s="812">
        <v>0.63780000000000003</v>
      </c>
      <c r="AO44" s="813">
        <v>0.32579999999999998</v>
      </c>
      <c r="AP44" s="814">
        <v>0.83960000000000001</v>
      </c>
      <c r="AQ44" s="812">
        <v>0.70750000000000002</v>
      </c>
      <c r="AR44" s="815">
        <v>0.70750000000000002</v>
      </c>
      <c r="AS44" s="825">
        <v>1466.62</v>
      </c>
      <c r="AT44" s="826">
        <v>606.34000000000015</v>
      </c>
      <c r="AU44" s="814">
        <v>5296986</v>
      </c>
      <c r="AV44" s="812">
        <v>1</v>
      </c>
      <c r="AW44" s="811">
        <v>5296986</v>
      </c>
      <c r="BB44" s="619" t="s">
        <v>391</v>
      </c>
      <c r="BC44" s="619" t="s">
        <v>619</v>
      </c>
      <c r="BD44" s="768">
        <v>4863438921</v>
      </c>
      <c r="BE44" s="769">
        <v>531.57000000000005</v>
      </c>
      <c r="BF44" s="808">
        <v>9149198</v>
      </c>
      <c r="BG44" s="816">
        <v>0.32579999999999998</v>
      </c>
      <c r="BH44" s="673"/>
      <c r="BI44" s="770">
        <v>8736</v>
      </c>
      <c r="BJ44" s="808">
        <v>16.43</v>
      </c>
      <c r="BK44" s="770">
        <v>61081</v>
      </c>
      <c r="BL44" s="810">
        <v>115</v>
      </c>
      <c r="BN44" s="619" t="s">
        <v>391</v>
      </c>
      <c r="BO44" s="619" t="s">
        <v>392</v>
      </c>
      <c r="BP44" s="772">
        <v>1</v>
      </c>
      <c r="BQ44" s="772">
        <v>0.94104013536866349</v>
      </c>
      <c r="BR44" s="818">
        <v>0.87361818181818185</v>
      </c>
      <c r="BS44" s="774"/>
      <c r="BT44" s="819">
        <v>2018</v>
      </c>
      <c r="BU44" s="776">
        <v>0.91720000000000002</v>
      </c>
      <c r="BV44" s="777"/>
      <c r="BW44" s="778">
        <v>0.84</v>
      </c>
      <c r="BX44" s="778">
        <v>0.77</v>
      </c>
      <c r="BY44" s="778">
        <v>1.2050000000000001</v>
      </c>
      <c r="BZ44" s="622"/>
      <c r="CA44" s="619" t="s">
        <v>391</v>
      </c>
      <c r="CB44" s="619" t="s">
        <v>619</v>
      </c>
      <c r="CC44" s="770">
        <v>37043</v>
      </c>
      <c r="CD44" s="770">
        <v>38053</v>
      </c>
      <c r="CE44" s="770">
        <v>40359</v>
      </c>
      <c r="CF44" s="820">
        <v>38485</v>
      </c>
      <c r="CG44" s="820">
        <v>0.83960000000000001</v>
      </c>
      <c r="CH44" s="639"/>
      <c r="CI44" s="820">
        <v>-1874</v>
      </c>
      <c r="CJ44" s="820">
        <v>-4.6399999999999997E-2</v>
      </c>
      <c r="CL44" s="619" t="s">
        <v>391</v>
      </c>
      <c r="CM44" s="619" t="s">
        <v>619</v>
      </c>
      <c r="CN44" s="780">
        <v>0.70750000000000002</v>
      </c>
      <c r="CO44" s="781"/>
      <c r="CP44" s="780">
        <v>8736</v>
      </c>
      <c r="CQ44" s="787">
        <v>15383442</v>
      </c>
      <c r="CR44" s="787">
        <v>0</v>
      </c>
      <c r="CS44" s="787">
        <v>15383442</v>
      </c>
      <c r="CT44" s="787">
        <v>1760.93</v>
      </c>
      <c r="CU44" s="781"/>
      <c r="CV44" s="822">
        <v>1466.62</v>
      </c>
      <c r="CW44" s="787">
        <v>606.34000000000015</v>
      </c>
      <c r="CX44" s="785">
        <v>1</v>
      </c>
      <c r="CY44" s="786"/>
      <c r="CZ44" s="787">
        <v>0.77</v>
      </c>
      <c r="DA44" s="787">
        <v>1</v>
      </c>
      <c r="DB44" s="781"/>
      <c r="DC44" s="785">
        <v>1</v>
      </c>
      <c r="DX44" s="789" t="s">
        <v>345</v>
      </c>
      <c r="DY44" s="790" t="s">
        <v>345</v>
      </c>
      <c r="DZ44" s="790" t="s">
        <v>744</v>
      </c>
      <c r="EA44" s="791" t="s">
        <v>569</v>
      </c>
      <c r="EB44" s="792">
        <v>7911</v>
      </c>
      <c r="EC44" s="793"/>
      <c r="ED44" s="794">
        <v>7911</v>
      </c>
      <c r="EE44" s="794"/>
      <c r="EF44" s="793"/>
      <c r="EG44" s="794">
        <v>0.97342192691029905</v>
      </c>
      <c r="EH44" s="793"/>
      <c r="EI44" s="794">
        <v>0</v>
      </c>
      <c r="EJ44" s="794"/>
      <c r="EK44" s="794">
        <v>0</v>
      </c>
      <c r="EL44" s="794">
        <v>0</v>
      </c>
      <c r="EM44" s="793">
        <v>0</v>
      </c>
      <c r="EN44" s="793"/>
      <c r="EO44" s="795"/>
      <c r="ES44" s="823" t="s">
        <v>377</v>
      </c>
      <c r="ET44" s="824" t="s">
        <v>178</v>
      </c>
      <c r="EU44" s="841">
        <v>0</v>
      </c>
    </row>
    <row r="45" spans="1:151" ht="15.75">
      <c r="A45" s="798" t="s">
        <v>393</v>
      </c>
      <c r="B45" s="799" t="s">
        <v>404</v>
      </c>
      <c r="C45" s="799">
        <v>2754</v>
      </c>
      <c r="D45" s="799">
        <v>2754</v>
      </c>
      <c r="E45" s="799"/>
      <c r="F45" s="799">
        <v>2754</v>
      </c>
      <c r="G45" s="799"/>
      <c r="H45" s="799">
        <v>2754</v>
      </c>
      <c r="K45" s="802" t="s">
        <v>393</v>
      </c>
      <c r="L45" s="803" t="s">
        <v>404</v>
      </c>
      <c r="M45" s="804">
        <v>827813429</v>
      </c>
      <c r="N45" s="805">
        <v>84291699</v>
      </c>
      <c r="O45" s="804">
        <v>743521730</v>
      </c>
      <c r="P45" s="802">
        <v>2013</v>
      </c>
      <c r="Q45" s="752">
        <v>0.96940000000000004</v>
      </c>
      <c r="R45" s="803">
        <v>766991675</v>
      </c>
      <c r="S45" s="806">
        <v>84291699</v>
      </c>
      <c r="T45" s="803">
        <v>45906591</v>
      </c>
      <c r="U45" s="803">
        <v>301218142</v>
      </c>
      <c r="V45" s="803">
        <v>1198408107</v>
      </c>
      <c r="X45" s="619" t="s">
        <v>393</v>
      </c>
      <c r="Y45" s="619" t="s">
        <v>404</v>
      </c>
      <c r="Z45" s="807">
        <v>1198408107</v>
      </c>
      <c r="AA45" s="808">
        <v>7657827.8037299998</v>
      </c>
      <c r="AB45" s="756">
        <v>4261363</v>
      </c>
      <c r="AC45" s="756">
        <v>47710</v>
      </c>
      <c r="AD45" s="809">
        <v>11966900.80373</v>
      </c>
      <c r="AE45" s="810">
        <v>2754</v>
      </c>
      <c r="AF45" s="807">
        <v>4345</v>
      </c>
      <c r="AG45" s="807">
        <v>0.59770000000000001</v>
      </c>
      <c r="AI45" s="619" t="s">
        <v>393</v>
      </c>
      <c r="AJ45" s="619" t="s">
        <v>404</v>
      </c>
      <c r="AK45" s="760">
        <v>11966900.80373</v>
      </c>
      <c r="AL45" s="761">
        <v>2754</v>
      </c>
      <c r="AM45" s="811">
        <v>4345</v>
      </c>
      <c r="AN45" s="812">
        <v>0.59770000000000001</v>
      </c>
      <c r="AO45" s="813">
        <v>0.1605</v>
      </c>
      <c r="AP45" s="814">
        <v>0.6744</v>
      </c>
      <c r="AQ45" s="812">
        <v>0.59240000000000004</v>
      </c>
      <c r="AR45" s="815">
        <v>0.59240000000000004</v>
      </c>
      <c r="AS45" s="825">
        <v>1228.02</v>
      </c>
      <c r="AT45" s="826">
        <v>844.94</v>
      </c>
      <c r="AU45" s="814">
        <v>2326965</v>
      </c>
      <c r="AV45" s="812">
        <v>1</v>
      </c>
      <c r="AW45" s="811">
        <v>2326965</v>
      </c>
      <c r="BB45" s="619" t="s">
        <v>393</v>
      </c>
      <c r="BC45" s="619" t="s">
        <v>620</v>
      </c>
      <c r="BD45" s="768">
        <v>1198408107</v>
      </c>
      <c r="BE45" s="769">
        <v>265.93</v>
      </c>
      <c r="BF45" s="808">
        <v>4506480</v>
      </c>
      <c r="BG45" s="816">
        <v>0.1605</v>
      </c>
      <c r="BH45" s="673"/>
      <c r="BI45" s="770">
        <v>2754</v>
      </c>
      <c r="BJ45" s="808">
        <v>10.36</v>
      </c>
      <c r="BK45" s="770">
        <v>20978</v>
      </c>
      <c r="BL45" s="810">
        <v>79</v>
      </c>
      <c r="BN45" s="619" t="s">
        <v>393</v>
      </c>
      <c r="BO45" s="619" t="s">
        <v>404</v>
      </c>
      <c r="BP45" s="772">
        <v>0.99850000000000005</v>
      </c>
      <c r="BQ45" s="772">
        <v>0.99632085855806285</v>
      </c>
      <c r="BR45" s="818">
        <v>0.94171031746031741</v>
      </c>
      <c r="BS45" s="774"/>
      <c r="BT45" s="819">
        <v>2013</v>
      </c>
      <c r="BU45" s="776">
        <v>0.96940000000000004</v>
      </c>
      <c r="BV45" s="777"/>
      <c r="BW45" s="778">
        <v>0.78600000000000003</v>
      </c>
      <c r="BX45" s="778">
        <v>0.76200000000000001</v>
      </c>
      <c r="BY45" s="778">
        <v>1.1924999999999999</v>
      </c>
      <c r="BZ45" s="622"/>
      <c r="CA45" s="619" t="s">
        <v>393</v>
      </c>
      <c r="CB45" s="619" t="s">
        <v>620</v>
      </c>
      <c r="CC45" s="770">
        <v>30305</v>
      </c>
      <c r="CD45" s="770">
        <v>30343</v>
      </c>
      <c r="CE45" s="770">
        <v>32088</v>
      </c>
      <c r="CF45" s="820">
        <v>30912</v>
      </c>
      <c r="CG45" s="820">
        <v>0.6744</v>
      </c>
      <c r="CH45" s="639"/>
      <c r="CI45" s="820">
        <v>-1176</v>
      </c>
      <c r="CJ45" s="820">
        <v>-3.6600000000000001E-2</v>
      </c>
      <c r="CL45" s="619" t="s">
        <v>393</v>
      </c>
      <c r="CM45" s="619" t="s">
        <v>620</v>
      </c>
      <c r="CN45" s="780">
        <v>0.59240000000000004</v>
      </c>
      <c r="CO45" s="781"/>
      <c r="CP45" s="780">
        <v>2754</v>
      </c>
      <c r="CQ45" s="787">
        <v>2499996</v>
      </c>
      <c r="CR45" s="787">
        <v>0</v>
      </c>
      <c r="CS45" s="787">
        <v>2499996</v>
      </c>
      <c r="CT45" s="787">
        <v>907.77</v>
      </c>
      <c r="CU45" s="781"/>
      <c r="CV45" s="822">
        <v>1228.02</v>
      </c>
      <c r="CW45" s="787">
        <v>844.94</v>
      </c>
      <c r="CX45" s="785">
        <v>0.73899999999999999</v>
      </c>
      <c r="CY45" s="786"/>
      <c r="CZ45" s="787">
        <v>0.76200000000000001</v>
      </c>
      <c r="DA45" s="787">
        <v>1</v>
      </c>
      <c r="DB45" s="781"/>
      <c r="DC45" s="785">
        <v>1</v>
      </c>
      <c r="DX45" s="839" t="s">
        <v>345</v>
      </c>
      <c r="DY45" s="831" t="s">
        <v>29</v>
      </c>
      <c r="DZ45" s="831" t="s">
        <v>6</v>
      </c>
      <c r="EA45" s="832" t="s">
        <v>30</v>
      </c>
      <c r="EB45" s="792">
        <v>216</v>
      </c>
      <c r="EC45" s="827"/>
      <c r="ED45" s="828">
        <v>216</v>
      </c>
      <c r="EE45" s="828">
        <v>8127</v>
      </c>
      <c r="EF45" s="827"/>
      <c r="EG45" s="828">
        <v>2.6578073089700997E-2</v>
      </c>
      <c r="EH45" s="827"/>
      <c r="EI45" s="794">
        <v>0</v>
      </c>
      <c r="EJ45" s="828"/>
      <c r="EK45" s="828">
        <v>0</v>
      </c>
      <c r="EL45" s="828"/>
      <c r="EM45" s="827"/>
      <c r="EN45" s="827"/>
      <c r="EO45" s="829"/>
      <c r="ES45" s="823" t="s">
        <v>379</v>
      </c>
      <c r="ET45" s="824" t="s">
        <v>380</v>
      </c>
      <c r="EU45" s="841">
        <v>3548256</v>
      </c>
    </row>
    <row r="46" spans="1:151" ht="15.75">
      <c r="A46" s="798" t="s">
        <v>405</v>
      </c>
      <c r="B46" s="799" t="s">
        <v>406</v>
      </c>
      <c r="C46" s="799">
        <v>69428</v>
      </c>
      <c r="D46" s="799">
        <v>80344</v>
      </c>
      <c r="E46" s="799"/>
      <c r="F46" s="799">
        <v>80344</v>
      </c>
      <c r="G46" s="799"/>
      <c r="H46" s="799">
        <v>80344</v>
      </c>
      <c r="K46" s="802" t="s">
        <v>405</v>
      </c>
      <c r="L46" s="803" t="s">
        <v>406</v>
      </c>
      <c r="M46" s="804">
        <v>42231648444</v>
      </c>
      <c r="N46" s="805">
        <v>75062110</v>
      </c>
      <c r="O46" s="804">
        <v>42156586334</v>
      </c>
      <c r="P46" s="802">
        <v>2017</v>
      </c>
      <c r="Q46" s="752">
        <v>0.89790000000000003</v>
      </c>
      <c r="R46" s="803">
        <v>46950201953</v>
      </c>
      <c r="S46" s="806">
        <v>75062110</v>
      </c>
      <c r="T46" s="803">
        <v>1472135885</v>
      </c>
      <c r="U46" s="803">
        <v>9953463835</v>
      </c>
      <c r="V46" s="803">
        <v>58450863783</v>
      </c>
      <c r="X46" s="619" t="s">
        <v>405</v>
      </c>
      <c r="Y46" s="619" t="s">
        <v>406</v>
      </c>
      <c r="Z46" s="807">
        <v>58450863783</v>
      </c>
      <c r="AA46" s="808">
        <v>373501019.57336998</v>
      </c>
      <c r="AB46" s="756">
        <v>97569927</v>
      </c>
      <c r="AC46" s="756">
        <v>1611923</v>
      </c>
      <c r="AD46" s="809">
        <v>472682869.57336998</v>
      </c>
      <c r="AE46" s="810">
        <v>80344</v>
      </c>
      <c r="AF46" s="807">
        <v>5883</v>
      </c>
      <c r="AG46" s="807">
        <v>0.80930000000000002</v>
      </c>
      <c r="AI46" s="619" t="s">
        <v>405</v>
      </c>
      <c r="AJ46" s="619" t="s">
        <v>406</v>
      </c>
      <c r="AK46" s="760">
        <v>472682869.57336998</v>
      </c>
      <c r="AL46" s="761">
        <v>80344</v>
      </c>
      <c r="AM46" s="811">
        <v>5883</v>
      </c>
      <c r="AN46" s="812">
        <v>0.80930000000000002</v>
      </c>
      <c r="AO46" s="813">
        <v>3.2231000000000001</v>
      </c>
      <c r="AP46" s="814">
        <v>0.99039999999999995</v>
      </c>
      <c r="AQ46" s="812">
        <v>1.1412</v>
      </c>
      <c r="AR46" s="815" t="s">
        <v>2</v>
      </c>
      <c r="AS46" s="825" t="s">
        <v>2</v>
      </c>
      <c r="AT46" s="826" t="s">
        <v>2</v>
      </c>
      <c r="AU46" s="814">
        <v>0</v>
      </c>
      <c r="AV46" s="812" t="s">
        <v>2</v>
      </c>
      <c r="AW46" s="811">
        <v>0</v>
      </c>
      <c r="BB46" s="619" t="s">
        <v>405</v>
      </c>
      <c r="BC46" s="619" t="s">
        <v>621</v>
      </c>
      <c r="BD46" s="768">
        <v>58450863783</v>
      </c>
      <c r="BE46" s="769">
        <v>645.70000000000005</v>
      </c>
      <c r="BF46" s="808">
        <v>90523252</v>
      </c>
      <c r="BG46" s="816">
        <v>3.2231000000000001</v>
      </c>
      <c r="BH46" s="673"/>
      <c r="BI46" s="770">
        <v>80344</v>
      </c>
      <c r="BJ46" s="808">
        <v>124.43</v>
      </c>
      <c r="BK46" s="770">
        <v>536096</v>
      </c>
      <c r="BL46" s="810">
        <v>830</v>
      </c>
      <c r="BN46" s="619" t="s">
        <v>405</v>
      </c>
      <c r="BO46" s="619" t="s">
        <v>406</v>
      </c>
      <c r="BP46" s="772">
        <v>0.94736842105263153</v>
      </c>
      <c r="BQ46" s="772">
        <v>0.91411057692307696</v>
      </c>
      <c r="BR46" s="773">
        <v>0.87065004985044858</v>
      </c>
      <c r="BS46" s="774"/>
      <c r="BT46" s="775">
        <v>2017</v>
      </c>
      <c r="BU46" s="776">
        <v>0.89790000000000003</v>
      </c>
      <c r="BV46" s="777"/>
      <c r="BW46" s="778">
        <v>0.73050000000000004</v>
      </c>
      <c r="BX46" s="778">
        <v>0.65600000000000003</v>
      </c>
      <c r="BY46" s="778">
        <v>1.0266</v>
      </c>
      <c r="BZ46" s="622"/>
      <c r="CA46" s="619" t="s">
        <v>405</v>
      </c>
      <c r="CB46" s="619" t="s">
        <v>621</v>
      </c>
      <c r="CC46" s="770">
        <v>43942</v>
      </c>
      <c r="CD46" s="770">
        <v>45234</v>
      </c>
      <c r="CE46" s="770">
        <v>47013</v>
      </c>
      <c r="CF46" s="820">
        <v>45396.333333333336</v>
      </c>
      <c r="CG46" s="820">
        <v>0.99039999999999995</v>
      </c>
      <c r="CH46" s="639"/>
      <c r="CI46" s="820">
        <v>-1616.6666666666642</v>
      </c>
      <c r="CJ46" s="820">
        <v>-3.44E-2</v>
      </c>
      <c r="CL46" s="619" t="s">
        <v>405</v>
      </c>
      <c r="CM46" s="619" t="s">
        <v>621</v>
      </c>
      <c r="CN46" s="780" t="s">
        <v>2</v>
      </c>
      <c r="CO46" s="781"/>
      <c r="CP46" s="780">
        <v>80344</v>
      </c>
      <c r="CQ46" s="787">
        <v>202610398</v>
      </c>
      <c r="CR46" s="787">
        <v>0</v>
      </c>
      <c r="CS46" s="787">
        <v>202610398</v>
      </c>
      <c r="CT46" s="787">
        <v>2521.79</v>
      </c>
      <c r="CU46" s="781"/>
      <c r="CV46" s="822" t="s">
        <v>2</v>
      </c>
      <c r="CW46" s="787" t="s">
        <v>2</v>
      </c>
      <c r="CX46" s="785" t="s">
        <v>2</v>
      </c>
      <c r="CY46" s="786"/>
      <c r="CZ46" s="787">
        <v>0.65600000000000003</v>
      </c>
      <c r="DA46" s="787">
        <v>1</v>
      </c>
      <c r="DB46" s="781"/>
      <c r="DC46" s="785" t="s">
        <v>2</v>
      </c>
      <c r="DX46" s="836" t="s">
        <v>347</v>
      </c>
      <c r="DY46" s="837" t="s">
        <v>347</v>
      </c>
      <c r="DZ46" s="837" t="s">
        <v>744</v>
      </c>
      <c r="EA46" s="838" t="s">
        <v>348</v>
      </c>
      <c r="EB46" s="792">
        <v>2202</v>
      </c>
      <c r="EC46" s="833"/>
      <c r="ED46" s="834">
        <v>2202</v>
      </c>
      <c r="EE46" s="834">
        <v>2202</v>
      </c>
      <c r="EF46" s="833"/>
      <c r="EG46" s="834">
        <v>1</v>
      </c>
      <c r="EH46" s="833"/>
      <c r="EI46" s="794">
        <v>987333</v>
      </c>
      <c r="EJ46" s="834"/>
      <c r="EK46" s="834">
        <v>987333</v>
      </c>
      <c r="EL46" s="834">
        <v>987333</v>
      </c>
      <c r="EM46" s="833">
        <v>0</v>
      </c>
      <c r="EN46" s="833"/>
      <c r="EO46" s="835"/>
      <c r="ES46" s="823" t="s">
        <v>381</v>
      </c>
      <c r="ET46" s="824" t="s">
        <v>382</v>
      </c>
      <c r="EU46" s="841">
        <v>0</v>
      </c>
    </row>
    <row r="47" spans="1:151" ht="15.75">
      <c r="A47" s="798" t="s">
        <v>407</v>
      </c>
      <c r="B47" s="799" t="s">
        <v>408</v>
      </c>
      <c r="C47" s="799">
        <v>2036</v>
      </c>
      <c r="D47" s="799">
        <v>6495</v>
      </c>
      <c r="E47" s="799"/>
      <c r="F47" s="799">
        <v>6495</v>
      </c>
      <c r="G47" s="799"/>
      <c r="H47" s="799">
        <v>6495</v>
      </c>
      <c r="K47" s="802" t="s">
        <v>407</v>
      </c>
      <c r="L47" s="803" t="s">
        <v>408</v>
      </c>
      <c r="M47" s="804">
        <v>2715152096</v>
      </c>
      <c r="N47" s="805">
        <v>192683500</v>
      </c>
      <c r="O47" s="804">
        <v>2522468596</v>
      </c>
      <c r="P47" s="802">
        <v>2020</v>
      </c>
      <c r="Q47" s="752">
        <v>1.014390243902439</v>
      </c>
      <c r="R47" s="803">
        <v>2486684598</v>
      </c>
      <c r="S47" s="806">
        <v>192683500</v>
      </c>
      <c r="T47" s="803">
        <v>289155782</v>
      </c>
      <c r="U47" s="803">
        <v>999872437</v>
      </c>
      <c r="V47" s="803">
        <v>3968396317</v>
      </c>
      <c r="X47" s="619" t="s">
        <v>407</v>
      </c>
      <c r="Y47" s="619" t="s">
        <v>408</v>
      </c>
      <c r="Z47" s="807">
        <v>3968396317</v>
      </c>
      <c r="AA47" s="808">
        <v>25358052.465629999</v>
      </c>
      <c r="AB47" s="756">
        <v>10284627</v>
      </c>
      <c r="AC47" s="756">
        <v>152585</v>
      </c>
      <c r="AD47" s="809">
        <v>35795264.465629995</v>
      </c>
      <c r="AE47" s="810">
        <v>6495</v>
      </c>
      <c r="AF47" s="807">
        <v>5511</v>
      </c>
      <c r="AG47" s="807">
        <v>0.75819999999999999</v>
      </c>
      <c r="AI47" s="619" t="s">
        <v>407</v>
      </c>
      <c r="AJ47" s="619" t="s">
        <v>408</v>
      </c>
      <c r="AK47" s="760">
        <v>35795264.465629995</v>
      </c>
      <c r="AL47" s="761">
        <v>6495</v>
      </c>
      <c r="AM47" s="811">
        <v>5511</v>
      </c>
      <c r="AN47" s="812">
        <v>0.75819999999999999</v>
      </c>
      <c r="AO47" s="813">
        <v>0.1951</v>
      </c>
      <c r="AP47" s="814">
        <v>0.77769999999999995</v>
      </c>
      <c r="AQ47" s="812">
        <v>0.7117</v>
      </c>
      <c r="AR47" s="815">
        <v>0.7117</v>
      </c>
      <c r="AS47" s="825">
        <v>1475.33</v>
      </c>
      <c r="AT47" s="826">
        <v>597.63000000000011</v>
      </c>
      <c r="AU47" s="814">
        <v>3881607</v>
      </c>
      <c r="AV47" s="812">
        <v>1</v>
      </c>
      <c r="AW47" s="811">
        <v>3881607</v>
      </c>
      <c r="BB47" s="619" t="s">
        <v>407</v>
      </c>
      <c r="BC47" s="619" t="s">
        <v>622</v>
      </c>
      <c r="BD47" s="768">
        <v>3968396317</v>
      </c>
      <c r="BE47" s="769">
        <v>724.09</v>
      </c>
      <c r="BF47" s="808">
        <v>5480529</v>
      </c>
      <c r="BG47" s="816">
        <v>0.1951</v>
      </c>
      <c r="BH47" s="673"/>
      <c r="BI47" s="770">
        <v>6495</v>
      </c>
      <c r="BJ47" s="808">
        <v>8.9700000000000006</v>
      </c>
      <c r="BK47" s="770">
        <v>51235</v>
      </c>
      <c r="BL47" s="810">
        <v>71</v>
      </c>
      <c r="BN47" s="619" t="s">
        <v>407</v>
      </c>
      <c r="BO47" s="619" t="s">
        <v>408</v>
      </c>
      <c r="BP47" s="772">
        <v>0.95486111111111116</v>
      </c>
      <c r="BQ47" s="817">
        <v>0.94545454545454544</v>
      </c>
      <c r="BR47" s="818">
        <v>1.014390243902439</v>
      </c>
      <c r="BS47" s="774"/>
      <c r="BT47" s="819">
        <v>2020</v>
      </c>
      <c r="BU47" s="776">
        <v>1.014390243902439</v>
      </c>
      <c r="BV47" s="777"/>
      <c r="BW47" s="778">
        <v>0.76</v>
      </c>
      <c r="BX47" s="778">
        <v>0.77100000000000002</v>
      </c>
      <c r="BY47" s="778">
        <v>1.2065999999999999</v>
      </c>
      <c r="BZ47" s="622"/>
      <c r="CA47" s="619" t="s">
        <v>407</v>
      </c>
      <c r="CB47" s="619" t="s">
        <v>622</v>
      </c>
      <c r="CC47" s="770">
        <v>34453</v>
      </c>
      <c r="CD47" s="770">
        <v>35342</v>
      </c>
      <c r="CE47" s="770">
        <v>37146</v>
      </c>
      <c r="CF47" s="820">
        <v>35647</v>
      </c>
      <c r="CG47" s="820">
        <v>0.77769999999999995</v>
      </c>
      <c r="CH47" s="639"/>
      <c r="CI47" s="820">
        <v>-1499</v>
      </c>
      <c r="CJ47" s="820">
        <v>-4.0399999999999998E-2</v>
      </c>
      <c r="CL47" s="619" t="s">
        <v>407</v>
      </c>
      <c r="CM47" s="619" t="s">
        <v>622</v>
      </c>
      <c r="CN47" s="780">
        <v>0.7117</v>
      </c>
      <c r="CO47" s="781"/>
      <c r="CP47" s="780">
        <v>6495</v>
      </c>
      <c r="CQ47" s="787">
        <v>5352231</v>
      </c>
      <c r="CR47" s="787">
        <v>5417764</v>
      </c>
      <c r="CS47" s="787">
        <v>10769995</v>
      </c>
      <c r="CT47" s="787">
        <v>1658.2</v>
      </c>
      <c r="CU47" s="781"/>
      <c r="CV47" s="822">
        <v>1475.33</v>
      </c>
      <c r="CW47" s="787">
        <v>597.63000000000011</v>
      </c>
      <c r="CX47" s="785">
        <v>1</v>
      </c>
      <c r="CY47" s="786"/>
      <c r="CZ47" s="787">
        <v>0.77100000000000002</v>
      </c>
      <c r="DA47" s="787">
        <v>1</v>
      </c>
      <c r="DB47" s="781"/>
      <c r="DC47" s="785">
        <v>1</v>
      </c>
      <c r="DX47" s="789" t="s">
        <v>349</v>
      </c>
      <c r="DY47" s="790" t="s">
        <v>349</v>
      </c>
      <c r="DZ47" s="790" t="s">
        <v>744</v>
      </c>
      <c r="EA47" s="791" t="s">
        <v>350</v>
      </c>
      <c r="EB47" s="792">
        <v>15420</v>
      </c>
      <c r="EC47" s="793"/>
      <c r="ED47" s="794">
        <v>15420</v>
      </c>
      <c r="EE47" s="794"/>
      <c r="EF47" s="793"/>
      <c r="EG47" s="794">
        <v>0.69710669077757681</v>
      </c>
      <c r="EH47" s="793"/>
      <c r="EI47" s="794">
        <v>0</v>
      </c>
      <c r="EJ47" s="794"/>
      <c r="EK47" s="794">
        <v>0</v>
      </c>
      <c r="EL47" s="794">
        <v>0</v>
      </c>
      <c r="EM47" s="793">
        <v>0</v>
      </c>
      <c r="EN47" s="793"/>
      <c r="EO47" s="795"/>
      <c r="ES47" s="823" t="s">
        <v>383</v>
      </c>
      <c r="ET47" s="824" t="s">
        <v>384</v>
      </c>
      <c r="EU47" s="841">
        <v>3483764</v>
      </c>
    </row>
    <row r="48" spans="1:151" ht="15.75">
      <c r="A48" s="798" t="s">
        <v>409</v>
      </c>
      <c r="B48" s="799" t="s">
        <v>410</v>
      </c>
      <c r="C48" s="799">
        <v>20341</v>
      </c>
      <c r="D48" s="799">
        <v>20865</v>
      </c>
      <c r="E48" s="799"/>
      <c r="F48" s="799">
        <v>20865</v>
      </c>
      <c r="G48" s="799"/>
      <c r="H48" s="799">
        <v>20865</v>
      </c>
      <c r="K48" s="802" t="s">
        <v>409</v>
      </c>
      <c r="L48" s="803" t="s">
        <v>410</v>
      </c>
      <c r="M48" s="804">
        <v>7335866924</v>
      </c>
      <c r="N48" s="805">
        <v>146437880</v>
      </c>
      <c r="O48" s="804">
        <v>7189429044</v>
      </c>
      <c r="P48" s="802">
        <v>2017</v>
      </c>
      <c r="Q48" s="752">
        <v>0.93120000000000003</v>
      </c>
      <c r="R48" s="803">
        <v>7720606791</v>
      </c>
      <c r="S48" s="806">
        <v>146437880</v>
      </c>
      <c r="T48" s="803">
        <v>221810777</v>
      </c>
      <c r="U48" s="803">
        <v>1737032887</v>
      </c>
      <c r="V48" s="803">
        <v>9825888335</v>
      </c>
      <c r="X48" s="619" t="s">
        <v>409</v>
      </c>
      <c r="Y48" s="619" t="s">
        <v>410</v>
      </c>
      <c r="Z48" s="807">
        <v>9825888335</v>
      </c>
      <c r="AA48" s="808">
        <v>62787426.460649997</v>
      </c>
      <c r="AB48" s="756">
        <v>30492611</v>
      </c>
      <c r="AC48" s="756">
        <v>183151</v>
      </c>
      <c r="AD48" s="809">
        <v>93463188.460649997</v>
      </c>
      <c r="AE48" s="810">
        <v>20865</v>
      </c>
      <c r="AF48" s="807">
        <v>4479</v>
      </c>
      <c r="AG48" s="807">
        <v>0.61619999999999997</v>
      </c>
      <c r="AI48" s="619" t="s">
        <v>409</v>
      </c>
      <c r="AJ48" s="619" t="s">
        <v>410</v>
      </c>
      <c r="AK48" s="760">
        <v>93463188.460649997</v>
      </c>
      <c r="AL48" s="761">
        <v>20865</v>
      </c>
      <c r="AM48" s="811">
        <v>4479</v>
      </c>
      <c r="AN48" s="812">
        <v>0.61619999999999997</v>
      </c>
      <c r="AO48" s="813">
        <v>0.58799999999999997</v>
      </c>
      <c r="AP48" s="814">
        <v>0.75329999999999997</v>
      </c>
      <c r="AQ48" s="812">
        <v>0.68199999999999994</v>
      </c>
      <c r="AR48" s="815">
        <v>0.68199999999999994</v>
      </c>
      <c r="AS48" s="825">
        <v>1413.76</v>
      </c>
      <c r="AT48" s="826">
        <v>659.2</v>
      </c>
      <c r="AU48" s="814">
        <v>13754208</v>
      </c>
      <c r="AV48" s="812">
        <v>1</v>
      </c>
      <c r="AW48" s="811">
        <v>13754208</v>
      </c>
      <c r="BB48" s="619" t="s">
        <v>409</v>
      </c>
      <c r="BC48" s="619" t="s">
        <v>685</v>
      </c>
      <c r="BD48" s="768">
        <v>9825888335</v>
      </c>
      <c r="BE48" s="769">
        <v>594.99</v>
      </c>
      <c r="BF48" s="808">
        <v>16514376</v>
      </c>
      <c r="BG48" s="816">
        <v>0.58799999999999997</v>
      </c>
      <c r="BH48" s="673"/>
      <c r="BI48" s="770">
        <v>20865</v>
      </c>
      <c r="BJ48" s="808">
        <v>35.07</v>
      </c>
      <c r="BK48" s="770">
        <v>134906</v>
      </c>
      <c r="BL48" s="810">
        <v>227</v>
      </c>
      <c r="BN48" s="619" t="s">
        <v>409</v>
      </c>
      <c r="BO48" s="619" t="s">
        <v>410</v>
      </c>
      <c r="BP48" s="772">
        <v>0.98585454545454543</v>
      </c>
      <c r="BQ48" s="772">
        <v>0.9334213836477987</v>
      </c>
      <c r="BR48" s="773">
        <v>0.91140624999999997</v>
      </c>
      <c r="BS48" s="774"/>
      <c r="BT48" s="775">
        <v>2017</v>
      </c>
      <c r="BU48" s="776">
        <v>0.93120000000000003</v>
      </c>
      <c r="BV48" s="777"/>
      <c r="BW48" s="778">
        <v>0.75</v>
      </c>
      <c r="BX48" s="778">
        <v>0.69799999999999995</v>
      </c>
      <c r="BY48" s="778">
        <v>1.0923</v>
      </c>
      <c r="BZ48" s="622"/>
      <c r="CA48" s="619" t="s">
        <v>409</v>
      </c>
      <c r="CB48" s="619" t="s">
        <v>685</v>
      </c>
      <c r="CC48" s="770">
        <v>33351</v>
      </c>
      <c r="CD48" s="770">
        <v>34359</v>
      </c>
      <c r="CE48" s="770">
        <v>35873</v>
      </c>
      <c r="CF48" s="820">
        <v>34527.666666666664</v>
      </c>
      <c r="CG48" s="820">
        <v>0.75329999999999997</v>
      </c>
      <c r="CH48" s="639"/>
      <c r="CI48" s="820">
        <v>-1345.3333333333358</v>
      </c>
      <c r="CJ48" s="820">
        <v>-3.7499999999999999E-2</v>
      </c>
      <c r="CL48" s="619" t="s">
        <v>409</v>
      </c>
      <c r="CM48" s="619" t="s">
        <v>685</v>
      </c>
      <c r="CN48" s="780">
        <v>0.68199999999999994</v>
      </c>
      <c r="CO48" s="781"/>
      <c r="CP48" s="780">
        <v>20865</v>
      </c>
      <c r="CQ48" s="787">
        <v>23618925</v>
      </c>
      <c r="CR48" s="787">
        <v>286395</v>
      </c>
      <c r="CS48" s="787">
        <v>23905320</v>
      </c>
      <c r="CT48" s="787">
        <v>1145.71</v>
      </c>
      <c r="CU48" s="781"/>
      <c r="CV48" s="822">
        <v>1413.76</v>
      </c>
      <c r="CW48" s="787">
        <v>659.2</v>
      </c>
      <c r="CX48" s="785">
        <v>0.81</v>
      </c>
      <c r="CY48" s="786"/>
      <c r="CZ48" s="787">
        <v>0.69799999999999995</v>
      </c>
      <c r="DA48" s="787">
        <v>1</v>
      </c>
      <c r="DB48" s="781"/>
      <c r="DC48" s="785">
        <v>1</v>
      </c>
      <c r="DX48" s="789" t="s">
        <v>349</v>
      </c>
      <c r="DY48" s="790" t="s">
        <v>31</v>
      </c>
      <c r="DZ48" s="790" t="s">
        <v>744</v>
      </c>
      <c r="EA48" s="791" t="s">
        <v>32</v>
      </c>
      <c r="EB48" s="792">
        <v>3862</v>
      </c>
      <c r="EC48" s="793"/>
      <c r="ED48" s="794">
        <v>3862</v>
      </c>
      <c r="EE48" s="794"/>
      <c r="EF48" s="793"/>
      <c r="EG48" s="794">
        <v>0.17459312839059674</v>
      </c>
      <c r="EH48" s="793"/>
      <c r="EI48" s="794">
        <v>0</v>
      </c>
      <c r="EJ48" s="794"/>
      <c r="EK48" s="794">
        <v>0</v>
      </c>
      <c r="EL48" s="794"/>
      <c r="EM48" s="793"/>
      <c r="EN48" s="793"/>
      <c r="EO48" s="795"/>
      <c r="ES48" s="823" t="s">
        <v>385</v>
      </c>
      <c r="ET48" s="824" t="s">
        <v>572</v>
      </c>
      <c r="EU48" s="841">
        <v>2800869</v>
      </c>
    </row>
    <row r="49" spans="1:151" ht="15.75">
      <c r="A49" s="798" t="s">
        <v>411</v>
      </c>
      <c r="B49" s="799" t="s">
        <v>412</v>
      </c>
      <c r="C49" s="799">
        <v>6717</v>
      </c>
      <c r="D49" s="799">
        <v>7407</v>
      </c>
      <c r="E49" s="799"/>
      <c r="F49" s="799">
        <v>7407</v>
      </c>
      <c r="G49" s="799"/>
      <c r="H49" s="799">
        <v>7407</v>
      </c>
      <c r="K49" s="802" t="s">
        <v>411</v>
      </c>
      <c r="L49" s="803" t="s">
        <v>412</v>
      </c>
      <c r="M49" s="804">
        <v>6358143046</v>
      </c>
      <c r="N49" s="805">
        <v>207446424</v>
      </c>
      <c r="O49" s="804">
        <v>6150696622</v>
      </c>
      <c r="P49" s="802">
        <v>2017</v>
      </c>
      <c r="Q49" s="752">
        <v>0.81340000000000001</v>
      </c>
      <c r="R49" s="803">
        <v>7561712100</v>
      </c>
      <c r="S49" s="806">
        <v>207446424</v>
      </c>
      <c r="T49" s="803">
        <v>187716730</v>
      </c>
      <c r="U49" s="803">
        <v>1239710805</v>
      </c>
      <c r="V49" s="803">
        <v>9196586059</v>
      </c>
      <c r="X49" s="619" t="s">
        <v>411</v>
      </c>
      <c r="Y49" s="619" t="s">
        <v>412</v>
      </c>
      <c r="Z49" s="807">
        <v>9196586059</v>
      </c>
      <c r="AA49" s="808">
        <v>58766184.917010002</v>
      </c>
      <c r="AB49" s="756">
        <v>16536478</v>
      </c>
      <c r="AC49" s="756">
        <v>384872</v>
      </c>
      <c r="AD49" s="809">
        <v>75687534.917010009</v>
      </c>
      <c r="AE49" s="810">
        <v>7407</v>
      </c>
      <c r="AF49" s="807">
        <v>10218</v>
      </c>
      <c r="AG49" s="807">
        <v>1.4056999999999999</v>
      </c>
      <c r="AI49" s="619" t="s">
        <v>411</v>
      </c>
      <c r="AJ49" s="619" t="s">
        <v>412</v>
      </c>
      <c r="AK49" s="760">
        <v>75687534.917010009</v>
      </c>
      <c r="AL49" s="761">
        <v>7407</v>
      </c>
      <c r="AM49" s="811">
        <v>10218</v>
      </c>
      <c r="AN49" s="812">
        <v>1.4056999999999999</v>
      </c>
      <c r="AO49" s="813">
        <v>0.59140000000000004</v>
      </c>
      <c r="AP49" s="814">
        <v>0.87150000000000005</v>
      </c>
      <c r="AQ49" s="812">
        <v>1.0571999999999999</v>
      </c>
      <c r="AR49" s="815" t="s">
        <v>2</v>
      </c>
      <c r="AS49" s="825" t="s">
        <v>2</v>
      </c>
      <c r="AT49" s="826" t="s">
        <v>2</v>
      </c>
      <c r="AU49" s="814">
        <v>0</v>
      </c>
      <c r="AV49" s="812" t="s">
        <v>2</v>
      </c>
      <c r="AW49" s="811">
        <v>0</v>
      </c>
      <c r="BB49" s="619" t="s">
        <v>411</v>
      </c>
      <c r="BC49" s="619" t="s">
        <v>623</v>
      </c>
      <c r="BD49" s="768">
        <v>9196586059</v>
      </c>
      <c r="BE49" s="769">
        <v>553.69000000000005</v>
      </c>
      <c r="BF49" s="808">
        <v>16609630</v>
      </c>
      <c r="BG49" s="816">
        <v>0.59140000000000004</v>
      </c>
      <c r="BH49" s="673"/>
      <c r="BI49" s="770">
        <v>7407</v>
      </c>
      <c r="BJ49" s="808">
        <v>13.38</v>
      </c>
      <c r="BK49" s="770">
        <v>63092</v>
      </c>
      <c r="BL49" s="810">
        <v>114</v>
      </c>
      <c r="BN49" s="619" t="s">
        <v>411</v>
      </c>
      <c r="BO49" s="619" t="s">
        <v>412</v>
      </c>
      <c r="BP49" s="772">
        <v>0.89804968589377498</v>
      </c>
      <c r="BQ49" s="772">
        <v>0.8444116310767833</v>
      </c>
      <c r="BR49" s="773">
        <v>0.76442733565647691</v>
      </c>
      <c r="BS49" s="774"/>
      <c r="BT49" s="819">
        <v>2017</v>
      </c>
      <c r="BU49" s="776">
        <v>0.81340000000000001</v>
      </c>
      <c r="BV49" s="777"/>
      <c r="BW49" s="778">
        <v>0.58499999999999996</v>
      </c>
      <c r="BX49" s="778">
        <v>0.47599999999999998</v>
      </c>
      <c r="BY49" s="778">
        <v>0.74490000000000001</v>
      </c>
      <c r="BZ49" s="622"/>
      <c r="CA49" s="619" t="s">
        <v>411</v>
      </c>
      <c r="CB49" s="619" t="s">
        <v>623</v>
      </c>
      <c r="CC49" s="770">
        <v>38782</v>
      </c>
      <c r="CD49" s="770">
        <v>39540</v>
      </c>
      <c r="CE49" s="770">
        <v>41523</v>
      </c>
      <c r="CF49" s="820">
        <v>39948.333333333336</v>
      </c>
      <c r="CG49" s="820">
        <v>0.87150000000000005</v>
      </c>
      <c r="CH49" s="639"/>
      <c r="CI49" s="820">
        <v>-1574.6666666666642</v>
      </c>
      <c r="CJ49" s="820">
        <v>-3.7900000000000003E-2</v>
      </c>
      <c r="CL49" s="619" t="s">
        <v>411</v>
      </c>
      <c r="CM49" s="619" t="s">
        <v>623</v>
      </c>
      <c r="CN49" s="780" t="s">
        <v>2</v>
      </c>
      <c r="CO49" s="781"/>
      <c r="CP49" s="780">
        <v>7407</v>
      </c>
      <c r="CQ49" s="787">
        <v>16016792</v>
      </c>
      <c r="CR49" s="787">
        <v>0</v>
      </c>
      <c r="CS49" s="787">
        <v>16016792</v>
      </c>
      <c r="CT49" s="787">
        <v>2162.39</v>
      </c>
      <c r="CU49" s="781"/>
      <c r="CV49" s="822" t="s">
        <v>2</v>
      </c>
      <c r="CW49" s="787" t="s">
        <v>2</v>
      </c>
      <c r="CX49" s="785" t="s">
        <v>2</v>
      </c>
      <c r="CY49" s="786"/>
      <c r="CZ49" s="787">
        <v>0.47599999999999998</v>
      </c>
      <c r="DA49" s="787" t="s">
        <v>2</v>
      </c>
      <c r="DB49" s="781"/>
      <c r="DC49" s="785" t="s">
        <v>2</v>
      </c>
      <c r="DX49" s="839" t="s">
        <v>349</v>
      </c>
      <c r="DY49" s="831" t="s">
        <v>33</v>
      </c>
      <c r="DZ49" s="831" t="s">
        <v>744</v>
      </c>
      <c r="EA49" s="832" t="s">
        <v>34</v>
      </c>
      <c r="EB49" s="792">
        <v>2838</v>
      </c>
      <c r="EC49" s="827"/>
      <c r="ED49" s="828">
        <v>2838</v>
      </c>
      <c r="EE49" s="828">
        <v>22120</v>
      </c>
      <c r="EF49" s="827"/>
      <c r="EG49" s="828">
        <v>0.1283001808318264</v>
      </c>
      <c r="EH49" s="827"/>
      <c r="EI49" s="794">
        <v>0</v>
      </c>
      <c r="EJ49" s="828"/>
      <c r="EK49" s="828">
        <v>0</v>
      </c>
      <c r="EL49" s="828"/>
      <c r="EM49" s="827"/>
      <c r="EN49" s="827"/>
      <c r="EO49" s="829"/>
      <c r="ES49" s="823" t="s">
        <v>387</v>
      </c>
      <c r="ET49" s="824" t="s">
        <v>76</v>
      </c>
      <c r="EU49" s="841">
        <v>801761</v>
      </c>
    </row>
    <row r="50" spans="1:151" ht="15.75">
      <c r="A50" s="798" t="s">
        <v>413</v>
      </c>
      <c r="B50" s="799" t="s">
        <v>414</v>
      </c>
      <c r="C50" s="799">
        <v>12889</v>
      </c>
      <c r="D50" s="799">
        <v>13658</v>
      </c>
      <c r="E50" s="799"/>
      <c r="F50" s="799">
        <v>13658</v>
      </c>
      <c r="G50" s="799"/>
      <c r="H50" s="799">
        <v>13658</v>
      </c>
      <c r="K50" s="802" t="s">
        <v>413</v>
      </c>
      <c r="L50" s="803" t="s">
        <v>414</v>
      </c>
      <c r="M50" s="804">
        <v>13666536655</v>
      </c>
      <c r="N50" s="805">
        <v>170197216</v>
      </c>
      <c r="O50" s="804">
        <v>13496339439</v>
      </c>
      <c r="P50" s="802">
        <v>2019</v>
      </c>
      <c r="Q50" s="752">
        <v>0.95720000000000005</v>
      </c>
      <c r="R50" s="803">
        <v>14099811365</v>
      </c>
      <c r="S50" s="806">
        <v>170197216</v>
      </c>
      <c r="T50" s="803">
        <v>326671538</v>
      </c>
      <c r="U50" s="803">
        <v>2520023041</v>
      </c>
      <c r="V50" s="803">
        <v>17116703160</v>
      </c>
      <c r="X50" s="619" t="s">
        <v>413</v>
      </c>
      <c r="Y50" s="619" t="s">
        <v>414</v>
      </c>
      <c r="Z50" s="807">
        <v>17116703160</v>
      </c>
      <c r="AA50" s="808">
        <v>109375733.19239999</v>
      </c>
      <c r="AB50" s="756">
        <v>28131725</v>
      </c>
      <c r="AC50" s="756">
        <v>360683</v>
      </c>
      <c r="AD50" s="809">
        <v>137868141.19239998</v>
      </c>
      <c r="AE50" s="810">
        <v>13658</v>
      </c>
      <c r="AF50" s="807">
        <v>10094</v>
      </c>
      <c r="AG50" s="807">
        <v>1.3886000000000001</v>
      </c>
      <c r="AI50" s="619" t="s">
        <v>413</v>
      </c>
      <c r="AJ50" s="619" t="s">
        <v>414</v>
      </c>
      <c r="AK50" s="760">
        <v>137868141.19239998</v>
      </c>
      <c r="AL50" s="761">
        <v>13658</v>
      </c>
      <c r="AM50" s="811">
        <v>10094</v>
      </c>
      <c r="AN50" s="812">
        <v>1.3886000000000001</v>
      </c>
      <c r="AO50" s="813">
        <v>1.6335999999999999</v>
      </c>
      <c r="AP50" s="814">
        <v>0.95179999999999998</v>
      </c>
      <c r="AQ50" s="812">
        <v>1.1946999999999999</v>
      </c>
      <c r="AR50" s="815" t="s">
        <v>2</v>
      </c>
      <c r="AS50" s="825" t="s">
        <v>2</v>
      </c>
      <c r="AT50" s="826" t="s">
        <v>2</v>
      </c>
      <c r="AU50" s="814">
        <v>0</v>
      </c>
      <c r="AV50" s="812" t="s">
        <v>2</v>
      </c>
      <c r="AW50" s="811">
        <v>0</v>
      </c>
      <c r="BB50" s="619" t="s">
        <v>413</v>
      </c>
      <c r="BC50" s="619" t="s">
        <v>624</v>
      </c>
      <c r="BD50" s="768">
        <v>17116703160</v>
      </c>
      <c r="BE50" s="769">
        <v>373.07</v>
      </c>
      <c r="BF50" s="808">
        <v>45880674</v>
      </c>
      <c r="BG50" s="816">
        <v>1.6335999999999999</v>
      </c>
      <c r="BH50" s="673"/>
      <c r="BI50" s="770">
        <v>13658</v>
      </c>
      <c r="BJ50" s="808">
        <v>36.61</v>
      </c>
      <c r="BK50" s="770">
        <v>117425</v>
      </c>
      <c r="BL50" s="810">
        <v>315</v>
      </c>
      <c r="BN50" s="619" t="s">
        <v>413</v>
      </c>
      <c r="BO50" s="619" t="s">
        <v>414</v>
      </c>
      <c r="BP50" s="772">
        <v>0.81725888324873097</v>
      </c>
      <c r="BQ50" s="817">
        <v>0.9932693043046541</v>
      </c>
      <c r="BR50" s="818">
        <v>0.93919444444444444</v>
      </c>
      <c r="BS50" s="774"/>
      <c r="BT50" s="819">
        <v>2019</v>
      </c>
      <c r="BU50" s="776">
        <v>0.95720000000000005</v>
      </c>
      <c r="BV50" s="777"/>
      <c r="BW50" s="778">
        <v>0.56100000000000005</v>
      </c>
      <c r="BX50" s="778">
        <v>0.53700000000000003</v>
      </c>
      <c r="BY50" s="778">
        <v>0.84040000000000004</v>
      </c>
      <c r="BZ50" s="622"/>
      <c r="CA50" s="619" t="s">
        <v>413</v>
      </c>
      <c r="CB50" s="619" t="s">
        <v>624</v>
      </c>
      <c r="CC50" s="770">
        <v>41582</v>
      </c>
      <c r="CD50" s="770">
        <v>43626</v>
      </c>
      <c r="CE50" s="770">
        <v>45680</v>
      </c>
      <c r="CF50" s="820">
        <v>43629.333333333336</v>
      </c>
      <c r="CG50" s="820">
        <v>0.95179999999999998</v>
      </c>
      <c r="CH50" s="639"/>
      <c r="CI50" s="820">
        <v>-2050.6666666666642</v>
      </c>
      <c r="CJ50" s="820">
        <v>-4.4900000000000002E-2</v>
      </c>
      <c r="CL50" s="619" t="s">
        <v>413</v>
      </c>
      <c r="CM50" s="619" t="s">
        <v>624</v>
      </c>
      <c r="CN50" s="780" t="s">
        <v>2</v>
      </c>
      <c r="CO50" s="781"/>
      <c r="CP50" s="780">
        <v>13658</v>
      </c>
      <c r="CQ50" s="787">
        <v>27328000</v>
      </c>
      <c r="CR50" s="787">
        <v>0</v>
      </c>
      <c r="CS50" s="787">
        <v>27328000</v>
      </c>
      <c r="CT50" s="787">
        <v>2000.88</v>
      </c>
      <c r="CU50" s="781"/>
      <c r="CV50" s="822" t="s">
        <v>2</v>
      </c>
      <c r="CW50" s="787" t="s">
        <v>2</v>
      </c>
      <c r="CX50" s="785" t="s">
        <v>2</v>
      </c>
      <c r="CY50" s="786"/>
      <c r="CZ50" s="787">
        <v>0.53700000000000003</v>
      </c>
      <c r="DA50" s="787" t="s">
        <v>2</v>
      </c>
      <c r="DB50" s="781"/>
      <c r="DC50" s="785" t="s">
        <v>2</v>
      </c>
      <c r="DX50" s="789" t="s">
        <v>351</v>
      </c>
      <c r="DY50" s="790" t="s">
        <v>351</v>
      </c>
      <c r="DZ50" s="790" t="s">
        <v>744</v>
      </c>
      <c r="EA50" s="791" t="s">
        <v>352</v>
      </c>
      <c r="EB50" s="792">
        <v>9020</v>
      </c>
      <c r="EC50" s="793"/>
      <c r="ED50" s="794">
        <v>9020</v>
      </c>
      <c r="EE50" s="794"/>
      <c r="EF50" s="793"/>
      <c r="EG50" s="794">
        <v>0.86580917642541755</v>
      </c>
      <c r="EH50" s="793"/>
      <c r="EI50" s="794">
        <v>0</v>
      </c>
      <c r="EJ50" s="794"/>
      <c r="EK50" s="794">
        <v>0</v>
      </c>
      <c r="EL50" s="794">
        <v>0</v>
      </c>
      <c r="EM50" s="793">
        <v>0</v>
      </c>
      <c r="EN50" s="793"/>
      <c r="EO50" s="795"/>
      <c r="ES50" s="823" t="s">
        <v>389</v>
      </c>
      <c r="ET50" s="824" t="s">
        <v>390</v>
      </c>
      <c r="EU50" s="841">
        <v>188401</v>
      </c>
    </row>
    <row r="51" spans="1:151" ht="15.75">
      <c r="A51" s="798" t="s">
        <v>415</v>
      </c>
      <c r="B51" s="799" t="s">
        <v>416</v>
      </c>
      <c r="C51" s="799">
        <v>2377</v>
      </c>
      <c r="D51" s="799">
        <v>2377</v>
      </c>
      <c r="E51" s="799"/>
      <c r="F51" s="799">
        <v>2377</v>
      </c>
      <c r="G51" s="799"/>
      <c r="H51" s="799">
        <v>2377</v>
      </c>
      <c r="K51" s="802" t="s">
        <v>415</v>
      </c>
      <c r="L51" s="803" t="s">
        <v>416</v>
      </c>
      <c r="M51" s="804">
        <v>1104950353</v>
      </c>
      <c r="N51" s="805">
        <v>62058206</v>
      </c>
      <c r="O51" s="804">
        <v>1042892147</v>
      </c>
      <c r="P51" s="802">
        <v>2019</v>
      </c>
      <c r="Q51" s="752">
        <v>1.0478000000000001</v>
      </c>
      <c r="R51" s="803">
        <v>995316040</v>
      </c>
      <c r="S51" s="806">
        <v>62058206</v>
      </c>
      <c r="T51" s="803">
        <v>125866675</v>
      </c>
      <c r="U51" s="803">
        <v>456650108</v>
      </c>
      <c r="V51" s="803">
        <v>1639891029</v>
      </c>
      <c r="X51" s="619" t="s">
        <v>415</v>
      </c>
      <c r="Y51" s="619" t="s">
        <v>416</v>
      </c>
      <c r="Z51" s="807">
        <v>1639891029</v>
      </c>
      <c r="AA51" s="808">
        <v>10478903.675309999</v>
      </c>
      <c r="AB51" s="756">
        <v>5364328</v>
      </c>
      <c r="AC51" s="756">
        <v>51838</v>
      </c>
      <c r="AD51" s="809">
        <v>15895069.675309999</v>
      </c>
      <c r="AE51" s="810">
        <v>2377</v>
      </c>
      <c r="AF51" s="807">
        <v>6687</v>
      </c>
      <c r="AG51" s="807">
        <v>0.91990000000000005</v>
      </c>
      <c r="AI51" s="619" t="s">
        <v>415</v>
      </c>
      <c r="AJ51" s="619" t="s">
        <v>416</v>
      </c>
      <c r="AK51" s="760">
        <v>15895069.675309999</v>
      </c>
      <c r="AL51" s="761">
        <v>2377</v>
      </c>
      <c r="AM51" s="811">
        <v>6687</v>
      </c>
      <c r="AN51" s="812">
        <v>0.91990000000000005</v>
      </c>
      <c r="AO51" s="813">
        <v>0.16539999999999999</v>
      </c>
      <c r="AP51" s="814">
        <v>0.68989999999999996</v>
      </c>
      <c r="AQ51" s="812">
        <v>0.72949999999999993</v>
      </c>
      <c r="AR51" s="815">
        <v>0.72949999999999993</v>
      </c>
      <c r="AS51" s="825">
        <v>1512.22</v>
      </c>
      <c r="AT51" s="826">
        <v>560.74</v>
      </c>
      <c r="AU51" s="814">
        <v>1332879</v>
      </c>
      <c r="AV51" s="812">
        <v>1</v>
      </c>
      <c r="AW51" s="811">
        <v>1332879</v>
      </c>
      <c r="BB51" s="619" t="s">
        <v>415</v>
      </c>
      <c r="BC51" s="619" t="s">
        <v>625</v>
      </c>
      <c r="BD51" s="768">
        <v>1639891029</v>
      </c>
      <c r="BE51" s="769">
        <v>353.06</v>
      </c>
      <c r="BF51" s="808">
        <v>4644794</v>
      </c>
      <c r="BG51" s="816">
        <v>0.16539999999999999</v>
      </c>
      <c r="BH51" s="673"/>
      <c r="BI51" s="770">
        <v>2377</v>
      </c>
      <c r="BJ51" s="808">
        <v>6.73</v>
      </c>
      <c r="BK51" s="770">
        <v>23857</v>
      </c>
      <c r="BL51" s="810">
        <v>68</v>
      </c>
      <c r="BN51" s="619" t="s">
        <v>415</v>
      </c>
      <c r="BO51" s="619" t="s">
        <v>416</v>
      </c>
      <c r="BP51" s="772">
        <v>1.0070937499999999</v>
      </c>
      <c r="BQ51" s="772">
        <v>1.0020428571428572</v>
      </c>
      <c r="BR51" s="818">
        <v>1.0706251435132033</v>
      </c>
      <c r="BS51" s="774"/>
      <c r="BT51" s="819">
        <v>2019</v>
      </c>
      <c r="BU51" s="776">
        <v>1.0478000000000001</v>
      </c>
      <c r="BV51" s="777"/>
      <c r="BW51" s="778">
        <v>0.84</v>
      </c>
      <c r="BX51" s="778">
        <v>0.88</v>
      </c>
      <c r="BY51" s="778">
        <v>1.3772</v>
      </c>
      <c r="BZ51" s="622"/>
      <c r="CA51" s="619" t="s">
        <v>415</v>
      </c>
      <c r="CB51" s="619" t="s">
        <v>625</v>
      </c>
      <c r="CC51" s="770">
        <v>30929</v>
      </c>
      <c r="CD51" s="770">
        <v>31222</v>
      </c>
      <c r="CE51" s="770">
        <v>32717</v>
      </c>
      <c r="CF51" s="820">
        <v>31622.666666666668</v>
      </c>
      <c r="CG51" s="820">
        <v>0.68989999999999996</v>
      </c>
      <c r="CH51" s="639"/>
      <c r="CI51" s="820">
        <v>-1094.3333333333321</v>
      </c>
      <c r="CJ51" s="820">
        <v>-3.3399999999999999E-2</v>
      </c>
      <c r="CL51" s="619" t="s">
        <v>415</v>
      </c>
      <c r="CM51" s="619" t="s">
        <v>625</v>
      </c>
      <c r="CN51" s="780">
        <v>0.72949999999999993</v>
      </c>
      <c r="CO51" s="781"/>
      <c r="CP51" s="780">
        <v>2377</v>
      </c>
      <c r="CQ51" s="787">
        <v>4290818</v>
      </c>
      <c r="CR51" s="787">
        <v>0</v>
      </c>
      <c r="CS51" s="787">
        <v>4290818</v>
      </c>
      <c r="CT51" s="787">
        <v>1805.14</v>
      </c>
      <c r="CU51" s="781"/>
      <c r="CV51" s="822">
        <v>1512.22</v>
      </c>
      <c r="CW51" s="787">
        <v>560.74</v>
      </c>
      <c r="CX51" s="785">
        <v>1</v>
      </c>
      <c r="CY51" s="786"/>
      <c r="CZ51" s="787">
        <v>0.88</v>
      </c>
      <c r="DA51" s="787">
        <v>1</v>
      </c>
      <c r="DB51" s="781"/>
      <c r="DC51" s="785">
        <v>1</v>
      </c>
      <c r="DX51" s="789" t="s">
        <v>351</v>
      </c>
      <c r="DY51" s="790" t="s">
        <v>35</v>
      </c>
      <c r="DZ51" s="790" t="s">
        <v>6</v>
      </c>
      <c r="EA51" s="791" t="s">
        <v>36</v>
      </c>
      <c r="EB51" s="792">
        <v>590</v>
      </c>
      <c r="EC51" s="793"/>
      <c r="ED51" s="794">
        <v>590</v>
      </c>
      <c r="EE51" s="794"/>
      <c r="EF51" s="793"/>
      <c r="EG51" s="794">
        <v>5.6632751007870991E-2</v>
      </c>
      <c r="EH51" s="793"/>
      <c r="EI51" s="794">
        <v>0</v>
      </c>
      <c r="EJ51" s="794"/>
      <c r="EK51" s="794">
        <v>0</v>
      </c>
      <c r="EL51" s="794"/>
      <c r="EM51" s="793"/>
      <c r="EN51" s="793"/>
      <c r="EO51" s="795"/>
      <c r="ES51" s="823" t="s">
        <v>391</v>
      </c>
      <c r="ET51" s="824" t="s">
        <v>392</v>
      </c>
      <c r="EU51" s="841">
        <v>4112804</v>
      </c>
    </row>
    <row r="52" spans="1:151" ht="15.75">
      <c r="A52" s="798" t="s">
        <v>417</v>
      </c>
      <c r="B52" s="799" t="s">
        <v>418</v>
      </c>
      <c r="C52" s="799">
        <v>9088</v>
      </c>
      <c r="D52" s="799">
        <v>9088</v>
      </c>
      <c r="E52" s="799"/>
      <c r="F52" s="799">
        <v>9088</v>
      </c>
      <c r="G52" s="799"/>
      <c r="H52" s="799">
        <v>9088</v>
      </c>
      <c r="K52" s="802" t="s">
        <v>417</v>
      </c>
      <c r="L52" s="803" t="s">
        <v>418</v>
      </c>
      <c r="M52" s="804">
        <v>3020525939</v>
      </c>
      <c r="N52" s="805">
        <v>123002520</v>
      </c>
      <c r="O52" s="804">
        <v>2897523419</v>
      </c>
      <c r="P52" s="802">
        <v>2014</v>
      </c>
      <c r="Q52" s="752">
        <v>0.97399999999999998</v>
      </c>
      <c r="R52" s="803">
        <v>2974870040</v>
      </c>
      <c r="S52" s="806">
        <v>123002520</v>
      </c>
      <c r="T52" s="803">
        <v>114409286</v>
      </c>
      <c r="U52" s="803">
        <v>711946596</v>
      </c>
      <c r="V52" s="803">
        <v>3924228442</v>
      </c>
      <c r="X52" s="619" t="s">
        <v>417</v>
      </c>
      <c r="Y52" s="619" t="s">
        <v>418</v>
      </c>
      <c r="Z52" s="807">
        <v>3924228442</v>
      </c>
      <c r="AA52" s="808">
        <v>25075819.744380001</v>
      </c>
      <c r="AB52" s="756">
        <v>9817390</v>
      </c>
      <c r="AC52" s="756">
        <v>165607</v>
      </c>
      <c r="AD52" s="809">
        <v>35058816.744379997</v>
      </c>
      <c r="AE52" s="810">
        <v>9088</v>
      </c>
      <c r="AF52" s="807">
        <v>3858</v>
      </c>
      <c r="AG52" s="807">
        <v>0.53069999999999995</v>
      </c>
      <c r="AI52" s="619" t="s">
        <v>417</v>
      </c>
      <c r="AJ52" s="619" t="s">
        <v>418</v>
      </c>
      <c r="AK52" s="760">
        <v>35058816.744379997</v>
      </c>
      <c r="AL52" s="761">
        <v>9088</v>
      </c>
      <c r="AM52" s="811">
        <v>3858</v>
      </c>
      <c r="AN52" s="812">
        <v>0.53069999999999995</v>
      </c>
      <c r="AO52" s="813">
        <v>0.35759999999999997</v>
      </c>
      <c r="AP52" s="814">
        <v>0.68500000000000005</v>
      </c>
      <c r="AQ52" s="812">
        <v>0.59060000000000001</v>
      </c>
      <c r="AR52" s="815">
        <v>0.59060000000000001</v>
      </c>
      <c r="AS52" s="825">
        <v>1224.29</v>
      </c>
      <c r="AT52" s="826">
        <v>848.67000000000007</v>
      </c>
      <c r="AU52" s="814">
        <v>7712713</v>
      </c>
      <c r="AV52" s="812">
        <v>1</v>
      </c>
      <c r="AW52" s="811">
        <v>7712713</v>
      </c>
      <c r="BB52" s="619" t="s">
        <v>417</v>
      </c>
      <c r="BC52" s="619" t="s">
        <v>626</v>
      </c>
      <c r="BD52" s="768">
        <v>3924228442</v>
      </c>
      <c r="BE52" s="769">
        <v>390.74</v>
      </c>
      <c r="BF52" s="808">
        <v>10043068</v>
      </c>
      <c r="BG52" s="816">
        <v>0.35759999999999997</v>
      </c>
      <c r="BH52" s="673"/>
      <c r="BI52" s="770">
        <v>9088</v>
      </c>
      <c r="BJ52" s="808">
        <v>23.26</v>
      </c>
      <c r="BK52" s="770">
        <v>54287</v>
      </c>
      <c r="BL52" s="810">
        <v>139</v>
      </c>
      <c r="BN52" s="619" t="s">
        <v>417</v>
      </c>
      <c r="BO52" s="619" t="s">
        <v>418</v>
      </c>
      <c r="BP52" s="817">
        <v>0.99992499999999995</v>
      </c>
      <c r="BQ52" s="772">
        <v>0.98292682926829267</v>
      </c>
      <c r="BR52" s="818">
        <v>0.9594137214137215</v>
      </c>
      <c r="BS52" s="774"/>
      <c r="BT52" s="819">
        <v>2014</v>
      </c>
      <c r="BU52" s="776">
        <v>0.97399999999999998</v>
      </c>
      <c r="BV52" s="777"/>
      <c r="BW52" s="778">
        <v>0.75</v>
      </c>
      <c r="BX52" s="778">
        <v>0.73099999999999998</v>
      </c>
      <c r="BY52" s="778">
        <v>1.1439999999999999</v>
      </c>
      <c r="BZ52" s="622"/>
      <c r="CA52" s="619" t="s">
        <v>417</v>
      </c>
      <c r="CB52" s="619" t="s">
        <v>626</v>
      </c>
      <c r="CC52" s="770">
        <v>29944</v>
      </c>
      <c r="CD52" s="770">
        <v>31402</v>
      </c>
      <c r="CE52" s="770">
        <v>32845</v>
      </c>
      <c r="CF52" s="820">
        <v>31397</v>
      </c>
      <c r="CG52" s="820">
        <v>0.68500000000000005</v>
      </c>
      <c r="CH52" s="639"/>
      <c r="CI52" s="820">
        <v>-1448</v>
      </c>
      <c r="CJ52" s="820">
        <v>-4.41E-2</v>
      </c>
      <c r="CL52" s="619" t="s">
        <v>417</v>
      </c>
      <c r="CM52" s="619" t="s">
        <v>626</v>
      </c>
      <c r="CN52" s="780">
        <v>0.59060000000000001</v>
      </c>
      <c r="CO52" s="781"/>
      <c r="CP52" s="780">
        <v>9088</v>
      </c>
      <c r="CQ52" s="787">
        <v>5482635</v>
      </c>
      <c r="CR52" s="787">
        <v>0</v>
      </c>
      <c r="CS52" s="787">
        <v>5482635</v>
      </c>
      <c r="CT52" s="787">
        <v>603.28</v>
      </c>
      <c r="CU52" s="781"/>
      <c r="CV52" s="822">
        <v>1224.29</v>
      </c>
      <c r="CW52" s="787">
        <v>848.67000000000007</v>
      </c>
      <c r="CX52" s="785">
        <v>0.49299999999999999</v>
      </c>
      <c r="CY52" s="786"/>
      <c r="CZ52" s="787">
        <v>0.73099999999999998</v>
      </c>
      <c r="DA52" s="787">
        <v>1</v>
      </c>
      <c r="DB52" s="781"/>
      <c r="DC52" s="785">
        <v>1</v>
      </c>
      <c r="DX52" s="789" t="s">
        <v>351</v>
      </c>
      <c r="DY52" s="790" t="s">
        <v>37</v>
      </c>
      <c r="DZ52" s="790" t="s">
        <v>6</v>
      </c>
      <c r="EA52" s="791" t="s">
        <v>1068</v>
      </c>
      <c r="EB52" s="792">
        <v>514</v>
      </c>
      <c r="EC52" s="793"/>
      <c r="ED52" s="794">
        <v>514</v>
      </c>
      <c r="EE52" s="794"/>
      <c r="EF52" s="793"/>
      <c r="EG52" s="794">
        <v>4.9337684776348624E-2</v>
      </c>
      <c r="EH52" s="793"/>
      <c r="EI52" s="794">
        <v>0</v>
      </c>
      <c r="EJ52" s="794"/>
      <c r="EK52" s="794">
        <v>0</v>
      </c>
      <c r="EL52" s="794"/>
      <c r="EM52" s="793"/>
      <c r="EN52" s="793"/>
      <c r="EO52" s="795"/>
      <c r="ES52" s="823" t="s">
        <v>393</v>
      </c>
      <c r="ET52" s="824" t="s">
        <v>404</v>
      </c>
      <c r="EU52" s="841">
        <v>2326965</v>
      </c>
    </row>
    <row r="53" spans="1:151" ht="15.75">
      <c r="A53" s="798" t="s">
        <v>419</v>
      </c>
      <c r="B53" s="799" t="s">
        <v>420</v>
      </c>
      <c r="C53" s="799">
        <v>471</v>
      </c>
      <c r="D53" s="799">
        <v>471</v>
      </c>
      <c r="E53" s="799"/>
      <c r="F53" s="799">
        <v>471</v>
      </c>
      <c r="G53" s="799"/>
      <c r="H53" s="799">
        <v>471</v>
      </c>
      <c r="K53" s="802" t="s">
        <v>419</v>
      </c>
      <c r="L53" s="803" t="s">
        <v>420</v>
      </c>
      <c r="M53" s="804">
        <v>831958594</v>
      </c>
      <c r="N53" s="805">
        <v>82006004</v>
      </c>
      <c r="O53" s="804">
        <v>749952590</v>
      </c>
      <c r="P53" s="802">
        <v>2017</v>
      </c>
      <c r="Q53" s="752">
        <v>0.88070000000000004</v>
      </c>
      <c r="R53" s="803">
        <v>851541490</v>
      </c>
      <c r="S53" s="806">
        <v>82006004</v>
      </c>
      <c r="T53" s="803">
        <v>31671039</v>
      </c>
      <c r="U53" s="803">
        <v>95251629</v>
      </c>
      <c r="V53" s="803">
        <v>1060470162</v>
      </c>
      <c r="X53" s="619" t="s">
        <v>419</v>
      </c>
      <c r="Y53" s="619" t="s">
        <v>420</v>
      </c>
      <c r="Z53" s="807">
        <v>1060470162</v>
      </c>
      <c r="AA53" s="808">
        <v>6776404.3351799995</v>
      </c>
      <c r="AB53" s="756">
        <v>1585223</v>
      </c>
      <c r="AC53" s="756">
        <v>19375</v>
      </c>
      <c r="AD53" s="809">
        <v>8381002.3351799995</v>
      </c>
      <c r="AE53" s="810">
        <v>471</v>
      </c>
      <c r="AF53" s="807">
        <v>17794</v>
      </c>
      <c r="AG53" s="807">
        <v>2.4479000000000002</v>
      </c>
      <c r="AI53" s="619" t="s">
        <v>419</v>
      </c>
      <c r="AJ53" s="619" t="s">
        <v>420</v>
      </c>
      <c r="AK53" s="760">
        <v>8381002.3351799995</v>
      </c>
      <c r="AL53" s="761">
        <v>471</v>
      </c>
      <c r="AM53" s="811">
        <v>17794</v>
      </c>
      <c r="AN53" s="812">
        <v>2.4479000000000002</v>
      </c>
      <c r="AO53" s="813">
        <v>6.1600000000000002E-2</v>
      </c>
      <c r="AP53" s="814">
        <v>0.80859999999999999</v>
      </c>
      <c r="AQ53" s="812">
        <v>1.3896999999999999</v>
      </c>
      <c r="AR53" s="815" t="s">
        <v>2</v>
      </c>
      <c r="AS53" s="825" t="s">
        <v>2</v>
      </c>
      <c r="AT53" s="826" t="s">
        <v>2</v>
      </c>
      <c r="AU53" s="814">
        <v>0</v>
      </c>
      <c r="AV53" s="812" t="s">
        <v>2</v>
      </c>
      <c r="AW53" s="811">
        <v>0</v>
      </c>
      <c r="BB53" s="619" t="s">
        <v>419</v>
      </c>
      <c r="BC53" s="619" t="s">
        <v>627</v>
      </c>
      <c r="BD53" s="768">
        <v>1060470162</v>
      </c>
      <c r="BE53" s="769">
        <v>612.70000000000005</v>
      </c>
      <c r="BF53" s="808">
        <v>1730815</v>
      </c>
      <c r="BG53" s="816">
        <v>6.1600000000000002E-2</v>
      </c>
      <c r="BH53" s="673"/>
      <c r="BI53" s="770">
        <v>471</v>
      </c>
      <c r="BJ53" s="808">
        <v>0.77</v>
      </c>
      <c r="BK53" s="770">
        <v>5145</v>
      </c>
      <c r="BL53" s="810">
        <v>8</v>
      </c>
      <c r="BN53" s="619" t="s">
        <v>419</v>
      </c>
      <c r="BO53" s="619" t="s">
        <v>420</v>
      </c>
      <c r="BP53" s="772">
        <v>0.90717184325108846</v>
      </c>
      <c r="BQ53" s="772">
        <v>0.87272727272727268</v>
      </c>
      <c r="BR53" s="773">
        <v>0.87719999999999998</v>
      </c>
      <c r="BS53" s="774"/>
      <c r="BT53" s="775">
        <v>2017</v>
      </c>
      <c r="BU53" s="776">
        <v>0.88070000000000004</v>
      </c>
      <c r="BV53" s="777"/>
      <c r="BW53" s="778">
        <v>0.77</v>
      </c>
      <c r="BX53" s="778">
        <v>0.67800000000000005</v>
      </c>
      <c r="BY53" s="778">
        <v>1.0609999999999999</v>
      </c>
      <c r="BZ53" s="622"/>
      <c r="CA53" s="619" t="s">
        <v>419</v>
      </c>
      <c r="CB53" s="619" t="s">
        <v>627</v>
      </c>
      <c r="CC53" s="770">
        <v>36024</v>
      </c>
      <c r="CD53" s="770">
        <v>35397</v>
      </c>
      <c r="CE53" s="770">
        <v>39776</v>
      </c>
      <c r="CF53" s="820">
        <v>37065.666666666664</v>
      </c>
      <c r="CG53" s="820">
        <v>0.80859999999999999</v>
      </c>
      <c r="CH53" s="639"/>
      <c r="CI53" s="820">
        <v>-2710.3333333333358</v>
      </c>
      <c r="CJ53" s="820">
        <v>-6.8099999999999994E-2</v>
      </c>
      <c r="CL53" s="619" t="s">
        <v>419</v>
      </c>
      <c r="CM53" s="619" t="s">
        <v>627</v>
      </c>
      <c r="CN53" s="780" t="s">
        <v>2</v>
      </c>
      <c r="CO53" s="781"/>
      <c r="CP53" s="780">
        <v>471</v>
      </c>
      <c r="CQ53" s="787">
        <v>1669458</v>
      </c>
      <c r="CR53" s="787">
        <v>0</v>
      </c>
      <c r="CS53" s="787">
        <v>1669458</v>
      </c>
      <c r="CT53" s="787">
        <v>3544.5</v>
      </c>
      <c r="CU53" s="781"/>
      <c r="CV53" s="822" t="s">
        <v>2</v>
      </c>
      <c r="CW53" s="787" t="s">
        <v>2</v>
      </c>
      <c r="CX53" s="785" t="s">
        <v>2</v>
      </c>
      <c r="CY53" s="786"/>
      <c r="CZ53" s="787">
        <v>0.67800000000000005</v>
      </c>
      <c r="DA53" s="787">
        <v>1</v>
      </c>
      <c r="DB53" s="781"/>
      <c r="DC53" s="785" t="s">
        <v>2</v>
      </c>
      <c r="DX53" s="830" t="s">
        <v>351</v>
      </c>
      <c r="DY53" s="831" t="s">
        <v>822</v>
      </c>
      <c r="DZ53" s="831" t="s">
        <v>6</v>
      </c>
      <c r="EA53" s="832" t="s">
        <v>1069</v>
      </c>
      <c r="EB53" s="792">
        <v>294</v>
      </c>
      <c r="EC53" s="827"/>
      <c r="ED53" s="828">
        <v>294</v>
      </c>
      <c r="EE53" s="828">
        <v>10418</v>
      </c>
      <c r="EF53" s="827"/>
      <c r="EG53" s="828">
        <v>2.8220387790362834E-2</v>
      </c>
      <c r="EH53" s="827"/>
      <c r="EI53" s="794">
        <v>0</v>
      </c>
      <c r="EJ53" s="828"/>
      <c r="EK53" s="828">
        <v>0</v>
      </c>
      <c r="EL53" s="828"/>
      <c r="EM53" s="827"/>
      <c r="EN53" s="827"/>
      <c r="EO53" s="829"/>
      <c r="ES53" s="823" t="s">
        <v>405</v>
      </c>
      <c r="ET53" s="824" t="s">
        <v>406</v>
      </c>
      <c r="EU53" s="841">
        <v>0</v>
      </c>
    </row>
    <row r="54" spans="1:151" ht="15.75">
      <c r="A54" s="798" t="s">
        <v>421</v>
      </c>
      <c r="B54" s="799" t="s">
        <v>422</v>
      </c>
      <c r="C54" s="799">
        <v>21457</v>
      </c>
      <c r="D54" s="799">
        <v>32438</v>
      </c>
      <c r="E54" s="799"/>
      <c r="F54" s="799">
        <v>32438</v>
      </c>
      <c r="G54" s="799"/>
      <c r="H54" s="799">
        <v>32438</v>
      </c>
      <c r="K54" s="802" t="s">
        <v>421</v>
      </c>
      <c r="L54" s="803" t="s">
        <v>422</v>
      </c>
      <c r="M54" s="804">
        <v>21826748520</v>
      </c>
      <c r="N54" s="805">
        <v>368070150</v>
      </c>
      <c r="O54" s="804">
        <v>21458678370</v>
      </c>
      <c r="P54" s="802">
        <v>2019</v>
      </c>
      <c r="Q54" s="752">
        <v>0.96460000000000001</v>
      </c>
      <c r="R54" s="803">
        <v>22246193624</v>
      </c>
      <c r="S54" s="806">
        <v>368070150</v>
      </c>
      <c r="T54" s="803">
        <v>486390986</v>
      </c>
      <c r="U54" s="803">
        <v>4661228542</v>
      </c>
      <c r="V54" s="803">
        <v>27761883302</v>
      </c>
      <c r="X54" s="619" t="s">
        <v>421</v>
      </c>
      <c r="Y54" s="619" t="s">
        <v>422</v>
      </c>
      <c r="Z54" s="807">
        <v>27761883302</v>
      </c>
      <c r="AA54" s="808">
        <v>177398434.29977998</v>
      </c>
      <c r="AB54" s="756">
        <v>40835654</v>
      </c>
      <c r="AC54" s="756">
        <v>997769</v>
      </c>
      <c r="AD54" s="809">
        <v>219231857.29977998</v>
      </c>
      <c r="AE54" s="810">
        <v>32438</v>
      </c>
      <c r="AF54" s="807">
        <v>6758</v>
      </c>
      <c r="AG54" s="807">
        <v>0.92969999999999997</v>
      </c>
      <c r="AI54" s="619" t="s">
        <v>421</v>
      </c>
      <c r="AJ54" s="619" t="s">
        <v>422</v>
      </c>
      <c r="AK54" s="760">
        <v>219231857.29977998</v>
      </c>
      <c r="AL54" s="761">
        <v>32438</v>
      </c>
      <c r="AM54" s="811">
        <v>6758</v>
      </c>
      <c r="AN54" s="812">
        <v>0.92969999999999997</v>
      </c>
      <c r="AO54" s="813">
        <v>1.7225999999999999</v>
      </c>
      <c r="AP54" s="814">
        <v>1.1145</v>
      </c>
      <c r="AQ54" s="812">
        <v>1.1015000000000001</v>
      </c>
      <c r="AR54" s="815" t="s">
        <v>2</v>
      </c>
      <c r="AS54" s="825" t="s">
        <v>2</v>
      </c>
      <c r="AT54" s="826" t="s">
        <v>2</v>
      </c>
      <c r="AU54" s="814">
        <v>0</v>
      </c>
      <c r="AV54" s="812" t="s">
        <v>2</v>
      </c>
      <c r="AW54" s="811">
        <v>0</v>
      </c>
      <c r="BB54" s="619" t="s">
        <v>421</v>
      </c>
      <c r="BC54" s="619" t="s">
        <v>628</v>
      </c>
      <c r="BD54" s="768">
        <v>27761883302</v>
      </c>
      <c r="BE54" s="769">
        <v>573.83000000000004</v>
      </c>
      <c r="BF54" s="808">
        <v>48379979</v>
      </c>
      <c r="BG54" s="816">
        <v>1.7225999999999999</v>
      </c>
      <c r="BH54" s="673"/>
      <c r="BI54" s="770">
        <v>32438</v>
      </c>
      <c r="BJ54" s="808">
        <v>56.53</v>
      </c>
      <c r="BK54" s="770">
        <v>181071</v>
      </c>
      <c r="BL54" s="810">
        <v>316</v>
      </c>
      <c r="BN54" s="619" t="s">
        <v>421</v>
      </c>
      <c r="BO54" s="619" t="s">
        <v>422</v>
      </c>
      <c r="BP54" s="772">
        <v>0.88689024390243898</v>
      </c>
      <c r="BQ54" s="817">
        <v>0.98582269723501204</v>
      </c>
      <c r="BR54" s="818">
        <v>0.95398666666666665</v>
      </c>
      <c r="BS54" s="774"/>
      <c r="BT54" s="819">
        <v>2019</v>
      </c>
      <c r="BU54" s="776">
        <v>0.96460000000000001</v>
      </c>
      <c r="BV54" s="777"/>
      <c r="BW54" s="778">
        <v>0.53749999999999998</v>
      </c>
      <c r="BX54" s="778">
        <v>0.51800000000000002</v>
      </c>
      <c r="BY54" s="778">
        <v>0.81059999999999999</v>
      </c>
      <c r="BZ54" s="622"/>
      <c r="CA54" s="619" t="s">
        <v>421</v>
      </c>
      <c r="CB54" s="619" t="s">
        <v>628</v>
      </c>
      <c r="CC54" s="770">
        <v>48625</v>
      </c>
      <c r="CD54" s="770">
        <v>51163</v>
      </c>
      <c r="CE54" s="770">
        <v>53465</v>
      </c>
      <c r="CF54" s="820">
        <v>51084.333333333336</v>
      </c>
      <c r="CG54" s="820">
        <v>1.1145</v>
      </c>
      <c r="CH54" s="639"/>
      <c r="CI54" s="820">
        <v>-2380.6666666666642</v>
      </c>
      <c r="CJ54" s="820">
        <v>-4.4499999999999998E-2</v>
      </c>
      <c r="CL54" s="619" t="s">
        <v>421</v>
      </c>
      <c r="CM54" s="619" t="s">
        <v>628</v>
      </c>
      <c r="CN54" s="780" t="s">
        <v>2</v>
      </c>
      <c r="CO54" s="781"/>
      <c r="CP54" s="780">
        <v>32438</v>
      </c>
      <c r="CQ54" s="787">
        <v>53866893</v>
      </c>
      <c r="CR54" s="787">
        <v>0</v>
      </c>
      <c r="CS54" s="787">
        <v>53866893</v>
      </c>
      <c r="CT54" s="787">
        <v>1660.61</v>
      </c>
      <c r="CU54" s="781"/>
      <c r="CV54" s="822" t="s">
        <v>2</v>
      </c>
      <c r="CW54" s="787" t="s">
        <v>2</v>
      </c>
      <c r="CX54" s="785" t="s">
        <v>2</v>
      </c>
      <c r="CY54" s="786"/>
      <c r="CZ54" s="787">
        <v>0.51800000000000002</v>
      </c>
      <c r="DA54" s="787" t="s">
        <v>2</v>
      </c>
      <c r="DB54" s="781"/>
      <c r="DC54" s="785" t="s">
        <v>2</v>
      </c>
      <c r="DX54" s="789" t="s">
        <v>353</v>
      </c>
      <c r="DY54" s="790" t="s">
        <v>353</v>
      </c>
      <c r="DZ54" s="790" t="s">
        <v>744</v>
      </c>
      <c r="EA54" s="791" t="s">
        <v>354</v>
      </c>
      <c r="EB54" s="792">
        <v>2935</v>
      </c>
      <c r="EC54" s="793"/>
      <c r="ED54" s="794">
        <v>2935</v>
      </c>
      <c r="EE54" s="794"/>
      <c r="EF54" s="793"/>
      <c r="EG54" s="794">
        <v>0.91776110068792993</v>
      </c>
      <c r="EH54" s="793"/>
      <c r="EI54" s="794">
        <v>410367</v>
      </c>
      <c r="EJ54" s="794"/>
      <c r="EK54" s="794">
        <v>376619</v>
      </c>
      <c r="EL54" s="794">
        <v>410367</v>
      </c>
      <c r="EM54" s="793">
        <v>0</v>
      </c>
      <c r="EN54" s="793"/>
      <c r="EO54" s="795"/>
      <c r="ES54" s="823" t="s">
        <v>407</v>
      </c>
      <c r="ET54" s="824" t="s">
        <v>408</v>
      </c>
      <c r="EU54" s="841">
        <v>1216775</v>
      </c>
    </row>
    <row r="55" spans="1:151" ht="15.75">
      <c r="A55" s="798" t="s">
        <v>423</v>
      </c>
      <c r="B55" s="799" t="s">
        <v>424</v>
      </c>
      <c r="C55" s="799">
        <v>3532</v>
      </c>
      <c r="D55" s="799">
        <v>3928</v>
      </c>
      <c r="E55" s="799"/>
      <c r="F55" s="799">
        <v>3928</v>
      </c>
      <c r="G55" s="799"/>
      <c r="H55" s="799">
        <v>3928</v>
      </c>
      <c r="K55" s="802" t="s">
        <v>423</v>
      </c>
      <c r="L55" s="803" t="s">
        <v>424</v>
      </c>
      <c r="M55" s="804">
        <v>9084203425</v>
      </c>
      <c r="N55" s="805">
        <v>134837573</v>
      </c>
      <c r="O55" s="804">
        <v>8949365852</v>
      </c>
      <c r="P55" s="802">
        <v>2016</v>
      </c>
      <c r="Q55" s="752">
        <v>0.97460000000000002</v>
      </c>
      <c r="R55" s="803">
        <v>9182603993</v>
      </c>
      <c r="S55" s="806">
        <v>134837573</v>
      </c>
      <c r="T55" s="803">
        <v>229263676</v>
      </c>
      <c r="U55" s="803">
        <v>583494660</v>
      </c>
      <c r="V55" s="803">
        <v>10130199902</v>
      </c>
      <c r="X55" s="619" t="s">
        <v>423</v>
      </c>
      <c r="Y55" s="619" t="s">
        <v>424</v>
      </c>
      <c r="Z55" s="807">
        <v>10130199902</v>
      </c>
      <c r="AA55" s="808">
        <v>64731977.373779997</v>
      </c>
      <c r="AB55" s="756">
        <v>14754854</v>
      </c>
      <c r="AC55" s="756">
        <v>170301</v>
      </c>
      <c r="AD55" s="809">
        <v>79657132.373779997</v>
      </c>
      <c r="AE55" s="810">
        <v>3928</v>
      </c>
      <c r="AF55" s="807">
        <v>20279</v>
      </c>
      <c r="AG55" s="807">
        <v>2.7898000000000001</v>
      </c>
      <c r="AI55" s="619" t="s">
        <v>423</v>
      </c>
      <c r="AJ55" s="619" t="s">
        <v>424</v>
      </c>
      <c r="AK55" s="760">
        <v>79657132.373779997</v>
      </c>
      <c r="AL55" s="761">
        <v>3928</v>
      </c>
      <c r="AM55" s="811">
        <v>20279</v>
      </c>
      <c r="AN55" s="812">
        <v>2.7898000000000001</v>
      </c>
      <c r="AO55" s="813">
        <v>0.73499999999999999</v>
      </c>
      <c r="AP55" s="814">
        <v>0.7349</v>
      </c>
      <c r="AQ55" s="812">
        <v>1.5568999999999997</v>
      </c>
      <c r="AR55" s="815" t="s">
        <v>2</v>
      </c>
      <c r="AS55" s="825" t="s">
        <v>2</v>
      </c>
      <c r="AT55" s="826" t="s">
        <v>2</v>
      </c>
      <c r="AU55" s="814">
        <v>0</v>
      </c>
      <c r="AV55" s="812" t="s">
        <v>2</v>
      </c>
      <c r="AW55" s="811">
        <v>0</v>
      </c>
      <c r="BB55" s="619" t="s">
        <v>423</v>
      </c>
      <c r="BC55" s="619" t="s">
        <v>629</v>
      </c>
      <c r="BD55" s="768">
        <v>10130199902</v>
      </c>
      <c r="BE55" s="769">
        <v>490.75</v>
      </c>
      <c r="BF55" s="808">
        <v>20642282</v>
      </c>
      <c r="BG55" s="816">
        <v>0.73499999999999999</v>
      </c>
      <c r="BH55" s="673"/>
      <c r="BI55" s="770">
        <v>3928</v>
      </c>
      <c r="BJ55" s="808">
        <v>8</v>
      </c>
      <c r="BK55" s="770">
        <v>44002</v>
      </c>
      <c r="BL55" s="810">
        <v>90</v>
      </c>
      <c r="BN55" s="619" t="s">
        <v>423</v>
      </c>
      <c r="BO55" s="619" t="s">
        <v>424</v>
      </c>
      <c r="BP55" s="772">
        <v>0.98884272997032641</v>
      </c>
      <c r="BQ55" s="772">
        <v>0.98123699421965316</v>
      </c>
      <c r="BR55" s="818">
        <v>0.9653311447330859</v>
      </c>
      <c r="BS55" s="774"/>
      <c r="BT55" s="819">
        <v>2016</v>
      </c>
      <c r="BU55" s="776">
        <v>0.97460000000000002</v>
      </c>
      <c r="BV55" s="777"/>
      <c r="BW55" s="778">
        <v>0.38</v>
      </c>
      <c r="BX55" s="778">
        <v>0.37</v>
      </c>
      <c r="BY55" s="778">
        <v>0.57899999999999996</v>
      </c>
      <c r="BZ55" s="622"/>
      <c r="CA55" s="619" t="s">
        <v>423</v>
      </c>
      <c r="CB55" s="619" t="s">
        <v>629</v>
      </c>
      <c r="CC55" s="770">
        <v>32137</v>
      </c>
      <c r="CD55" s="770">
        <v>33255</v>
      </c>
      <c r="CE55" s="770">
        <v>35663</v>
      </c>
      <c r="CF55" s="820">
        <v>33685</v>
      </c>
      <c r="CG55" s="820">
        <v>0.7349</v>
      </c>
      <c r="CH55" s="639"/>
      <c r="CI55" s="820">
        <v>-1978</v>
      </c>
      <c r="CJ55" s="820">
        <v>-5.5500000000000001E-2</v>
      </c>
      <c r="CL55" s="619" t="s">
        <v>423</v>
      </c>
      <c r="CM55" s="619" t="s">
        <v>629</v>
      </c>
      <c r="CN55" s="780" t="s">
        <v>2</v>
      </c>
      <c r="CO55" s="781"/>
      <c r="CP55" s="780">
        <v>3928</v>
      </c>
      <c r="CQ55" s="787">
        <v>7691290</v>
      </c>
      <c r="CR55" s="787">
        <v>0</v>
      </c>
      <c r="CS55" s="787">
        <v>7691290</v>
      </c>
      <c r="CT55" s="787">
        <v>1958.07</v>
      </c>
      <c r="CU55" s="781"/>
      <c r="CV55" s="822" t="s">
        <v>2</v>
      </c>
      <c r="CW55" s="787" t="s">
        <v>2</v>
      </c>
      <c r="CX55" s="785" t="s">
        <v>2</v>
      </c>
      <c r="CY55" s="786"/>
      <c r="CZ55" s="787">
        <v>0.37</v>
      </c>
      <c r="DA55" s="787" t="s">
        <v>2</v>
      </c>
      <c r="DB55" s="781"/>
      <c r="DC55" s="785" t="s">
        <v>2</v>
      </c>
      <c r="DX55" s="839" t="s">
        <v>353</v>
      </c>
      <c r="DY55" s="831" t="s">
        <v>39</v>
      </c>
      <c r="DZ55" s="831" t="s">
        <v>6</v>
      </c>
      <c r="EA55" s="832" t="s">
        <v>40</v>
      </c>
      <c r="EB55" s="792">
        <v>263</v>
      </c>
      <c r="EC55" s="827"/>
      <c r="ED55" s="828">
        <v>263</v>
      </c>
      <c r="EE55" s="828">
        <v>3198</v>
      </c>
      <c r="EF55" s="827"/>
      <c r="EG55" s="828">
        <v>8.2238899312070041E-2</v>
      </c>
      <c r="EH55" s="827"/>
      <c r="EI55" s="794">
        <v>0</v>
      </c>
      <c r="EJ55" s="828"/>
      <c r="EK55" s="828">
        <v>33748</v>
      </c>
      <c r="EL55" s="828"/>
      <c r="EM55" s="827"/>
      <c r="EN55" s="827"/>
      <c r="EO55" s="829"/>
      <c r="ES55" s="823" t="s">
        <v>82</v>
      </c>
      <c r="ET55" s="824" t="s">
        <v>83</v>
      </c>
      <c r="EU55" s="841">
        <v>1609418</v>
      </c>
    </row>
    <row r="56" spans="1:151" ht="15.75">
      <c r="A56" s="798" t="s">
        <v>425</v>
      </c>
      <c r="B56" s="799" t="s">
        <v>426</v>
      </c>
      <c r="C56" s="799">
        <v>38482</v>
      </c>
      <c r="D56" s="799">
        <v>40425</v>
      </c>
      <c r="E56" s="799"/>
      <c r="F56" s="799">
        <v>40425</v>
      </c>
      <c r="G56" s="799"/>
      <c r="H56" s="799">
        <v>40425</v>
      </c>
      <c r="K56" s="802" t="s">
        <v>425</v>
      </c>
      <c r="L56" s="803" t="s">
        <v>426</v>
      </c>
      <c r="M56" s="804">
        <v>17600565801</v>
      </c>
      <c r="N56" s="805">
        <v>239929500</v>
      </c>
      <c r="O56" s="804">
        <v>17360636301</v>
      </c>
      <c r="P56" s="802">
        <v>2019</v>
      </c>
      <c r="Q56" s="752">
        <v>0.97389999999999999</v>
      </c>
      <c r="R56" s="803">
        <v>17825892084</v>
      </c>
      <c r="S56" s="806">
        <v>239929500</v>
      </c>
      <c r="T56" s="803">
        <v>432602954</v>
      </c>
      <c r="U56" s="803">
        <v>4040787707</v>
      </c>
      <c r="V56" s="803">
        <v>22539212245</v>
      </c>
      <c r="X56" s="619" t="s">
        <v>425</v>
      </c>
      <c r="Y56" s="619" t="s">
        <v>426</v>
      </c>
      <c r="Z56" s="807">
        <v>22539212245</v>
      </c>
      <c r="AA56" s="808">
        <v>144025566.24555001</v>
      </c>
      <c r="AB56" s="756">
        <v>45414008</v>
      </c>
      <c r="AC56" s="756">
        <v>430054</v>
      </c>
      <c r="AD56" s="809">
        <v>189869628.24555001</v>
      </c>
      <c r="AE56" s="810">
        <v>40425</v>
      </c>
      <c r="AF56" s="807">
        <v>4697</v>
      </c>
      <c r="AG56" s="807">
        <v>0.6462</v>
      </c>
      <c r="AI56" s="619" t="s">
        <v>425</v>
      </c>
      <c r="AJ56" s="619" t="s">
        <v>426</v>
      </c>
      <c r="AK56" s="760">
        <v>189869628.24555001</v>
      </c>
      <c r="AL56" s="761">
        <v>40425</v>
      </c>
      <c r="AM56" s="811">
        <v>4697</v>
      </c>
      <c r="AN56" s="812">
        <v>0.6462</v>
      </c>
      <c r="AO56" s="813">
        <v>1.0142</v>
      </c>
      <c r="AP56" s="814">
        <v>0.87619999999999998</v>
      </c>
      <c r="AQ56" s="812">
        <v>0.79800000000000004</v>
      </c>
      <c r="AR56" s="815">
        <v>0.79800000000000004</v>
      </c>
      <c r="AS56" s="825">
        <v>1654.22</v>
      </c>
      <c r="AT56" s="826">
        <v>418.74</v>
      </c>
      <c r="AU56" s="814">
        <v>16927565</v>
      </c>
      <c r="AV56" s="812">
        <v>1</v>
      </c>
      <c r="AW56" s="811">
        <v>16927565</v>
      </c>
      <c r="BB56" s="619" t="s">
        <v>425</v>
      </c>
      <c r="BC56" s="619" t="s">
        <v>630</v>
      </c>
      <c r="BD56" s="768">
        <v>22539212245</v>
      </c>
      <c r="BE56" s="769">
        <v>791.3</v>
      </c>
      <c r="BF56" s="808">
        <v>28483776</v>
      </c>
      <c r="BG56" s="816">
        <v>1.0142</v>
      </c>
      <c r="BH56" s="673"/>
      <c r="BI56" s="770">
        <v>40425</v>
      </c>
      <c r="BJ56" s="808">
        <v>51.09</v>
      </c>
      <c r="BK56" s="770">
        <v>206016</v>
      </c>
      <c r="BL56" s="810">
        <v>260</v>
      </c>
      <c r="BN56" s="619" t="s">
        <v>425</v>
      </c>
      <c r="BO56" s="619" t="s">
        <v>426</v>
      </c>
      <c r="BP56" s="772">
        <v>0.86214925373134332</v>
      </c>
      <c r="BQ56" s="772">
        <v>0.98429641280705094</v>
      </c>
      <c r="BR56" s="818">
        <v>0.96867999999999999</v>
      </c>
      <c r="BS56" s="774"/>
      <c r="BT56" s="819">
        <v>2019</v>
      </c>
      <c r="BU56" s="776">
        <v>0.97389999999999999</v>
      </c>
      <c r="BV56" s="777"/>
      <c r="BW56" s="778">
        <v>0.76</v>
      </c>
      <c r="BX56" s="778">
        <v>0.74</v>
      </c>
      <c r="BY56" s="778">
        <v>1.1580999999999999</v>
      </c>
      <c r="BZ56" s="622"/>
      <c r="CA56" s="619" t="s">
        <v>425</v>
      </c>
      <c r="CB56" s="619" t="s">
        <v>630</v>
      </c>
      <c r="CC56" s="770">
        <v>38898</v>
      </c>
      <c r="CD56" s="770">
        <v>40272</v>
      </c>
      <c r="CE56" s="770">
        <v>41318</v>
      </c>
      <c r="CF56" s="820">
        <v>40162.666666666664</v>
      </c>
      <c r="CG56" s="820">
        <v>0.87619999999999998</v>
      </c>
      <c r="CH56" s="639"/>
      <c r="CI56" s="820">
        <v>-1155.3333333333358</v>
      </c>
      <c r="CJ56" s="820">
        <v>-2.8000000000000001E-2</v>
      </c>
      <c r="CL56" s="619" t="s">
        <v>425</v>
      </c>
      <c r="CM56" s="619" t="s">
        <v>630</v>
      </c>
      <c r="CN56" s="780">
        <v>0.79800000000000004</v>
      </c>
      <c r="CO56" s="781"/>
      <c r="CP56" s="780">
        <v>40425</v>
      </c>
      <c r="CQ56" s="787">
        <v>64008102</v>
      </c>
      <c r="CR56" s="787">
        <v>0</v>
      </c>
      <c r="CS56" s="787">
        <v>64008102</v>
      </c>
      <c r="CT56" s="787">
        <v>1583.38</v>
      </c>
      <c r="CU56" s="781"/>
      <c r="CV56" s="822">
        <v>1654.22</v>
      </c>
      <c r="CW56" s="787">
        <v>418.74</v>
      </c>
      <c r="CX56" s="785">
        <v>0.95699999999999996</v>
      </c>
      <c r="CY56" s="786"/>
      <c r="CZ56" s="787">
        <v>0.74</v>
      </c>
      <c r="DA56" s="787">
        <v>1</v>
      </c>
      <c r="DB56" s="781"/>
      <c r="DC56" s="785">
        <v>1</v>
      </c>
      <c r="DX56" s="839" t="s">
        <v>355</v>
      </c>
      <c r="DY56" s="831" t="s">
        <v>355</v>
      </c>
      <c r="DZ56" s="831" t="s">
        <v>744</v>
      </c>
      <c r="EA56" s="832" t="s">
        <v>356</v>
      </c>
      <c r="EB56" s="792">
        <v>1848</v>
      </c>
      <c r="EC56" s="827"/>
      <c r="ED56" s="828">
        <v>1848</v>
      </c>
      <c r="EE56" s="828">
        <v>1848</v>
      </c>
      <c r="EF56" s="827"/>
      <c r="EG56" s="828">
        <v>1</v>
      </c>
      <c r="EH56" s="827"/>
      <c r="EI56" s="794">
        <v>511027</v>
      </c>
      <c r="EJ56" s="828"/>
      <c r="EK56" s="828">
        <v>511027</v>
      </c>
      <c r="EL56" s="828">
        <v>511027</v>
      </c>
      <c r="EM56" s="827">
        <v>0</v>
      </c>
      <c r="EN56" s="827"/>
      <c r="EO56" s="829"/>
      <c r="ES56" s="823" t="s">
        <v>84</v>
      </c>
      <c r="ET56" s="824" t="s">
        <v>85</v>
      </c>
      <c r="EU56" s="841">
        <v>409974</v>
      </c>
    </row>
    <row r="57" spans="1:151" ht="15.75">
      <c r="A57" s="798" t="s">
        <v>427</v>
      </c>
      <c r="B57" s="799" t="s">
        <v>428</v>
      </c>
      <c r="C57" s="799">
        <v>1007</v>
      </c>
      <c r="D57" s="799">
        <v>1007</v>
      </c>
      <c r="E57" s="799"/>
      <c r="F57" s="799">
        <v>1007</v>
      </c>
      <c r="G57" s="799"/>
      <c r="H57" s="799">
        <v>1007</v>
      </c>
      <c r="K57" s="802" t="s">
        <v>427</v>
      </c>
      <c r="L57" s="803" t="s">
        <v>428</v>
      </c>
      <c r="M57" s="804">
        <v>676317659</v>
      </c>
      <c r="N57" s="805">
        <v>104812633</v>
      </c>
      <c r="O57" s="804">
        <v>571505026</v>
      </c>
      <c r="P57" s="802">
        <v>2014</v>
      </c>
      <c r="Q57" s="752">
        <v>0.98140000000000005</v>
      </c>
      <c r="R57" s="803">
        <v>582336485</v>
      </c>
      <c r="S57" s="806">
        <v>104812633</v>
      </c>
      <c r="T57" s="803">
        <v>51541392</v>
      </c>
      <c r="U57" s="803">
        <v>160889691</v>
      </c>
      <c r="V57" s="803">
        <v>899580201</v>
      </c>
      <c r="X57" s="619" t="s">
        <v>427</v>
      </c>
      <c r="Y57" s="619" t="s">
        <v>428</v>
      </c>
      <c r="Z57" s="807">
        <v>899580201</v>
      </c>
      <c r="AA57" s="808">
        <v>5748317.4843899999</v>
      </c>
      <c r="AB57" s="756">
        <v>2230746</v>
      </c>
      <c r="AC57" s="756">
        <v>136918</v>
      </c>
      <c r="AD57" s="809">
        <v>8115981.4843899999</v>
      </c>
      <c r="AE57" s="810">
        <v>1007</v>
      </c>
      <c r="AF57" s="807">
        <v>8060</v>
      </c>
      <c r="AG57" s="807">
        <v>1.1088</v>
      </c>
      <c r="AI57" s="619" t="s">
        <v>427</v>
      </c>
      <c r="AJ57" s="619" t="s">
        <v>428</v>
      </c>
      <c r="AK57" s="760">
        <v>8115981.4843899999</v>
      </c>
      <c r="AL57" s="761">
        <v>1007</v>
      </c>
      <c r="AM57" s="811">
        <v>8060</v>
      </c>
      <c r="AN57" s="812">
        <v>1.1088</v>
      </c>
      <c r="AO57" s="813">
        <v>6.8000000000000005E-2</v>
      </c>
      <c r="AP57" s="814">
        <v>0.86080000000000001</v>
      </c>
      <c r="AQ57" s="812">
        <v>0.88070000000000004</v>
      </c>
      <c r="AR57" s="815">
        <v>0.88070000000000004</v>
      </c>
      <c r="AS57" s="825">
        <v>1825.66</v>
      </c>
      <c r="AT57" s="826">
        <v>247.29999999999995</v>
      </c>
      <c r="AU57" s="814">
        <v>249031</v>
      </c>
      <c r="AV57" s="812">
        <v>1</v>
      </c>
      <c r="AW57" s="811">
        <v>249031</v>
      </c>
      <c r="BB57" s="619" t="s">
        <v>427</v>
      </c>
      <c r="BC57" s="619" t="s">
        <v>631</v>
      </c>
      <c r="BD57" s="768">
        <v>899580201</v>
      </c>
      <c r="BE57" s="769">
        <v>470.71</v>
      </c>
      <c r="BF57" s="808">
        <v>1911113</v>
      </c>
      <c r="BG57" s="816">
        <v>6.8000000000000005E-2</v>
      </c>
      <c r="BH57" s="673"/>
      <c r="BI57" s="770">
        <v>1007</v>
      </c>
      <c r="BJ57" s="808">
        <v>2.14</v>
      </c>
      <c r="BK57" s="770">
        <v>10076</v>
      </c>
      <c r="BL57" s="810">
        <v>21</v>
      </c>
      <c r="BN57" s="619" t="s">
        <v>427</v>
      </c>
      <c r="BO57" s="619" t="s">
        <v>428</v>
      </c>
      <c r="BP57" s="817">
        <v>0.98683098995695839</v>
      </c>
      <c r="BQ57" s="772">
        <v>1.007286774495173</v>
      </c>
      <c r="BR57" s="818">
        <v>0.96235000000000004</v>
      </c>
      <c r="BS57" s="774"/>
      <c r="BT57" s="819">
        <v>2014</v>
      </c>
      <c r="BU57" s="776">
        <v>0.98140000000000005</v>
      </c>
      <c r="BV57" s="777"/>
      <c r="BW57" s="778">
        <v>0.77</v>
      </c>
      <c r="BX57" s="778">
        <v>0.75600000000000001</v>
      </c>
      <c r="BY57" s="778">
        <v>1.1831</v>
      </c>
      <c r="BZ57" s="622"/>
      <c r="CA57" s="619" t="s">
        <v>427</v>
      </c>
      <c r="CB57" s="619" t="s">
        <v>631</v>
      </c>
      <c r="CC57" s="770">
        <v>39539</v>
      </c>
      <c r="CD57" s="770">
        <v>37400</v>
      </c>
      <c r="CE57" s="770">
        <v>41434</v>
      </c>
      <c r="CF57" s="820">
        <v>39457.666666666664</v>
      </c>
      <c r="CG57" s="820">
        <v>0.86080000000000001</v>
      </c>
      <c r="CH57" s="639"/>
      <c r="CI57" s="820">
        <v>-1976.3333333333358</v>
      </c>
      <c r="CJ57" s="820">
        <v>-4.7699999999999999E-2</v>
      </c>
      <c r="CL57" s="619" t="s">
        <v>427</v>
      </c>
      <c r="CM57" s="619" t="s">
        <v>631</v>
      </c>
      <c r="CN57" s="780">
        <v>0.88070000000000004</v>
      </c>
      <c r="CO57" s="781"/>
      <c r="CP57" s="780">
        <v>1007</v>
      </c>
      <c r="CQ57" s="787">
        <v>1940055</v>
      </c>
      <c r="CR57" s="787">
        <v>0</v>
      </c>
      <c r="CS57" s="787">
        <v>1940055</v>
      </c>
      <c r="CT57" s="787">
        <v>1926.57</v>
      </c>
      <c r="CU57" s="781"/>
      <c r="CV57" s="822">
        <v>1825.66</v>
      </c>
      <c r="CW57" s="787">
        <v>247.29999999999995</v>
      </c>
      <c r="CX57" s="785">
        <v>1</v>
      </c>
      <c r="CY57" s="786"/>
      <c r="CZ57" s="787">
        <v>0.75600000000000001</v>
      </c>
      <c r="DA57" s="787">
        <v>1</v>
      </c>
      <c r="DB57" s="781"/>
      <c r="DC57" s="785">
        <v>1</v>
      </c>
      <c r="DX57" s="839" t="s">
        <v>357</v>
      </c>
      <c r="DY57" s="831" t="s">
        <v>357</v>
      </c>
      <c r="DZ57" s="831" t="s">
        <v>744</v>
      </c>
      <c r="EA57" s="832" t="s">
        <v>358</v>
      </c>
      <c r="EB57" s="792">
        <v>1239</v>
      </c>
      <c r="EC57" s="827"/>
      <c r="ED57" s="828">
        <v>1239</v>
      </c>
      <c r="EE57" s="828">
        <v>1239</v>
      </c>
      <c r="EF57" s="827"/>
      <c r="EG57" s="828">
        <v>1</v>
      </c>
      <c r="EH57" s="827"/>
      <c r="EI57" s="794">
        <v>0</v>
      </c>
      <c r="EJ57" s="828"/>
      <c r="EK57" s="828">
        <v>0</v>
      </c>
      <c r="EL57" s="828">
        <v>0</v>
      </c>
      <c r="EM57" s="827">
        <v>0</v>
      </c>
      <c r="EN57" s="827"/>
      <c r="EO57" s="829"/>
      <c r="ES57" s="823" t="s">
        <v>409</v>
      </c>
      <c r="ET57" s="824" t="s">
        <v>410</v>
      </c>
      <c r="EU57" s="841">
        <v>13408787</v>
      </c>
    </row>
    <row r="58" spans="1:151" ht="15.75">
      <c r="A58" s="798" t="s">
        <v>429</v>
      </c>
      <c r="B58" s="799" t="s">
        <v>430</v>
      </c>
      <c r="C58" s="799">
        <v>9472</v>
      </c>
      <c r="D58" s="799">
        <v>10462</v>
      </c>
      <c r="E58" s="799"/>
      <c r="F58" s="799">
        <v>10462</v>
      </c>
      <c r="G58" s="799"/>
      <c r="H58" s="799">
        <v>10462</v>
      </c>
      <c r="K58" s="802" t="s">
        <v>429</v>
      </c>
      <c r="L58" s="803" t="s">
        <v>430</v>
      </c>
      <c r="M58" s="804">
        <v>4277010640</v>
      </c>
      <c r="N58" s="805">
        <v>44654600</v>
      </c>
      <c r="O58" s="804">
        <v>4232356040</v>
      </c>
      <c r="P58" s="802">
        <v>2019</v>
      </c>
      <c r="Q58" s="752">
        <v>0.94889999999999997</v>
      </c>
      <c r="R58" s="803">
        <v>4460276151</v>
      </c>
      <c r="S58" s="806">
        <v>44654600</v>
      </c>
      <c r="T58" s="803">
        <v>137922324</v>
      </c>
      <c r="U58" s="803">
        <v>1726431908</v>
      </c>
      <c r="V58" s="803">
        <v>6369284983</v>
      </c>
      <c r="X58" s="619" t="s">
        <v>429</v>
      </c>
      <c r="Y58" s="619" t="s">
        <v>430</v>
      </c>
      <c r="Z58" s="807">
        <v>6369284983</v>
      </c>
      <c r="AA58" s="808">
        <v>40699731.041369997</v>
      </c>
      <c r="AB58" s="756">
        <v>15104819</v>
      </c>
      <c r="AC58" s="756">
        <v>98317</v>
      </c>
      <c r="AD58" s="809">
        <v>55902867.041369997</v>
      </c>
      <c r="AE58" s="810">
        <v>10462</v>
      </c>
      <c r="AF58" s="807">
        <v>5343</v>
      </c>
      <c r="AG58" s="807">
        <v>0.73499999999999999</v>
      </c>
      <c r="AI58" s="619" t="s">
        <v>429</v>
      </c>
      <c r="AJ58" s="619" t="s">
        <v>430</v>
      </c>
      <c r="AK58" s="760">
        <v>55902867.041369997</v>
      </c>
      <c r="AL58" s="761">
        <v>10462</v>
      </c>
      <c r="AM58" s="811">
        <v>5343</v>
      </c>
      <c r="AN58" s="812">
        <v>0.73499999999999999</v>
      </c>
      <c r="AO58" s="813">
        <v>0.88949999999999996</v>
      </c>
      <c r="AP58" s="814">
        <v>0.88759999999999994</v>
      </c>
      <c r="AQ58" s="812">
        <v>0.82679999999999998</v>
      </c>
      <c r="AR58" s="815">
        <v>0.82679999999999998</v>
      </c>
      <c r="AS58" s="825">
        <v>1713.92</v>
      </c>
      <c r="AT58" s="826">
        <v>359.03999999999996</v>
      </c>
      <c r="AU58" s="814">
        <v>3756276</v>
      </c>
      <c r="AV58" s="812">
        <v>1</v>
      </c>
      <c r="AW58" s="811">
        <v>3756276</v>
      </c>
      <c r="BB58" s="619" t="s">
        <v>429</v>
      </c>
      <c r="BC58" s="619" t="s">
        <v>632</v>
      </c>
      <c r="BD58" s="768">
        <v>6369284983</v>
      </c>
      <c r="BE58" s="769">
        <v>254.96</v>
      </c>
      <c r="BF58" s="808">
        <v>24981507</v>
      </c>
      <c r="BG58" s="816">
        <v>0.88949999999999996</v>
      </c>
      <c r="BH58" s="673"/>
      <c r="BI58" s="770">
        <v>10462</v>
      </c>
      <c r="BJ58" s="808">
        <v>41.03</v>
      </c>
      <c r="BK58" s="770">
        <v>61141</v>
      </c>
      <c r="BL58" s="810">
        <v>240</v>
      </c>
      <c r="BN58" s="619" t="s">
        <v>429</v>
      </c>
      <c r="BO58" s="619" t="s">
        <v>430</v>
      </c>
      <c r="BP58" s="772">
        <v>0.96347876899104012</v>
      </c>
      <c r="BQ58" s="772">
        <v>0.97531914893617033</v>
      </c>
      <c r="BR58" s="818">
        <v>0.93567010309278353</v>
      </c>
      <c r="BS58" s="774"/>
      <c r="BT58" s="819">
        <v>2019</v>
      </c>
      <c r="BU58" s="776">
        <v>0.94889999999999997</v>
      </c>
      <c r="BV58" s="777"/>
      <c r="BW58" s="778">
        <v>0.77500000000000002</v>
      </c>
      <c r="BX58" s="778">
        <v>0.73499999999999999</v>
      </c>
      <c r="BY58" s="778">
        <v>1.1501999999999999</v>
      </c>
      <c r="BZ58" s="622"/>
      <c r="CA58" s="619" t="s">
        <v>429</v>
      </c>
      <c r="CB58" s="619" t="s">
        <v>632</v>
      </c>
      <c r="CC58" s="770">
        <v>38738</v>
      </c>
      <c r="CD58" s="770">
        <v>40923</v>
      </c>
      <c r="CE58" s="770">
        <v>42390</v>
      </c>
      <c r="CF58" s="820">
        <v>40683.666666666664</v>
      </c>
      <c r="CG58" s="820">
        <v>0.88759999999999994</v>
      </c>
      <c r="CH58" s="639"/>
      <c r="CI58" s="820">
        <v>-1706.3333333333358</v>
      </c>
      <c r="CJ58" s="820">
        <v>-4.0300000000000002E-2</v>
      </c>
      <c r="CL58" s="619" t="s">
        <v>429</v>
      </c>
      <c r="CM58" s="619" t="s">
        <v>632</v>
      </c>
      <c r="CN58" s="780">
        <v>0.82679999999999998</v>
      </c>
      <c r="CO58" s="781"/>
      <c r="CP58" s="780">
        <v>10462</v>
      </c>
      <c r="CQ58" s="787">
        <v>17862278</v>
      </c>
      <c r="CR58" s="787">
        <v>0</v>
      </c>
      <c r="CS58" s="787">
        <v>17862278</v>
      </c>
      <c r="CT58" s="787">
        <v>1707.35</v>
      </c>
      <c r="CU58" s="781"/>
      <c r="CV58" s="822">
        <v>1713.92</v>
      </c>
      <c r="CW58" s="787">
        <v>359.03999999999996</v>
      </c>
      <c r="CX58" s="785">
        <v>0.996</v>
      </c>
      <c r="CY58" s="786"/>
      <c r="CZ58" s="787">
        <v>0.73499999999999999</v>
      </c>
      <c r="DA58" s="787">
        <v>1</v>
      </c>
      <c r="DB58" s="781"/>
      <c r="DC58" s="785">
        <v>1</v>
      </c>
      <c r="DX58" s="789" t="s">
        <v>359</v>
      </c>
      <c r="DY58" s="790" t="s">
        <v>359</v>
      </c>
      <c r="DZ58" s="790" t="s">
        <v>744</v>
      </c>
      <c r="EA58" s="791" t="s">
        <v>360</v>
      </c>
      <c r="EB58" s="792">
        <v>13957</v>
      </c>
      <c r="EC58" s="793"/>
      <c r="ED58" s="794">
        <v>13957</v>
      </c>
      <c r="EE58" s="794"/>
      <c r="EF58" s="793"/>
      <c r="EG58" s="794">
        <v>0.92387634871251734</v>
      </c>
      <c r="EH58" s="793"/>
      <c r="EI58" s="794">
        <v>6394793</v>
      </c>
      <c r="EJ58" s="794"/>
      <c r="EK58" s="794">
        <v>5907998</v>
      </c>
      <c r="EL58" s="794">
        <v>6394793</v>
      </c>
      <c r="EM58" s="793">
        <v>0</v>
      </c>
      <c r="EN58" s="793"/>
      <c r="EO58" s="795"/>
      <c r="ES58" s="823" t="s">
        <v>411</v>
      </c>
      <c r="ET58" s="824" t="s">
        <v>412</v>
      </c>
      <c r="EU58" s="841">
        <v>0</v>
      </c>
    </row>
    <row r="59" spans="1:151" ht="15.75">
      <c r="A59" s="798" t="s">
        <v>431</v>
      </c>
      <c r="B59" s="799" t="s">
        <v>432</v>
      </c>
      <c r="C59" s="799">
        <v>8185</v>
      </c>
      <c r="D59" s="799">
        <v>8355</v>
      </c>
      <c r="E59" s="799"/>
      <c r="F59" s="799">
        <v>8355</v>
      </c>
      <c r="G59" s="799"/>
      <c r="H59" s="799">
        <v>8355</v>
      </c>
      <c r="K59" s="802" t="s">
        <v>431</v>
      </c>
      <c r="L59" s="803" t="s">
        <v>432</v>
      </c>
      <c r="M59" s="804">
        <v>2738116551</v>
      </c>
      <c r="N59" s="805">
        <v>199771498</v>
      </c>
      <c r="O59" s="804">
        <v>2538345053</v>
      </c>
      <c r="P59" s="802">
        <v>2017</v>
      </c>
      <c r="Q59" s="752">
        <v>0.9718</v>
      </c>
      <c r="R59" s="803">
        <v>2612003553</v>
      </c>
      <c r="S59" s="806">
        <v>199771498</v>
      </c>
      <c r="T59" s="803">
        <v>115997264</v>
      </c>
      <c r="U59" s="803">
        <v>1307294881</v>
      </c>
      <c r="V59" s="803">
        <v>4235067196</v>
      </c>
      <c r="X59" s="619" t="s">
        <v>431</v>
      </c>
      <c r="Y59" s="619" t="s">
        <v>432</v>
      </c>
      <c r="Z59" s="807">
        <v>4235067196</v>
      </c>
      <c r="AA59" s="808">
        <v>27062079.382440001</v>
      </c>
      <c r="AB59" s="756">
        <v>11998523</v>
      </c>
      <c r="AC59" s="756">
        <v>222087</v>
      </c>
      <c r="AD59" s="809">
        <v>39282689.382440001</v>
      </c>
      <c r="AE59" s="810">
        <v>8355</v>
      </c>
      <c r="AF59" s="807">
        <v>4702</v>
      </c>
      <c r="AG59" s="807">
        <v>0.64690000000000003</v>
      </c>
      <c r="AI59" s="619" t="s">
        <v>431</v>
      </c>
      <c r="AJ59" s="619" t="s">
        <v>432</v>
      </c>
      <c r="AK59" s="760">
        <v>39282689.382440001</v>
      </c>
      <c r="AL59" s="761">
        <v>8355</v>
      </c>
      <c r="AM59" s="811">
        <v>4702</v>
      </c>
      <c r="AN59" s="812">
        <v>0.64690000000000003</v>
      </c>
      <c r="AO59" s="813">
        <v>0.37640000000000001</v>
      </c>
      <c r="AP59" s="814">
        <v>0.86550000000000005</v>
      </c>
      <c r="AQ59" s="812">
        <v>0.72919999999999996</v>
      </c>
      <c r="AR59" s="815">
        <v>0.72919999999999996</v>
      </c>
      <c r="AS59" s="825">
        <v>1511.6</v>
      </c>
      <c r="AT59" s="826">
        <v>561.36000000000013</v>
      </c>
      <c r="AU59" s="814">
        <v>4690163</v>
      </c>
      <c r="AV59" s="812">
        <v>1</v>
      </c>
      <c r="AW59" s="811">
        <v>4690163</v>
      </c>
      <c r="BB59" s="619" t="s">
        <v>431</v>
      </c>
      <c r="BC59" s="619" t="s">
        <v>633</v>
      </c>
      <c r="BD59" s="768">
        <v>4235067196</v>
      </c>
      <c r="BE59" s="769">
        <v>400.59</v>
      </c>
      <c r="BF59" s="808">
        <v>10572074</v>
      </c>
      <c r="BG59" s="816">
        <v>0.37640000000000001</v>
      </c>
      <c r="BH59" s="673"/>
      <c r="BI59" s="770">
        <v>8355</v>
      </c>
      <c r="BJ59" s="808">
        <v>20.86</v>
      </c>
      <c r="BK59" s="770">
        <v>56974</v>
      </c>
      <c r="BL59" s="810">
        <v>142</v>
      </c>
      <c r="BN59" s="619" t="s">
        <v>431</v>
      </c>
      <c r="BO59" s="619" t="s">
        <v>432</v>
      </c>
      <c r="BP59" s="772">
        <v>0.97246903696727105</v>
      </c>
      <c r="BQ59" s="772">
        <v>0.98232105263157909</v>
      </c>
      <c r="BR59" s="773">
        <v>0.96458914728682166</v>
      </c>
      <c r="BS59" s="774"/>
      <c r="BT59" s="775">
        <v>2017</v>
      </c>
      <c r="BU59" s="776">
        <v>0.9718</v>
      </c>
      <c r="BV59" s="777"/>
      <c r="BW59" s="778">
        <v>0.84499999999999997</v>
      </c>
      <c r="BX59" s="778">
        <v>0.82099999999999995</v>
      </c>
      <c r="BY59" s="778">
        <v>1.2847999999999999</v>
      </c>
      <c r="BZ59" s="622"/>
      <c r="CA59" s="619" t="s">
        <v>431</v>
      </c>
      <c r="CB59" s="619" t="s">
        <v>633</v>
      </c>
      <c r="CC59" s="770">
        <v>38742</v>
      </c>
      <c r="CD59" s="770">
        <v>39285</v>
      </c>
      <c r="CE59" s="770">
        <v>40990</v>
      </c>
      <c r="CF59" s="820">
        <v>39672.333333333336</v>
      </c>
      <c r="CG59" s="820">
        <v>0.86550000000000005</v>
      </c>
      <c r="CH59" s="639"/>
      <c r="CI59" s="820">
        <v>-1317.6666666666642</v>
      </c>
      <c r="CJ59" s="820">
        <v>-3.2099999999999997E-2</v>
      </c>
      <c r="CL59" s="619" t="s">
        <v>431</v>
      </c>
      <c r="CM59" s="619" t="s">
        <v>633</v>
      </c>
      <c r="CN59" s="780">
        <v>0.72919999999999996</v>
      </c>
      <c r="CO59" s="781"/>
      <c r="CP59" s="780">
        <v>8355</v>
      </c>
      <c r="CQ59" s="787">
        <v>10000000</v>
      </c>
      <c r="CR59" s="787">
        <v>0</v>
      </c>
      <c r="CS59" s="787">
        <v>10000000</v>
      </c>
      <c r="CT59" s="787">
        <v>1196.8900000000001</v>
      </c>
      <c r="CU59" s="781"/>
      <c r="CV59" s="822">
        <v>1511.6</v>
      </c>
      <c r="CW59" s="787">
        <v>561.36000000000013</v>
      </c>
      <c r="CX59" s="785">
        <v>0.79200000000000004</v>
      </c>
      <c r="CY59" s="786"/>
      <c r="CZ59" s="787">
        <v>0.82099999999999995</v>
      </c>
      <c r="DA59" s="787">
        <v>1</v>
      </c>
      <c r="DB59" s="781"/>
      <c r="DC59" s="785">
        <v>1</v>
      </c>
      <c r="DX59" s="830" t="s">
        <v>359</v>
      </c>
      <c r="DY59" s="831" t="s">
        <v>824</v>
      </c>
      <c r="DZ59" s="831" t="s">
        <v>6</v>
      </c>
      <c r="EA59" s="832" t="s">
        <v>1070</v>
      </c>
      <c r="EB59" s="792">
        <v>1150</v>
      </c>
      <c r="EC59" s="827"/>
      <c r="ED59" s="828">
        <v>1150</v>
      </c>
      <c r="EE59" s="828">
        <v>15107</v>
      </c>
      <c r="EF59" s="827"/>
      <c r="EG59" s="828">
        <v>7.6123651287482622E-2</v>
      </c>
      <c r="EH59" s="827"/>
      <c r="EI59" s="794">
        <v>0</v>
      </c>
      <c r="EJ59" s="828"/>
      <c r="EK59" s="828">
        <v>486795</v>
      </c>
      <c r="EL59" s="828"/>
      <c r="EM59" s="827"/>
      <c r="EN59" s="827"/>
      <c r="EO59" s="829"/>
      <c r="ES59" s="823" t="s">
        <v>413</v>
      </c>
      <c r="ET59" s="824" t="s">
        <v>414</v>
      </c>
      <c r="EU59" s="841">
        <v>0</v>
      </c>
    </row>
    <row r="60" spans="1:151" ht="15.75">
      <c r="A60" s="798" t="s">
        <v>433</v>
      </c>
      <c r="B60" s="799" t="s">
        <v>434</v>
      </c>
      <c r="C60" s="799">
        <v>11310</v>
      </c>
      <c r="D60" s="799">
        <v>14122</v>
      </c>
      <c r="E60" s="799"/>
      <c r="F60" s="799">
        <v>14122</v>
      </c>
      <c r="G60" s="799"/>
      <c r="H60" s="799">
        <v>14122</v>
      </c>
      <c r="K60" s="802" t="s">
        <v>433</v>
      </c>
      <c r="L60" s="803" t="s">
        <v>434</v>
      </c>
      <c r="M60" s="804">
        <v>9074234021</v>
      </c>
      <c r="N60" s="805">
        <v>188666739</v>
      </c>
      <c r="O60" s="804">
        <v>8885567282</v>
      </c>
      <c r="P60" s="802">
        <v>2019</v>
      </c>
      <c r="Q60" s="752">
        <v>0.9365</v>
      </c>
      <c r="R60" s="803">
        <v>9488059030</v>
      </c>
      <c r="S60" s="806">
        <v>188666739</v>
      </c>
      <c r="T60" s="803">
        <v>498105561</v>
      </c>
      <c r="U60" s="803">
        <v>1816958473</v>
      </c>
      <c r="V60" s="803">
        <v>11991789803</v>
      </c>
      <c r="X60" s="619" t="s">
        <v>433</v>
      </c>
      <c r="Y60" s="619" t="s">
        <v>434</v>
      </c>
      <c r="Z60" s="807">
        <v>11991789803</v>
      </c>
      <c r="AA60" s="808">
        <v>76627536.841169998</v>
      </c>
      <c r="AB60" s="756">
        <v>24165845</v>
      </c>
      <c r="AC60" s="756">
        <v>284604</v>
      </c>
      <c r="AD60" s="809">
        <v>101077985.84117</v>
      </c>
      <c r="AE60" s="810">
        <v>14122</v>
      </c>
      <c r="AF60" s="807">
        <v>7157</v>
      </c>
      <c r="AG60" s="807">
        <v>0.98460000000000003</v>
      </c>
      <c r="AI60" s="619" t="s">
        <v>433</v>
      </c>
      <c r="AJ60" s="619" t="s">
        <v>434</v>
      </c>
      <c r="AK60" s="760">
        <v>101077985.84117</v>
      </c>
      <c r="AL60" s="761">
        <v>14122</v>
      </c>
      <c r="AM60" s="811">
        <v>7157</v>
      </c>
      <c r="AN60" s="812">
        <v>0.98460000000000003</v>
      </c>
      <c r="AO60" s="813">
        <v>1.4331</v>
      </c>
      <c r="AP60" s="814">
        <v>0.99439999999999995</v>
      </c>
      <c r="AQ60" s="812">
        <v>1.0343</v>
      </c>
      <c r="AR60" s="815" t="s">
        <v>2</v>
      </c>
      <c r="AS60" s="825" t="s">
        <v>2</v>
      </c>
      <c r="AT60" s="826" t="s">
        <v>2</v>
      </c>
      <c r="AU60" s="814">
        <v>0</v>
      </c>
      <c r="AV60" s="812" t="s">
        <v>2</v>
      </c>
      <c r="AW60" s="811">
        <v>0</v>
      </c>
      <c r="BB60" s="619" t="s">
        <v>433</v>
      </c>
      <c r="BC60" s="619" t="s">
        <v>634</v>
      </c>
      <c r="BD60" s="768">
        <v>11991789803</v>
      </c>
      <c r="BE60" s="769">
        <v>297.94</v>
      </c>
      <c r="BF60" s="808">
        <v>40249009</v>
      </c>
      <c r="BG60" s="816">
        <v>1.4331</v>
      </c>
      <c r="BH60" s="673"/>
      <c r="BI60" s="770">
        <v>14122</v>
      </c>
      <c r="BJ60" s="808">
        <v>47.4</v>
      </c>
      <c r="BK60" s="770">
        <v>86909</v>
      </c>
      <c r="BL60" s="810">
        <v>292</v>
      </c>
      <c r="BN60" s="619" t="s">
        <v>433</v>
      </c>
      <c r="BO60" s="619" t="s">
        <v>434</v>
      </c>
      <c r="BP60" s="772">
        <v>0.85017185185185185</v>
      </c>
      <c r="BQ60" s="817">
        <v>0.96970000000000001</v>
      </c>
      <c r="BR60" s="818">
        <v>0.91982817869415812</v>
      </c>
      <c r="BS60" s="774"/>
      <c r="BT60" s="819">
        <v>2019</v>
      </c>
      <c r="BU60" s="776">
        <v>0.9365</v>
      </c>
      <c r="BV60" s="777"/>
      <c r="BW60" s="778">
        <v>0.59899999999999998</v>
      </c>
      <c r="BX60" s="778">
        <v>0.56100000000000005</v>
      </c>
      <c r="BY60" s="778">
        <v>0.87790000000000001</v>
      </c>
      <c r="BZ60" s="622"/>
      <c r="CA60" s="619" t="s">
        <v>433</v>
      </c>
      <c r="CB60" s="619" t="s">
        <v>634</v>
      </c>
      <c r="CC60" s="770">
        <v>43909</v>
      </c>
      <c r="CD60" s="770">
        <v>45514</v>
      </c>
      <c r="CE60" s="770">
        <v>47322</v>
      </c>
      <c r="CF60" s="820">
        <v>45581.666666666664</v>
      </c>
      <c r="CG60" s="820">
        <v>0.99439999999999995</v>
      </c>
      <c r="CH60" s="639"/>
      <c r="CI60" s="820">
        <v>-1740.3333333333358</v>
      </c>
      <c r="CJ60" s="820">
        <v>-3.6799999999999999E-2</v>
      </c>
      <c r="CL60" s="619" t="s">
        <v>433</v>
      </c>
      <c r="CM60" s="619" t="s">
        <v>634</v>
      </c>
      <c r="CN60" s="780" t="s">
        <v>2</v>
      </c>
      <c r="CO60" s="781"/>
      <c r="CP60" s="780">
        <v>14122</v>
      </c>
      <c r="CQ60" s="787">
        <v>18230961</v>
      </c>
      <c r="CR60" s="787">
        <v>0</v>
      </c>
      <c r="CS60" s="787">
        <v>18230961</v>
      </c>
      <c r="CT60" s="787">
        <v>1290.96</v>
      </c>
      <c r="CU60" s="781"/>
      <c r="CV60" s="822" t="s">
        <v>2</v>
      </c>
      <c r="CW60" s="787" t="s">
        <v>2</v>
      </c>
      <c r="CX60" s="785" t="s">
        <v>2</v>
      </c>
      <c r="CY60" s="786"/>
      <c r="CZ60" s="787">
        <v>0.56100000000000005</v>
      </c>
      <c r="DA60" s="787" t="s">
        <v>2</v>
      </c>
      <c r="DB60" s="781"/>
      <c r="DC60" s="785" t="s">
        <v>2</v>
      </c>
      <c r="DX60" s="789" t="s">
        <v>361</v>
      </c>
      <c r="DY60" s="790" t="s">
        <v>361</v>
      </c>
      <c r="DZ60" s="790" t="s">
        <v>744</v>
      </c>
      <c r="EA60" s="791" t="s">
        <v>570</v>
      </c>
      <c r="EB60" s="792">
        <v>5068</v>
      </c>
      <c r="EC60" s="793"/>
      <c r="ED60" s="794">
        <v>5068</v>
      </c>
      <c r="EE60" s="794"/>
      <c r="EF60" s="793"/>
      <c r="EG60" s="794">
        <v>0.603836530442035</v>
      </c>
      <c r="EH60" s="793"/>
      <c r="EI60" s="794">
        <v>6804457</v>
      </c>
      <c r="EJ60" s="794"/>
      <c r="EK60" s="794">
        <v>4108780</v>
      </c>
      <c r="EL60" s="794">
        <v>6804457</v>
      </c>
      <c r="EM60" s="793">
        <v>0</v>
      </c>
      <c r="EN60" s="793"/>
      <c r="EO60" s="795"/>
      <c r="ES60" s="823" t="s">
        <v>415</v>
      </c>
      <c r="ET60" s="824" t="s">
        <v>416</v>
      </c>
      <c r="EU60" s="841">
        <v>1332879</v>
      </c>
    </row>
    <row r="61" spans="1:151" ht="15.75">
      <c r="A61" s="798" t="s">
        <v>435</v>
      </c>
      <c r="B61" s="799" t="s">
        <v>436</v>
      </c>
      <c r="C61" s="799">
        <v>4471</v>
      </c>
      <c r="D61" s="799">
        <v>4471</v>
      </c>
      <c r="E61" s="799"/>
      <c r="F61" s="799">
        <v>4471</v>
      </c>
      <c r="G61" s="799"/>
      <c r="H61" s="799">
        <v>4471</v>
      </c>
      <c r="K61" s="802" t="s">
        <v>435</v>
      </c>
      <c r="L61" s="803" t="s">
        <v>436</v>
      </c>
      <c r="M61" s="804">
        <v>7522462546</v>
      </c>
      <c r="N61" s="805">
        <v>109930585</v>
      </c>
      <c r="O61" s="804">
        <v>7412531961</v>
      </c>
      <c r="P61" s="802">
        <v>2019</v>
      </c>
      <c r="Q61" s="752">
        <v>0.97840000000000005</v>
      </c>
      <c r="R61" s="803">
        <v>7576177393</v>
      </c>
      <c r="S61" s="806">
        <v>109930585</v>
      </c>
      <c r="T61" s="803">
        <v>173065385</v>
      </c>
      <c r="U61" s="803">
        <v>513234818</v>
      </c>
      <c r="V61" s="803">
        <v>8372408181</v>
      </c>
      <c r="X61" s="619" t="s">
        <v>435</v>
      </c>
      <c r="Y61" s="619" t="s">
        <v>436</v>
      </c>
      <c r="Z61" s="807">
        <v>8372408181</v>
      </c>
      <c r="AA61" s="808">
        <v>53499688.276589997</v>
      </c>
      <c r="AB61" s="756">
        <v>11170084</v>
      </c>
      <c r="AC61" s="756">
        <v>107332</v>
      </c>
      <c r="AD61" s="809">
        <v>64777104.276589997</v>
      </c>
      <c r="AE61" s="810">
        <v>4471</v>
      </c>
      <c r="AF61" s="807">
        <v>14488</v>
      </c>
      <c r="AG61" s="807">
        <v>1.9931000000000001</v>
      </c>
      <c r="AI61" s="619" t="s">
        <v>435</v>
      </c>
      <c r="AJ61" s="619" t="s">
        <v>436</v>
      </c>
      <c r="AK61" s="760">
        <v>64777104.276589997</v>
      </c>
      <c r="AL61" s="761">
        <v>4471</v>
      </c>
      <c r="AM61" s="811">
        <v>14488</v>
      </c>
      <c r="AN61" s="812">
        <v>1.9931000000000001</v>
      </c>
      <c r="AO61" s="813">
        <v>0.57820000000000005</v>
      </c>
      <c r="AP61" s="814">
        <v>0.86919999999999997</v>
      </c>
      <c r="AQ61" s="812">
        <v>1.2896000000000001</v>
      </c>
      <c r="AR61" s="815" t="s">
        <v>2</v>
      </c>
      <c r="AS61" s="825" t="s">
        <v>2</v>
      </c>
      <c r="AT61" s="826" t="s">
        <v>2</v>
      </c>
      <c r="AU61" s="814">
        <v>0</v>
      </c>
      <c r="AV61" s="812" t="s">
        <v>2</v>
      </c>
      <c r="AW61" s="811">
        <v>0</v>
      </c>
      <c r="BB61" s="619" t="s">
        <v>435</v>
      </c>
      <c r="BC61" s="619" t="s">
        <v>635</v>
      </c>
      <c r="BD61" s="768">
        <v>8372408181</v>
      </c>
      <c r="BE61" s="769">
        <v>515.55999999999995</v>
      </c>
      <c r="BF61" s="808">
        <v>16239445</v>
      </c>
      <c r="BG61" s="816">
        <v>0.57820000000000005</v>
      </c>
      <c r="BH61" s="673"/>
      <c r="BI61" s="770">
        <v>4471</v>
      </c>
      <c r="BJ61" s="808">
        <v>8.67</v>
      </c>
      <c r="BK61" s="770">
        <v>36544</v>
      </c>
      <c r="BL61" s="810">
        <v>71</v>
      </c>
      <c r="BN61" s="619" t="s">
        <v>435</v>
      </c>
      <c r="BO61" s="619" t="s">
        <v>436</v>
      </c>
      <c r="BP61" s="772">
        <v>1.042514880952381</v>
      </c>
      <c r="BQ61" s="817">
        <v>1.003611111111111</v>
      </c>
      <c r="BR61" s="818">
        <v>0.96584337349397587</v>
      </c>
      <c r="BS61" s="774"/>
      <c r="BT61" s="819">
        <v>2019</v>
      </c>
      <c r="BU61" s="776">
        <v>0.97840000000000005</v>
      </c>
      <c r="BV61" s="777"/>
      <c r="BW61" s="778">
        <v>0.37469999999999998</v>
      </c>
      <c r="BX61" s="778">
        <v>0.36699999999999999</v>
      </c>
      <c r="BY61" s="778">
        <v>0.57430000000000003</v>
      </c>
      <c r="BZ61" s="622"/>
      <c r="CA61" s="619" t="s">
        <v>435</v>
      </c>
      <c r="CB61" s="619" t="s">
        <v>635</v>
      </c>
      <c r="CC61" s="770">
        <v>38626</v>
      </c>
      <c r="CD61" s="770">
        <v>39243</v>
      </c>
      <c r="CE61" s="770">
        <v>41654</v>
      </c>
      <c r="CF61" s="820">
        <v>39841</v>
      </c>
      <c r="CG61" s="820">
        <v>0.86919999999999997</v>
      </c>
      <c r="CH61" s="639"/>
      <c r="CI61" s="820">
        <v>-1813</v>
      </c>
      <c r="CJ61" s="820">
        <v>-4.3499999999999997E-2</v>
      </c>
      <c r="CL61" s="619" t="s">
        <v>435</v>
      </c>
      <c r="CM61" s="619" t="s">
        <v>635</v>
      </c>
      <c r="CN61" s="780" t="s">
        <v>2</v>
      </c>
      <c r="CO61" s="781"/>
      <c r="CP61" s="780">
        <v>4471</v>
      </c>
      <c r="CQ61" s="787">
        <v>7983124</v>
      </c>
      <c r="CR61" s="787">
        <v>472590</v>
      </c>
      <c r="CS61" s="787">
        <v>8455714</v>
      </c>
      <c r="CT61" s="787">
        <v>1891.24</v>
      </c>
      <c r="CU61" s="781"/>
      <c r="CV61" s="822" t="s">
        <v>2</v>
      </c>
      <c r="CW61" s="787" t="s">
        <v>2</v>
      </c>
      <c r="CX61" s="785" t="s">
        <v>2</v>
      </c>
      <c r="CY61" s="786"/>
      <c r="CZ61" s="787">
        <v>0.36699999999999999</v>
      </c>
      <c r="DA61" s="787" t="s">
        <v>2</v>
      </c>
      <c r="DB61" s="781"/>
      <c r="DC61" s="785" t="s">
        <v>2</v>
      </c>
      <c r="DX61" s="842" t="s">
        <v>361</v>
      </c>
      <c r="DY61" s="790" t="s">
        <v>41</v>
      </c>
      <c r="DZ61" s="790" t="s">
        <v>744</v>
      </c>
      <c r="EA61" s="791" t="s">
        <v>42</v>
      </c>
      <c r="EB61" s="792">
        <v>2095</v>
      </c>
      <c r="EC61" s="793"/>
      <c r="ED61" s="794">
        <v>2095</v>
      </c>
      <c r="EE61" s="794"/>
      <c r="EF61" s="793"/>
      <c r="EG61" s="794">
        <v>0.24961277254855235</v>
      </c>
      <c r="EH61" s="793"/>
      <c r="EI61" s="794">
        <v>0</v>
      </c>
      <c r="EJ61" s="794"/>
      <c r="EK61" s="794">
        <v>1698479</v>
      </c>
      <c r="EL61" s="794"/>
      <c r="EM61" s="793"/>
      <c r="EN61" s="793"/>
      <c r="EO61" s="795"/>
      <c r="ES61" s="823" t="s">
        <v>417</v>
      </c>
      <c r="ET61" s="824" t="s">
        <v>418</v>
      </c>
      <c r="EU61" s="841">
        <v>7712713</v>
      </c>
    </row>
    <row r="62" spans="1:151" ht="15.75">
      <c r="A62" s="798" t="s">
        <v>437</v>
      </c>
      <c r="B62" s="799" t="s">
        <v>438</v>
      </c>
      <c r="C62" s="799">
        <v>2139</v>
      </c>
      <c r="D62" s="799">
        <v>2139</v>
      </c>
      <c r="E62" s="799"/>
      <c r="F62" s="799">
        <v>2139</v>
      </c>
      <c r="G62" s="799"/>
      <c r="H62" s="799">
        <v>2139</v>
      </c>
      <c r="K62" s="802" t="s">
        <v>437</v>
      </c>
      <c r="L62" s="803" t="s">
        <v>438</v>
      </c>
      <c r="M62" s="804">
        <v>2325057631</v>
      </c>
      <c r="N62" s="805">
        <v>32497603</v>
      </c>
      <c r="O62" s="804">
        <v>2292560028</v>
      </c>
      <c r="P62" s="802">
        <v>2020</v>
      </c>
      <c r="Q62" s="752">
        <v>0.99407622166246856</v>
      </c>
      <c r="R62" s="803">
        <v>2306221573</v>
      </c>
      <c r="S62" s="806">
        <v>32497603</v>
      </c>
      <c r="T62" s="803">
        <v>82491482</v>
      </c>
      <c r="U62" s="803">
        <v>285024835</v>
      </c>
      <c r="V62" s="803">
        <v>2706235493</v>
      </c>
      <c r="X62" s="619" t="s">
        <v>437</v>
      </c>
      <c r="Y62" s="619" t="s">
        <v>438</v>
      </c>
      <c r="Z62" s="807">
        <v>2706235493</v>
      </c>
      <c r="AA62" s="808">
        <v>17292844.800269999</v>
      </c>
      <c r="AB62" s="756">
        <v>4213215</v>
      </c>
      <c r="AC62" s="756">
        <v>138174</v>
      </c>
      <c r="AD62" s="809">
        <v>21644233.800269999</v>
      </c>
      <c r="AE62" s="810">
        <v>2139</v>
      </c>
      <c r="AF62" s="807">
        <v>10119</v>
      </c>
      <c r="AG62" s="807">
        <v>1.3920999999999999</v>
      </c>
      <c r="AI62" s="619" t="s">
        <v>437</v>
      </c>
      <c r="AJ62" s="619" t="s">
        <v>438</v>
      </c>
      <c r="AK62" s="760">
        <v>21644233.800269999</v>
      </c>
      <c r="AL62" s="761">
        <v>2139</v>
      </c>
      <c r="AM62" s="811">
        <v>10119</v>
      </c>
      <c r="AN62" s="812">
        <v>1.3920999999999999</v>
      </c>
      <c r="AO62" s="813">
        <v>0.21429999999999999</v>
      </c>
      <c r="AP62" s="814">
        <v>0.7419</v>
      </c>
      <c r="AQ62" s="812">
        <v>0.94919999999999993</v>
      </c>
      <c r="AR62" s="815">
        <v>0.94919999999999993</v>
      </c>
      <c r="AS62" s="825">
        <v>1967.65</v>
      </c>
      <c r="AT62" s="826">
        <v>105.30999999999995</v>
      </c>
      <c r="AU62" s="814">
        <v>225258</v>
      </c>
      <c r="AV62" s="812">
        <v>0.625</v>
      </c>
      <c r="AW62" s="811">
        <v>140786</v>
      </c>
      <c r="BB62" s="619" t="s">
        <v>437</v>
      </c>
      <c r="BC62" s="619" t="s">
        <v>636</v>
      </c>
      <c r="BD62" s="768">
        <v>2706235493</v>
      </c>
      <c r="BE62" s="769">
        <v>449.57</v>
      </c>
      <c r="BF62" s="808">
        <v>6019609</v>
      </c>
      <c r="BG62" s="816">
        <v>0.21429999999999999</v>
      </c>
      <c r="BH62" s="673"/>
      <c r="BI62" s="770">
        <v>2139</v>
      </c>
      <c r="BJ62" s="808">
        <v>4.76</v>
      </c>
      <c r="BK62" s="770">
        <v>22381</v>
      </c>
      <c r="BL62" s="810">
        <v>50</v>
      </c>
      <c r="BN62" s="619" t="s">
        <v>437</v>
      </c>
      <c r="BO62" s="619" t="s">
        <v>438</v>
      </c>
      <c r="BP62" s="772">
        <v>0.82881055555555561</v>
      </c>
      <c r="BQ62" s="772">
        <v>0.77287226277372267</v>
      </c>
      <c r="BR62" s="818">
        <v>0.99407622166246856</v>
      </c>
      <c r="BS62" s="774"/>
      <c r="BT62" s="819">
        <v>2020</v>
      </c>
      <c r="BU62" s="776">
        <v>0.99407622166246856</v>
      </c>
      <c r="BV62" s="777"/>
      <c r="BW62" s="778">
        <v>0.5</v>
      </c>
      <c r="BX62" s="778">
        <v>0.497</v>
      </c>
      <c r="BY62" s="778">
        <v>0.77780000000000005</v>
      </c>
      <c r="BZ62" s="622"/>
      <c r="CA62" s="619" t="s">
        <v>437</v>
      </c>
      <c r="CB62" s="619" t="s">
        <v>636</v>
      </c>
      <c r="CC62" s="770">
        <v>32380</v>
      </c>
      <c r="CD62" s="770">
        <v>33747</v>
      </c>
      <c r="CE62" s="770">
        <v>35888</v>
      </c>
      <c r="CF62" s="820">
        <v>34005</v>
      </c>
      <c r="CG62" s="820">
        <v>0.7419</v>
      </c>
      <c r="CH62" s="639"/>
      <c r="CI62" s="820">
        <v>-1883</v>
      </c>
      <c r="CJ62" s="820">
        <v>-5.2499999999999998E-2</v>
      </c>
      <c r="CL62" s="619" t="s">
        <v>437</v>
      </c>
      <c r="CM62" s="619" t="s">
        <v>636</v>
      </c>
      <c r="CN62" s="780">
        <v>0.94919999999999993</v>
      </c>
      <c r="CO62" s="781"/>
      <c r="CP62" s="780">
        <v>2139</v>
      </c>
      <c r="CQ62" s="787">
        <v>2631120</v>
      </c>
      <c r="CR62" s="787">
        <v>0</v>
      </c>
      <c r="CS62" s="787">
        <v>2631120</v>
      </c>
      <c r="CT62" s="787">
        <v>1230.07</v>
      </c>
      <c r="CU62" s="781"/>
      <c r="CV62" s="822">
        <v>1967.65</v>
      </c>
      <c r="CW62" s="787">
        <v>105.30999999999995</v>
      </c>
      <c r="CX62" s="785">
        <v>0.625</v>
      </c>
      <c r="CY62" s="786"/>
      <c r="CZ62" s="787">
        <v>0.497</v>
      </c>
      <c r="DA62" s="787" t="s">
        <v>2</v>
      </c>
      <c r="DB62" s="781"/>
      <c r="DC62" s="785">
        <v>0.625</v>
      </c>
      <c r="DX62" s="789" t="s">
        <v>361</v>
      </c>
      <c r="DY62" s="790" t="s">
        <v>826</v>
      </c>
      <c r="DZ62" s="790" t="s">
        <v>6</v>
      </c>
      <c r="EA62" s="791" t="s">
        <v>1071</v>
      </c>
      <c r="EB62" s="792">
        <v>117</v>
      </c>
      <c r="EC62" s="793"/>
      <c r="ED62" s="794">
        <v>117</v>
      </c>
      <c r="EE62" s="794"/>
      <c r="EF62" s="793"/>
      <c r="EG62" s="794">
        <v>1.3940188252114858E-2</v>
      </c>
      <c r="EH62" s="793"/>
      <c r="EI62" s="794">
        <v>0</v>
      </c>
      <c r="EJ62" s="794"/>
      <c r="EK62" s="794">
        <v>94855</v>
      </c>
      <c r="EL62" s="794"/>
      <c r="EM62" s="793"/>
      <c r="EN62" s="793"/>
      <c r="EO62" s="795"/>
      <c r="ES62" s="823" t="s">
        <v>419</v>
      </c>
      <c r="ET62" s="824" t="s">
        <v>420</v>
      </c>
      <c r="EU62" s="841">
        <v>0</v>
      </c>
    </row>
    <row r="63" spans="1:151" ht="15.75">
      <c r="A63" s="798" t="s">
        <v>439</v>
      </c>
      <c r="B63" s="799" t="s">
        <v>440</v>
      </c>
      <c r="C63" s="799">
        <v>2620</v>
      </c>
      <c r="D63" s="799">
        <v>3040</v>
      </c>
      <c r="E63" s="799"/>
      <c r="F63" s="799">
        <v>3040</v>
      </c>
      <c r="G63" s="799"/>
      <c r="H63" s="799">
        <v>3040</v>
      </c>
      <c r="K63" s="802" t="s">
        <v>439</v>
      </c>
      <c r="L63" s="803" t="s">
        <v>440</v>
      </c>
      <c r="M63" s="804">
        <v>1188234096</v>
      </c>
      <c r="N63" s="805">
        <v>110079746</v>
      </c>
      <c r="O63" s="804">
        <v>1078154350</v>
      </c>
      <c r="P63" s="802">
        <v>2017</v>
      </c>
      <c r="Q63" s="752">
        <v>1.0582</v>
      </c>
      <c r="R63" s="803">
        <v>1018856880</v>
      </c>
      <c r="S63" s="806">
        <v>110079746</v>
      </c>
      <c r="T63" s="803">
        <v>75983672</v>
      </c>
      <c r="U63" s="803">
        <v>762097554</v>
      </c>
      <c r="V63" s="803">
        <v>1967017852</v>
      </c>
      <c r="X63" s="619" t="s">
        <v>439</v>
      </c>
      <c r="Y63" s="619" t="s">
        <v>440</v>
      </c>
      <c r="Z63" s="807">
        <v>1967017852</v>
      </c>
      <c r="AA63" s="808">
        <v>12569244.074279999</v>
      </c>
      <c r="AB63" s="756">
        <v>5146707</v>
      </c>
      <c r="AC63" s="756">
        <v>237115</v>
      </c>
      <c r="AD63" s="809">
        <v>17953066.074280001</v>
      </c>
      <c r="AE63" s="810">
        <v>3040</v>
      </c>
      <c r="AF63" s="807">
        <v>5906</v>
      </c>
      <c r="AG63" s="807">
        <v>0.8125</v>
      </c>
      <c r="AI63" s="619" t="s">
        <v>439</v>
      </c>
      <c r="AJ63" s="619" t="s">
        <v>440</v>
      </c>
      <c r="AK63" s="760">
        <v>17953066.074280001</v>
      </c>
      <c r="AL63" s="761">
        <v>3040</v>
      </c>
      <c r="AM63" s="811">
        <v>5906</v>
      </c>
      <c r="AN63" s="812">
        <v>0.8125</v>
      </c>
      <c r="AO63" s="813">
        <v>0.15179999999999999</v>
      </c>
      <c r="AP63" s="814">
        <v>0.73919999999999997</v>
      </c>
      <c r="AQ63" s="812">
        <v>0.70979999999999999</v>
      </c>
      <c r="AR63" s="815">
        <v>0.70979999999999999</v>
      </c>
      <c r="AS63" s="825">
        <v>1471.39</v>
      </c>
      <c r="AT63" s="826">
        <v>601.56999999999994</v>
      </c>
      <c r="AU63" s="814">
        <v>1828773</v>
      </c>
      <c r="AV63" s="812">
        <v>1</v>
      </c>
      <c r="AW63" s="811">
        <v>1828773</v>
      </c>
      <c r="BB63" s="619" t="s">
        <v>439</v>
      </c>
      <c r="BC63" s="619" t="s">
        <v>637</v>
      </c>
      <c r="BD63" s="768">
        <v>1967017852</v>
      </c>
      <c r="BE63" s="769">
        <v>461.22</v>
      </c>
      <c r="BF63" s="808">
        <v>4264815</v>
      </c>
      <c r="BG63" s="816">
        <v>0.15179999999999999</v>
      </c>
      <c r="BH63" s="673"/>
      <c r="BI63" s="770">
        <v>3040</v>
      </c>
      <c r="BJ63" s="808">
        <v>6.59</v>
      </c>
      <c r="BK63" s="770">
        <v>23031</v>
      </c>
      <c r="BL63" s="810">
        <v>50</v>
      </c>
      <c r="BN63" s="619" t="s">
        <v>439</v>
      </c>
      <c r="BO63" s="619" t="s">
        <v>440</v>
      </c>
      <c r="BP63" s="772">
        <v>1.0983333333333334</v>
      </c>
      <c r="BQ63" s="772">
        <v>1.038</v>
      </c>
      <c r="BR63" s="773">
        <v>1.0582857142857143</v>
      </c>
      <c r="BS63" s="774"/>
      <c r="BT63" s="775">
        <v>2017</v>
      </c>
      <c r="BU63" s="776">
        <v>1.0582</v>
      </c>
      <c r="BV63" s="777"/>
      <c r="BW63" s="778">
        <v>0.81</v>
      </c>
      <c r="BX63" s="778">
        <v>0.85699999999999998</v>
      </c>
      <c r="BY63" s="778">
        <v>1.3411999999999999</v>
      </c>
      <c r="BZ63" s="622"/>
      <c r="CA63" s="619" t="s">
        <v>439</v>
      </c>
      <c r="CB63" s="619" t="s">
        <v>637</v>
      </c>
      <c r="CC63" s="770">
        <v>32810</v>
      </c>
      <c r="CD63" s="770">
        <v>33431</v>
      </c>
      <c r="CE63" s="770">
        <v>35403</v>
      </c>
      <c r="CF63" s="820">
        <v>33881.333333333336</v>
      </c>
      <c r="CG63" s="820">
        <v>0.73919999999999997</v>
      </c>
      <c r="CH63" s="639"/>
      <c r="CI63" s="820">
        <v>-1521.6666666666642</v>
      </c>
      <c r="CJ63" s="820">
        <v>-4.2999999999999997E-2</v>
      </c>
      <c r="CL63" s="619" t="s">
        <v>439</v>
      </c>
      <c r="CM63" s="619" t="s">
        <v>637</v>
      </c>
      <c r="CN63" s="780">
        <v>0.70979999999999999</v>
      </c>
      <c r="CO63" s="781"/>
      <c r="CP63" s="780">
        <v>3040</v>
      </c>
      <c r="CQ63" s="787">
        <v>5950207</v>
      </c>
      <c r="CR63" s="787">
        <v>0</v>
      </c>
      <c r="CS63" s="787">
        <v>5950207</v>
      </c>
      <c r="CT63" s="787">
        <v>1957.3</v>
      </c>
      <c r="CU63" s="781"/>
      <c r="CV63" s="822">
        <v>1471.39</v>
      </c>
      <c r="CW63" s="787">
        <v>601.56999999999994</v>
      </c>
      <c r="CX63" s="785">
        <v>1</v>
      </c>
      <c r="CY63" s="786"/>
      <c r="CZ63" s="787">
        <v>0.85699999999999998</v>
      </c>
      <c r="DA63" s="787">
        <v>1</v>
      </c>
      <c r="DB63" s="781"/>
      <c r="DC63" s="785">
        <v>1</v>
      </c>
      <c r="DX63" s="830" t="s">
        <v>361</v>
      </c>
      <c r="DY63" s="831" t="s">
        <v>260</v>
      </c>
      <c r="DZ63" s="831" t="s">
        <v>6</v>
      </c>
      <c r="EA63" s="832" t="s">
        <v>1331</v>
      </c>
      <c r="EB63" s="792">
        <v>1113</v>
      </c>
      <c r="EC63" s="827"/>
      <c r="ED63" s="828">
        <v>1113</v>
      </c>
      <c r="EE63" s="828">
        <v>8393</v>
      </c>
      <c r="EF63" s="827"/>
      <c r="EG63" s="828">
        <v>0.13261050875729774</v>
      </c>
      <c r="EH63" s="827"/>
      <c r="EI63" s="794">
        <v>0</v>
      </c>
      <c r="EJ63" s="828"/>
      <c r="EK63" s="828">
        <v>902343</v>
      </c>
      <c r="EL63" s="828"/>
      <c r="EM63" s="827"/>
      <c r="EN63" s="827"/>
      <c r="EO63" s="829"/>
      <c r="ES63" s="823" t="s">
        <v>421</v>
      </c>
      <c r="ET63" s="824" t="s">
        <v>422</v>
      </c>
      <c r="EU63" s="841">
        <v>0</v>
      </c>
    </row>
    <row r="64" spans="1:151" ht="15.75">
      <c r="A64" s="798" t="s">
        <v>441</v>
      </c>
      <c r="B64" s="799" t="s">
        <v>442</v>
      </c>
      <c r="C64" s="799">
        <v>5704</v>
      </c>
      <c r="D64" s="799">
        <v>5704</v>
      </c>
      <c r="E64" s="799"/>
      <c r="F64" s="799">
        <v>5704</v>
      </c>
      <c r="G64" s="799"/>
      <c r="H64" s="799">
        <v>5704</v>
      </c>
      <c r="K64" s="802" t="s">
        <v>441</v>
      </c>
      <c r="L64" s="803" t="s">
        <v>442</v>
      </c>
      <c r="M64" s="804">
        <v>3275975553</v>
      </c>
      <c r="N64" s="805">
        <v>62518800</v>
      </c>
      <c r="O64" s="804">
        <v>3213456753</v>
      </c>
      <c r="P64" s="802">
        <v>2019</v>
      </c>
      <c r="Q64" s="752">
        <v>0.94579999999999997</v>
      </c>
      <c r="R64" s="803">
        <v>3397607055</v>
      </c>
      <c r="S64" s="806">
        <v>62518800</v>
      </c>
      <c r="T64" s="803">
        <v>264581842</v>
      </c>
      <c r="U64" s="803">
        <v>1043392012</v>
      </c>
      <c r="V64" s="803">
        <v>4768099709</v>
      </c>
      <c r="X64" s="619" t="s">
        <v>441</v>
      </c>
      <c r="Y64" s="619" t="s">
        <v>442</v>
      </c>
      <c r="Z64" s="807">
        <v>4768099709</v>
      </c>
      <c r="AA64" s="808">
        <v>30468157.14051</v>
      </c>
      <c r="AB64" s="756">
        <v>11168745</v>
      </c>
      <c r="AC64" s="756">
        <v>134774</v>
      </c>
      <c r="AD64" s="809">
        <v>41771676.14051</v>
      </c>
      <c r="AE64" s="810">
        <v>5704</v>
      </c>
      <c r="AF64" s="807">
        <v>7323</v>
      </c>
      <c r="AG64" s="807">
        <v>1.0074000000000001</v>
      </c>
      <c r="AI64" s="619" t="s">
        <v>441</v>
      </c>
      <c r="AJ64" s="619" t="s">
        <v>442</v>
      </c>
      <c r="AK64" s="760">
        <v>41771676.14051</v>
      </c>
      <c r="AL64" s="761">
        <v>5704</v>
      </c>
      <c r="AM64" s="811">
        <v>7323</v>
      </c>
      <c r="AN64" s="812">
        <v>1.0074000000000001</v>
      </c>
      <c r="AO64" s="813">
        <v>0.38529999999999998</v>
      </c>
      <c r="AP64" s="814">
        <v>0.746</v>
      </c>
      <c r="AQ64" s="812">
        <v>0.8145</v>
      </c>
      <c r="AR64" s="815">
        <v>0.8145</v>
      </c>
      <c r="AS64" s="825">
        <v>1688.43</v>
      </c>
      <c r="AT64" s="826">
        <v>384.53</v>
      </c>
      <c r="AU64" s="814">
        <v>2193359</v>
      </c>
      <c r="AV64" s="812">
        <v>0.92</v>
      </c>
      <c r="AW64" s="811">
        <v>2017890</v>
      </c>
      <c r="BB64" s="619" t="s">
        <v>441</v>
      </c>
      <c r="BC64" s="619" t="s">
        <v>638</v>
      </c>
      <c r="BD64" s="768">
        <v>4768099709</v>
      </c>
      <c r="BE64" s="769">
        <v>440.61</v>
      </c>
      <c r="BF64" s="808">
        <v>10821588</v>
      </c>
      <c r="BG64" s="816">
        <v>0.38529999999999998</v>
      </c>
      <c r="BH64" s="673"/>
      <c r="BI64" s="770">
        <v>5704</v>
      </c>
      <c r="BJ64" s="808">
        <v>12.95</v>
      </c>
      <c r="BK64" s="770">
        <v>46427</v>
      </c>
      <c r="BL64" s="810">
        <v>105</v>
      </c>
      <c r="BN64" s="619" t="s">
        <v>441</v>
      </c>
      <c r="BO64" s="619" t="s">
        <v>442</v>
      </c>
      <c r="BP64" s="772">
        <v>0.91286576704545452</v>
      </c>
      <c r="BQ64" s="772">
        <v>0.95906122448979592</v>
      </c>
      <c r="BR64" s="818">
        <v>0.9391647058823529</v>
      </c>
      <c r="BS64" s="774"/>
      <c r="BT64" s="819">
        <v>2019</v>
      </c>
      <c r="BU64" s="776">
        <v>0.94579999999999997</v>
      </c>
      <c r="BV64" s="777"/>
      <c r="BW64" s="778">
        <v>0.58750000000000002</v>
      </c>
      <c r="BX64" s="778">
        <v>0.55600000000000005</v>
      </c>
      <c r="BY64" s="778">
        <v>0.87009999999999998</v>
      </c>
      <c r="BZ64" s="622"/>
      <c r="CA64" s="619" t="s">
        <v>441</v>
      </c>
      <c r="CB64" s="619" t="s">
        <v>638</v>
      </c>
      <c r="CC64" s="770">
        <v>33310</v>
      </c>
      <c r="CD64" s="770">
        <v>34190</v>
      </c>
      <c r="CE64" s="770">
        <v>35086</v>
      </c>
      <c r="CF64" s="820">
        <v>34195.333333333336</v>
      </c>
      <c r="CG64" s="820">
        <v>0.746</v>
      </c>
      <c r="CH64" s="639"/>
      <c r="CI64" s="820">
        <v>-890.66666666666424</v>
      </c>
      <c r="CJ64" s="820">
        <v>-2.5399999999999999E-2</v>
      </c>
      <c r="CL64" s="619" t="s">
        <v>441</v>
      </c>
      <c r="CM64" s="619" t="s">
        <v>638</v>
      </c>
      <c r="CN64" s="780">
        <v>0.8145</v>
      </c>
      <c r="CO64" s="781"/>
      <c r="CP64" s="780">
        <v>5704</v>
      </c>
      <c r="CQ64" s="787">
        <v>8612738</v>
      </c>
      <c r="CR64" s="787">
        <v>252000</v>
      </c>
      <c r="CS64" s="787">
        <v>8864738</v>
      </c>
      <c r="CT64" s="787">
        <v>1554.13</v>
      </c>
      <c r="CU64" s="781"/>
      <c r="CV64" s="822">
        <v>1688.43</v>
      </c>
      <c r="CW64" s="787">
        <v>384.53</v>
      </c>
      <c r="CX64" s="785">
        <v>0.92</v>
      </c>
      <c r="CY64" s="786"/>
      <c r="CZ64" s="787">
        <v>0.55600000000000005</v>
      </c>
      <c r="DA64" s="787" t="s">
        <v>2</v>
      </c>
      <c r="DB64" s="781"/>
      <c r="DC64" s="785">
        <v>0.92</v>
      </c>
      <c r="DX64" s="836" t="s">
        <v>363</v>
      </c>
      <c r="DY64" s="837" t="s">
        <v>363</v>
      </c>
      <c r="DZ64" s="837" t="s">
        <v>744</v>
      </c>
      <c r="EA64" s="838" t="s">
        <v>364</v>
      </c>
      <c r="EB64" s="792">
        <v>12644</v>
      </c>
      <c r="EC64" s="833"/>
      <c r="ED64" s="834">
        <v>12644</v>
      </c>
      <c r="EE64" s="834">
        <v>12644</v>
      </c>
      <c r="EF64" s="833"/>
      <c r="EG64" s="834">
        <v>1</v>
      </c>
      <c r="EH64" s="833"/>
      <c r="EI64" s="794">
        <v>2295102</v>
      </c>
      <c r="EJ64" s="834"/>
      <c r="EK64" s="834">
        <v>2295102</v>
      </c>
      <c r="EL64" s="834">
        <v>2295102</v>
      </c>
      <c r="EM64" s="833">
        <v>0</v>
      </c>
      <c r="EN64" s="833"/>
      <c r="EO64" s="835"/>
      <c r="ES64" s="823" t="s">
        <v>88</v>
      </c>
      <c r="ET64" s="824" t="s">
        <v>89</v>
      </c>
      <c r="EU64" s="841">
        <v>0</v>
      </c>
    </row>
    <row r="65" spans="1:151" ht="15.75">
      <c r="A65" s="798" t="s">
        <v>443</v>
      </c>
      <c r="B65" s="799" t="s">
        <v>573</v>
      </c>
      <c r="C65" s="799">
        <v>142869</v>
      </c>
      <c r="D65" s="799">
        <v>168728</v>
      </c>
      <c r="E65" s="799"/>
      <c r="F65" s="799">
        <v>168728</v>
      </c>
      <c r="G65" s="799"/>
      <c r="H65" s="799">
        <v>168728</v>
      </c>
      <c r="K65" s="802" t="s">
        <v>443</v>
      </c>
      <c r="L65" s="803" t="s">
        <v>444</v>
      </c>
      <c r="M65" s="804">
        <v>162319011923</v>
      </c>
      <c r="N65" s="805">
        <v>60166116</v>
      </c>
      <c r="O65" s="804">
        <v>162258845807</v>
      </c>
      <c r="P65" s="802">
        <v>2019</v>
      </c>
      <c r="Q65" s="752">
        <v>0.9526</v>
      </c>
      <c r="R65" s="803">
        <v>170332611597</v>
      </c>
      <c r="S65" s="806">
        <v>60166116</v>
      </c>
      <c r="T65" s="803">
        <v>5442608086</v>
      </c>
      <c r="U65" s="803">
        <v>22444237264</v>
      </c>
      <c r="V65" s="803">
        <v>198279623063</v>
      </c>
      <c r="X65" s="619" t="s">
        <v>443</v>
      </c>
      <c r="Y65" s="619" t="s">
        <v>573</v>
      </c>
      <c r="Z65" s="807">
        <v>198279623063</v>
      </c>
      <c r="AA65" s="808">
        <v>1267006791.37257</v>
      </c>
      <c r="AB65" s="756">
        <v>332501546</v>
      </c>
      <c r="AC65" s="756">
        <v>1419741</v>
      </c>
      <c r="AD65" s="809">
        <v>1600928078.37257</v>
      </c>
      <c r="AE65" s="810">
        <v>168728</v>
      </c>
      <c r="AF65" s="807">
        <v>9488</v>
      </c>
      <c r="AG65" s="807">
        <v>1.3052999999999999</v>
      </c>
      <c r="AI65" s="619" t="s">
        <v>443</v>
      </c>
      <c r="AJ65" s="619" t="s">
        <v>573</v>
      </c>
      <c r="AK65" s="760">
        <v>1600928078.37257</v>
      </c>
      <c r="AL65" s="761">
        <v>168728</v>
      </c>
      <c r="AM65" s="811">
        <v>9488</v>
      </c>
      <c r="AN65" s="812">
        <v>1.3052999999999999</v>
      </c>
      <c r="AO65" s="813">
        <v>13.477</v>
      </c>
      <c r="AP65" s="814">
        <v>1.3250999999999999</v>
      </c>
      <c r="AQ65" s="812">
        <v>2.5324</v>
      </c>
      <c r="AR65" s="815" t="s">
        <v>2</v>
      </c>
      <c r="AS65" s="825" t="s">
        <v>2</v>
      </c>
      <c r="AT65" s="826" t="s">
        <v>2</v>
      </c>
      <c r="AU65" s="814">
        <v>0</v>
      </c>
      <c r="AV65" s="812" t="s">
        <v>2</v>
      </c>
      <c r="AW65" s="811">
        <v>0</v>
      </c>
      <c r="BB65" s="619" t="s">
        <v>443</v>
      </c>
      <c r="BC65" s="619" t="s">
        <v>639</v>
      </c>
      <c r="BD65" s="768">
        <v>198279623063</v>
      </c>
      <c r="BE65" s="769">
        <v>523.84</v>
      </c>
      <c r="BF65" s="808">
        <v>378511803</v>
      </c>
      <c r="BG65" s="816">
        <v>13.477</v>
      </c>
      <c r="BH65" s="673"/>
      <c r="BI65" s="770">
        <v>168728</v>
      </c>
      <c r="BJ65" s="808">
        <v>322.10000000000002</v>
      </c>
      <c r="BK65" s="770">
        <v>1099845</v>
      </c>
      <c r="BL65" s="810">
        <v>2100</v>
      </c>
      <c r="BN65" s="619" t="s">
        <v>443</v>
      </c>
      <c r="BO65" s="619" t="s">
        <v>573</v>
      </c>
      <c r="BP65" s="772">
        <v>0.74720812182741114</v>
      </c>
      <c r="BQ65" s="772">
        <v>0.98571428571428588</v>
      </c>
      <c r="BR65" s="818">
        <v>0.93598553345388791</v>
      </c>
      <c r="BS65" s="774"/>
      <c r="BT65" s="819">
        <v>2019</v>
      </c>
      <c r="BU65" s="776">
        <v>0.9526</v>
      </c>
      <c r="BV65" s="777"/>
      <c r="BW65" s="778">
        <v>0.6169</v>
      </c>
      <c r="BX65" s="778">
        <v>0.58799999999999997</v>
      </c>
      <c r="BY65" s="778">
        <v>0.92020000000000002</v>
      </c>
      <c r="BZ65" s="622"/>
      <c r="CA65" s="619" t="s">
        <v>443</v>
      </c>
      <c r="CB65" s="619" t="s">
        <v>639</v>
      </c>
      <c r="CC65" s="770">
        <v>58562</v>
      </c>
      <c r="CD65" s="770">
        <v>60804</v>
      </c>
      <c r="CE65" s="770">
        <v>62846</v>
      </c>
      <c r="CF65" s="820">
        <v>60737.333333333336</v>
      </c>
      <c r="CG65" s="820">
        <v>1.3250999999999999</v>
      </c>
      <c r="CH65" s="639"/>
      <c r="CI65" s="820">
        <v>-2108.6666666666642</v>
      </c>
      <c r="CJ65" s="820">
        <v>-3.3599999999999998E-2</v>
      </c>
      <c r="CL65" s="619" t="s">
        <v>443</v>
      </c>
      <c r="CM65" s="619" t="s">
        <v>639</v>
      </c>
      <c r="CN65" s="780" t="s">
        <v>2</v>
      </c>
      <c r="CO65" s="781"/>
      <c r="CP65" s="780">
        <v>168728</v>
      </c>
      <c r="CQ65" s="787">
        <v>459864612</v>
      </c>
      <c r="CR65" s="787">
        <v>0</v>
      </c>
      <c r="CS65" s="787">
        <v>459864612</v>
      </c>
      <c r="CT65" s="787">
        <v>2725.48</v>
      </c>
      <c r="CU65" s="781"/>
      <c r="CV65" s="822" t="s">
        <v>2</v>
      </c>
      <c r="CW65" s="787" t="s">
        <v>2</v>
      </c>
      <c r="CX65" s="785" t="s">
        <v>2</v>
      </c>
      <c r="CY65" s="786"/>
      <c r="CZ65" s="787">
        <v>0.58799999999999997</v>
      </c>
      <c r="DA65" s="787" t="s">
        <v>2</v>
      </c>
      <c r="DB65" s="781"/>
      <c r="DC65" s="785" t="s">
        <v>2</v>
      </c>
      <c r="DX65" s="789" t="s">
        <v>365</v>
      </c>
      <c r="DY65" s="790" t="s">
        <v>365</v>
      </c>
      <c r="DZ65" s="790" t="s">
        <v>744</v>
      </c>
      <c r="EA65" s="791" t="s">
        <v>571</v>
      </c>
      <c r="EB65" s="792">
        <v>48705</v>
      </c>
      <c r="EC65" s="793"/>
      <c r="ED65" s="794">
        <v>48705</v>
      </c>
      <c r="EE65" s="794"/>
      <c r="EF65" s="793"/>
      <c r="EG65" s="794">
        <v>0.96203606771090522</v>
      </c>
      <c r="EH65" s="793"/>
      <c r="EI65" s="794">
        <v>22185764</v>
      </c>
      <c r="EJ65" s="794"/>
      <c r="EK65" s="794">
        <v>21343505</v>
      </c>
      <c r="EL65" s="794">
        <v>22185764</v>
      </c>
      <c r="EM65" s="793">
        <v>0</v>
      </c>
      <c r="EN65" s="793"/>
      <c r="EO65" s="795"/>
      <c r="ES65" s="823" t="s">
        <v>423</v>
      </c>
      <c r="ET65" s="824" t="s">
        <v>424</v>
      </c>
      <c r="EU65" s="841">
        <v>0</v>
      </c>
    </row>
    <row r="66" spans="1:151" ht="15.75">
      <c r="A66" s="798" t="s">
        <v>445</v>
      </c>
      <c r="B66" s="799" t="s">
        <v>446</v>
      </c>
      <c r="C66" s="799">
        <v>1726</v>
      </c>
      <c r="D66" s="799">
        <v>1726</v>
      </c>
      <c r="E66" s="799"/>
      <c r="F66" s="799">
        <v>1726</v>
      </c>
      <c r="G66" s="799"/>
      <c r="H66" s="799">
        <v>1726</v>
      </c>
      <c r="K66" s="802" t="s">
        <v>445</v>
      </c>
      <c r="L66" s="803" t="s">
        <v>446</v>
      </c>
      <c r="M66" s="804">
        <v>1446695450</v>
      </c>
      <c r="N66" s="805">
        <v>67764600</v>
      </c>
      <c r="O66" s="804">
        <v>1378930850</v>
      </c>
      <c r="P66" s="802">
        <v>2018</v>
      </c>
      <c r="Q66" s="752">
        <v>0.95840000000000003</v>
      </c>
      <c r="R66" s="803">
        <v>1438784276</v>
      </c>
      <c r="S66" s="806">
        <v>67764600</v>
      </c>
      <c r="T66" s="803">
        <v>80458995</v>
      </c>
      <c r="U66" s="803">
        <v>326348707</v>
      </c>
      <c r="V66" s="803">
        <v>1913356578</v>
      </c>
      <c r="X66" s="619" t="s">
        <v>445</v>
      </c>
      <c r="Y66" s="619" t="s">
        <v>446</v>
      </c>
      <c r="Z66" s="807">
        <v>1913356578</v>
      </c>
      <c r="AA66" s="808">
        <v>12226348.53342</v>
      </c>
      <c r="AB66" s="756">
        <v>3852246</v>
      </c>
      <c r="AC66" s="756">
        <v>66699</v>
      </c>
      <c r="AD66" s="809">
        <v>16145293.53342</v>
      </c>
      <c r="AE66" s="810">
        <v>1726</v>
      </c>
      <c r="AF66" s="807">
        <v>9354</v>
      </c>
      <c r="AG66" s="807">
        <v>1.2867999999999999</v>
      </c>
      <c r="AI66" s="619" t="s">
        <v>445</v>
      </c>
      <c r="AJ66" s="619" t="s">
        <v>446</v>
      </c>
      <c r="AK66" s="760">
        <v>16145293.53342</v>
      </c>
      <c r="AL66" s="761">
        <v>1726</v>
      </c>
      <c r="AM66" s="811">
        <v>9354</v>
      </c>
      <c r="AN66" s="812">
        <v>1.2867999999999999</v>
      </c>
      <c r="AO66" s="813">
        <v>0.30769999999999997</v>
      </c>
      <c r="AP66" s="814">
        <v>0.78149999999999997</v>
      </c>
      <c r="AQ66" s="812">
        <v>0.93630000000000002</v>
      </c>
      <c r="AR66" s="815">
        <v>0.93630000000000002</v>
      </c>
      <c r="AS66" s="825">
        <v>1940.91</v>
      </c>
      <c r="AT66" s="826">
        <v>132.04999999999995</v>
      </c>
      <c r="AU66" s="814">
        <v>227918</v>
      </c>
      <c r="AV66" s="812">
        <v>0.71899999999999997</v>
      </c>
      <c r="AW66" s="811">
        <v>163873</v>
      </c>
      <c r="BB66" s="619" t="s">
        <v>445</v>
      </c>
      <c r="BC66" s="619" t="s">
        <v>640</v>
      </c>
      <c r="BD66" s="768">
        <v>1913356578</v>
      </c>
      <c r="BE66" s="769">
        <v>221.42</v>
      </c>
      <c r="BF66" s="808">
        <v>8641300</v>
      </c>
      <c r="BG66" s="816">
        <v>0.30769999999999997</v>
      </c>
      <c r="BH66" s="673"/>
      <c r="BI66" s="770">
        <v>1726</v>
      </c>
      <c r="BJ66" s="808">
        <v>7.8</v>
      </c>
      <c r="BK66" s="770">
        <v>15146</v>
      </c>
      <c r="BL66" s="810">
        <v>68</v>
      </c>
      <c r="BN66" s="619" t="s">
        <v>445</v>
      </c>
      <c r="BO66" s="619" t="s">
        <v>446</v>
      </c>
      <c r="BP66" s="817">
        <v>0.98705698005698006</v>
      </c>
      <c r="BQ66" s="772">
        <v>0.96480182926829272</v>
      </c>
      <c r="BR66" s="818">
        <v>0.94456179775280891</v>
      </c>
      <c r="BS66" s="774"/>
      <c r="BT66" s="819">
        <v>2018</v>
      </c>
      <c r="BU66" s="776">
        <v>0.95840000000000003</v>
      </c>
      <c r="BV66" s="777"/>
      <c r="BW66" s="778">
        <v>0.57999999999999996</v>
      </c>
      <c r="BX66" s="778">
        <v>0.55600000000000005</v>
      </c>
      <c r="BY66" s="778">
        <v>0.87009999999999998</v>
      </c>
      <c r="BZ66" s="622"/>
      <c r="CA66" s="619" t="s">
        <v>445</v>
      </c>
      <c r="CB66" s="619" t="s">
        <v>640</v>
      </c>
      <c r="CC66" s="770">
        <v>34634</v>
      </c>
      <c r="CD66" s="770">
        <v>35781</v>
      </c>
      <c r="CE66" s="770">
        <v>37046</v>
      </c>
      <c r="CF66" s="820">
        <v>35820.333333333336</v>
      </c>
      <c r="CG66" s="820">
        <v>0.78149999999999997</v>
      </c>
      <c r="CH66" s="639"/>
      <c r="CI66" s="820">
        <v>-1225.6666666666642</v>
      </c>
      <c r="CJ66" s="820">
        <v>-3.3099999999999997E-2</v>
      </c>
      <c r="CL66" s="619" t="s">
        <v>445</v>
      </c>
      <c r="CM66" s="619" t="s">
        <v>640</v>
      </c>
      <c r="CN66" s="780">
        <v>0.93630000000000002</v>
      </c>
      <c r="CO66" s="781"/>
      <c r="CP66" s="780">
        <v>1726</v>
      </c>
      <c r="CQ66" s="787">
        <v>2408775</v>
      </c>
      <c r="CR66" s="787">
        <v>0</v>
      </c>
      <c r="CS66" s="787">
        <v>2408775</v>
      </c>
      <c r="CT66" s="787">
        <v>1395.58</v>
      </c>
      <c r="CU66" s="781"/>
      <c r="CV66" s="822">
        <v>1940.91</v>
      </c>
      <c r="CW66" s="787">
        <v>132.04999999999995</v>
      </c>
      <c r="CX66" s="785">
        <v>0.71899999999999997</v>
      </c>
      <c r="CY66" s="786"/>
      <c r="CZ66" s="787">
        <v>0.55600000000000005</v>
      </c>
      <c r="DA66" s="787" t="s">
        <v>2</v>
      </c>
      <c r="DB66" s="781"/>
      <c r="DC66" s="785">
        <v>0.71899999999999997</v>
      </c>
      <c r="DX66" s="789" t="s">
        <v>365</v>
      </c>
      <c r="DY66" s="790" t="s">
        <v>51</v>
      </c>
      <c r="DZ66" s="790" t="s">
        <v>6</v>
      </c>
      <c r="EA66" s="791" t="s">
        <v>52</v>
      </c>
      <c r="EB66" s="792">
        <v>1200</v>
      </c>
      <c r="EC66" s="793"/>
      <c r="ED66" s="794">
        <v>1200</v>
      </c>
      <c r="EE66" s="794"/>
      <c r="EF66" s="793"/>
      <c r="EG66" s="794">
        <v>2.3702767298082052E-2</v>
      </c>
      <c r="EH66" s="793"/>
      <c r="EI66" s="794">
        <v>0</v>
      </c>
      <c r="EJ66" s="794"/>
      <c r="EK66" s="794">
        <v>525864</v>
      </c>
      <c r="EL66" s="794"/>
      <c r="EM66" s="793"/>
      <c r="EN66" s="793"/>
      <c r="EO66" s="795"/>
      <c r="ES66" s="823" t="s">
        <v>425</v>
      </c>
      <c r="ET66" s="824" t="s">
        <v>426</v>
      </c>
      <c r="EU66" s="841">
        <v>16113953</v>
      </c>
    </row>
    <row r="67" spans="1:151" ht="15.75">
      <c r="A67" s="798" t="s">
        <v>447</v>
      </c>
      <c r="B67" s="799" t="s">
        <v>448</v>
      </c>
      <c r="C67" s="799">
        <v>3500</v>
      </c>
      <c r="D67" s="799">
        <v>3687</v>
      </c>
      <c r="E67" s="799"/>
      <c r="F67" s="799">
        <v>3687</v>
      </c>
      <c r="G67" s="799"/>
      <c r="H67" s="799">
        <v>3687</v>
      </c>
      <c r="K67" s="802" t="s">
        <v>447</v>
      </c>
      <c r="L67" s="803" t="s">
        <v>448</v>
      </c>
      <c r="M67" s="804">
        <v>2695306373</v>
      </c>
      <c r="N67" s="805">
        <v>116144899</v>
      </c>
      <c r="O67" s="804">
        <v>2579161474</v>
      </c>
      <c r="P67" s="802">
        <v>2020</v>
      </c>
      <c r="Q67" s="752">
        <v>0.98404425925925931</v>
      </c>
      <c r="R67" s="803">
        <v>2620981170</v>
      </c>
      <c r="S67" s="806">
        <v>116144899</v>
      </c>
      <c r="T67" s="803">
        <v>102148701</v>
      </c>
      <c r="U67" s="803">
        <v>714567986</v>
      </c>
      <c r="V67" s="803">
        <v>3553842756</v>
      </c>
      <c r="X67" s="619" t="s">
        <v>447</v>
      </c>
      <c r="Y67" s="619" t="s">
        <v>448</v>
      </c>
      <c r="Z67" s="807">
        <v>3553842756</v>
      </c>
      <c r="AA67" s="808">
        <v>22709055.210839998</v>
      </c>
      <c r="AB67" s="756">
        <v>5784598</v>
      </c>
      <c r="AC67" s="756">
        <v>196315</v>
      </c>
      <c r="AD67" s="809">
        <v>28689968.210839998</v>
      </c>
      <c r="AE67" s="810">
        <v>3687</v>
      </c>
      <c r="AF67" s="807">
        <v>7781</v>
      </c>
      <c r="AG67" s="807">
        <v>1.0704</v>
      </c>
      <c r="AI67" s="619" t="s">
        <v>447</v>
      </c>
      <c r="AJ67" s="619" t="s">
        <v>448</v>
      </c>
      <c r="AK67" s="760">
        <v>28689968.210839998</v>
      </c>
      <c r="AL67" s="761">
        <v>3687</v>
      </c>
      <c r="AM67" s="811">
        <v>7781</v>
      </c>
      <c r="AN67" s="812">
        <v>1.0704</v>
      </c>
      <c r="AO67" s="813">
        <v>0.25729999999999997</v>
      </c>
      <c r="AP67" s="814">
        <v>0.77900000000000003</v>
      </c>
      <c r="AQ67" s="812">
        <v>0.84340000000000015</v>
      </c>
      <c r="AR67" s="815">
        <v>0.84340000000000015</v>
      </c>
      <c r="AS67" s="825">
        <v>1748.33</v>
      </c>
      <c r="AT67" s="826">
        <v>324.63000000000011</v>
      </c>
      <c r="AU67" s="814">
        <v>1196911</v>
      </c>
      <c r="AV67" s="812">
        <v>0.81599999999999995</v>
      </c>
      <c r="AW67" s="811">
        <v>976679</v>
      </c>
      <c r="BB67" s="619" t="s">
        <v>447</v>
      </c>
      <c r="BC67" s="619" t="s">
        <v>641</v>
      </c>
      <c r="BD67" s="768">
        <v>3553842756</v>
      </c>
      <c r="BE67" s="769">
        <v>491.76</v>
      </c>
      <c r="BF67" s="808">
        <v>7226783</v>
      </c>
      <c r="BG67" s="816">
        <v>0.25729999999999997</v>
      </c>
      <c r="BH67" s="673"/>
      <c r="BI67" s="770">
        <v>3687</v>
      </c>
      <c r="BJ67" s="808">
        <v>7.5</v>
      </c>
      <c r="BK67" s="770">
        <v>27724</v>
      </c>
      <c r="BL67" s="810">
        <v>56</v>
      </c>
      <c r="BN67" s="619" t="s">
        <v>447</v>
      </c>
      <c r="BO67" s="619" t="s">
        <v>448</v>
      </c>
      <c r="BP67" s="772">
        <v>0.9372044334975369</v>
      </c>
      <c r="BQ67" s="772">
        <v>0.90246263468891197</v>
      </c>
      <c r="BR67" s="818">
        <v>0.98404425925925931</v>
      </c>
      <c r="BS67" s="774"/>
      <c r="BT67" s="819">
        <v>2020</v>
      </c>
      <c r="BU67" s="776">
        <v>0.98404425925925931</v>
      </c>
      <c r="BV67" s="777"/>
      <c r="BW67" s="778">
        <v>0.62</v>
      </c>
      <c r="BX67" s="778">
        <v>0.61</v>
      </c>
      <c r="BY67" s="778">
        <v>0.9546</v>
      </c>
      <c r="BZ67" s="622"/>
      <c r="CA67" s="619" t="s">
        <v>447</v>
      </c>
      <c r="CB67" s="619" t="s">
        <v>641</v>
      </c>
      <c r="CC67" s="770">
        <v>34660</v>
      </c>
      <c r="CD67" s="770">
        <v>35608</v>
      </c>
      <c r="CE67" s="770">
        <v>36850</v>
      </c>
      <c r="CF67" s="820">
        <v>35706</v>
      </c>
      <c r="CG67" s="820">
        <v>0.77900000000000003</v>
      </c>
      <c r="CH67" s="639"/>
      <c r="CI67" s="820">
        <v>-1144</v>
      </c>
      <c r="CJ67" s="820">
        <v>-3.1E-2</v>
      </c>
      <c r="CL67" s="619" t="s">
        <v>447</v>
      </c>
      <c r="CM67" s="619" t="s">
        <v>641</v>
      </c>
      <c r="CN67" s="780">
        <v>0.84340000000000015</v>
      </c>
      <c r="CO67" s="781"/>
      <c r="CP67" s="780">
        <v>3687</v>
      </c>
      <c r="CQ67" s="787">
        <v>5263210</v>
      </c>
      <c r="CR67" s="787">
        <v>0</v>
      </c>
      <c r="CS67" s="787">
        <v>5263210</v>
      </c>
      <c r="CT67" s="787">
        <v>1427.5</v>
      </c>
      <c r="CU67" s="781"/>
      <c r="CV67" s="822">
        <v>1748.33</v>
      </c>
      <c r="CW67" s="787">
        <v>324.63000000000011</v>
      </c>
      <c r="CX67" s="785">
        <v>0.81599999999999995</v>
      </c>
      <c r="CY67" s="786"/>
      <c r="CZ67" s="787">
        <v>0.61</v>
      </c>
      <c r="DA67" s="787" t="s">
        <v>2</v>
      </c>
      <c r="DB67" s="781"/>
      <c r="DC67" s="785">
        <v>0.81599999999999995</v>
      </c>
      <c r="DX67" s="839" t="s">
        <v>365</v>
      </c>
      <c r="DY67" s="831" t="s">
        <v>882</v>
      </c>
      <c r="DZ67" s="831" t="s">
        <v>6</v>
      </c>
      <c r="EA67" s="832" t="s">
        <v>1072</v>
      </c>
      <c r="EB67" s="792">
        <v>722</v>
      </c>
      <c r="EC67" s="827"/>
      <c r="ED67" s="828">
        <v>722</v>
      </c>
      <c r="EE67" s="828">
        <v>50627</v>
      </c>
      <c r="EF67" s="827"/>
      <c r="EG67" s="828">
        <v>1.4261164991012701E-2</v>
      </c>
      <c r="EH67" s="827"/>
      <c r="EI67" s="794">
        <v>0</v>
      </c>
      <c r="EJ67" s="828"/>
      <c r="EK67" s="828">
        <v>316395</v>
      </c>
      <c r="EL67" s="828"/>
      <c r="EM67" s="827"/>
      <c r="EN67" s="827"/>
      <c r="EO67" s="829"/>
      <c r="ES67" s="823" t="s">
        <v>427</v>
      </c>
      <c r="ET67" s="824" t="s">
        <v>428</v>
      </c>
      <c r="EU67" s="841">
        <v>249031</v>
      </c>
    </row>
    <row r="68" spans="1:151" ht="15.75">
      <c r="A68" s="798" t="s">
        <v>449</v>
      </c>
      <c r="B68" s="799" t="s">
        <v>450</v>
      </c>
      <c r="C68" s="799">
        <v>13098</v>
      </c>
      <c r="D68" s="799">
        <v>14662</v>
      </c>
      <c r="E68" s="799"/>
      <c r="F68" s="799">
        <v>14662</v>
      </c>
      <c r="G68" s="799"/>
      <c r="H68" s="799">
        <v>14662</v>
      </c>
      <c r="K68" s="802" t="s">
        <v>449</v>
      </c>
      <c r="L68" s="803" t="s">
        <v>450</v>
      </c>
      <c r="M68" s="804">
        <v>12298843048</v>
      </c>
      <c r="N68" s="805">
        <v>327659840</v>
      </c>
      <c r="O68" s="804">
        <v>11971183208</v>
      </c>
      <c r="P68" s="802">
        <v>2019</v>
      </c>
      <c r="Q68" s="752">
        <v>0.97260000000000002</v>
      </c>
      <c r="R68" s="803">
        <v>12308434308</v>
      </c>
      <c r="S68" s="806">
        <v>327659840</v>
      </c>
      <c r="T68" s="803">
        <v>218671515</v>
      </c>
      <c r="U68" s="803">
        <v>1635898711</v>
      </c>
      <c r="V68" s="803">
        <v>14490664374</v>
      </c>
      <c r="X68" s="619" t="s">
        <v>449</v>
      </c>
      <c r="Y68" s="619" t="s">
        <v>450</v>
      </c>
      <c r="Z68" s="807">
        <v>14490664374</v>
      </c>
      <c r="AA68" s="808">
        <v>92595345.349859998</v>
      </c>
      <c r="AB68" s="756">
        <v>22849507</v>
      </c>
      <c r="AC68" s="756">
        <v>506060</v>
      </c>
      <c r="AD68" s="809">
        <v>115950912.34986</v>
      </c>
      <c r="AE68" s="810">
        <v>14662</v>
      </c>
      <c r="AF68" s="807">
        <v>7908</v>
      </c>
      <c r="AG68" s="807">
        <v>1.0879000000000001</v>
      </c>
      <c r="AI68" s="619" t="s">
        <v>449</v>
      </c>
      <c r="AJ68" s="619" t="s">
        <v>450</v>
      </c>
      <c r="AK68" s="760">
        <v>115950912.34986</v>
      </c>
      <c r="AL68" s="761">
        <v>14662</v>
      </c>
      <c r="AM68" s="811">
        <v>7908</v>
      </c>
      <c r="AN68" s="812">
        <v>1.0879000000000001</v>
      </c>
      <c r="AO68" s="813">
        <v>0.73929999999999996</v>
      </c>
      <c r="AP68" s="814">
        <v>1.1087</v>
      </c>
      <c r="AQ68" s="812">
        <v>1.0635000000000001</v>
      </c>
      <c r="AR68" s="815" t="s">
        <v>2</v>
      </c>
      <c r="AS68" s="825" t="s">
        <v>2</v>
      </c>
      <c r="AT68" s="826" t="s">
        <v>2</v>
      </c>
      <c r="AU68" s="814">
        <v>0</v>
      </c>
      <c r="AV68" s="812" t="s">
        <v>2</v>
      </c>
      <c r="AW68" s="811">
        <v>0</v>
      </c>
      <c r="BB68" s="619" t="s">
        <v>449</v>
      </c>
      <c r="BC68" s="619" t="s">
        <v>642</v>
      </c>
      <c r="BD68" s="768">
        <v>14490664374</v>
      </c>
      <c r="BE68" s="769">
        <v>697.84</v>
      </c>
      <c r="BF68" s="808">
        <v>20765024</v>
      </c>
      <c r="BG68" s="816">
        <v>0.73929999999999996</v>
      </c>
      <c r="BH68" s="673"/>
      <c r="BI68" s="770">
        <v>14662</v>
      </c>
      <c r="BJ68" s="808">
        <v>21.01</v>
      </c>
      <c r="BK68" s="770">
        <v>101219</v>
      </c>
      <c r="BL68" s="810">
        <v>145</v>
      </c>
      <c r="BN68" s="619" t="s">
        <v>449</v>
      </c>
      <c r="BO68" s="619" t="s">
        <v>450</v>
      </c>
      <c r="BP68" s="772">
        <v>0.95669483613731399</v>
      </c>
      <c r="BQ68" s="817">
        <v>1.0056884265573427</v>
      </c>
      <c r="BR68" s="818">
        <v>0.95604851448776229</v>
      </c>
      <c r="BS68" s="774"/>
      <c r="BT68" s="819">
        <v>2019</v>
      </c>
      <c r="BU68" s="776">
        <v>0.97260000000000002</v>
      </c>
      <c r="BV68" s="777"/>
      <c r="BW68" s="778">
        <v>0.51</v>
      </c>
      <c r="BX68" s="778">
        <v>0.496</v>
      </c>
      <c r="BY68" s="778">
        <v>0.7762</v>
      </c>
      <c r="BZ68" s="622"/>
      <c r="CA68" s="619" t="s">
        <v>449</v>
      </c>
      <c r="CB68" s="619" t="s">
        <v>642</v>
      </c>
      <c r="CC68" s="770">
        <v>49492</v>
      </c>
      <c r="CD68" s="770">
        <v>50526</v>
      </c>
      <c r="CE68" s="770">
        <v>52441</v>
      </c>
      <c r="CF68" s="820">
        <v>50819.666666666664</v>
      </c>
      <c r="CG68" s="820">
        <v>1.1087</v>
      </c>
      <c r="CH68" s="639"/>
      <c r="CI68" s="820">
        <v>-1621.3333333333358</v>
      </c>
      <c r="CJ68" s="820">
        <v>-3.09E-2</v>
      </c>
      <c r="CL68" s="619" t="s">
        <v>449</v>
      </c>
      <c r="CM68" s="619" t="s">
        <v>642</v>
      </c>
      <c r="CN68" s="780" t="s">
        <v>2</v>
      </c>
      <c r="CO68" s="781"/>
      <c r="CP68" s="780">
        <v>14662</v>
      </c>
      <c r="CQ68" s="787">
        <v>29500000</v>
      </c>
      <c r="CR68" s="787">
        <v>0</v>
      </c>
      <c r="CS68" s="787">
        <v>29500000</v>
      </c>
      <c r="CT68" s="787">
        <v>2012</v>
      </c>
      <c r="CU68" s="781"/>
      <c r="CV68" s="822" t="s">
        <v>2</v>
      </c>
      <c r="CW68" s="787" t="s">
        <v>2</v>
      </c>
      <c r="CX68" s="785" t="s">
        <v>2</v>
      </c>
      <c r="CY68" s="786"/>
      <c r="CZ68" s="787">
        <v>0.496</v>
      </c>
      <c r="DA68" s="787" t="s">
        <v>2</v>
      </c>
      <c r="DB68" s="781"/>
      <c r="DC68" s="785" t="s">
        <v>2</v>
      </c>
      <c r="DX68" s="789" t="s">
        <v>367</v>
      </c>
      <c r="DY68" s="790" t="s">
        <v>367</v>
      </c>
      <c r="DZ68" s="790" t="s">
        <v>744</v>
      </c>
      <c r="EA68" s="791" t="s">
        <v>368</v>
      </c>
      <c r="EB68" s="792">
        <v>4641</v>
      </c>
      <c r="EC68" s="793"/>
      <c r="ED68" s="794">
        <v>4641</v>
      </c>
      <c r="EE68" s="794"/>
      <c r="EF68" s="793"/>
      <c r="EG68" s="794">
        <v>0.99060832443970115</v>
      </c>
      <c r="EH68" s="793"/>
      <c r="EI68" s="794">
        <v>0</v>
      </c>
      <c r="EJ68" s="794"/>
      <c r="EK68" s="794">
        <v>0</v>
      </c>
      <c r="EL68" s="794">
        <v>0</v>
      </c>
      <c r="EM68" s="793">
        <v>0</v>
      </c>
      <c r="EN68" s="793"/>
      <c r="EO68" s="795"/>
      <c r="ES68" s="823" t="s">
        <v>429</v>
      </c>
      <c r="ET68" s="824" t="s">
        <v>430</v>
      </c>
      <c r="EU68" s="841">
        <v>3400826</v>
      </c>
    </row>
    <row r="69" spans="1:151" ht="15.75">
      <c r="A69" s="798" t="s">
        <v>451</v>
      </c>
      <c r="B69" s="799" t="s">
        <v>452</v>
      </c>
      <c r="C69" s="799">
        <v>14406</v>
      </c>
      <c r="D69" s="799">
        <v>15456</v>
      </c>
      <c r="E69" s="799"/>
      <c r="F69" s="799">
        <v>15456</v>
      </c>
      <c r="G69" s="799"/>
      <c r="H69" s="799">
        <v>15456</v>
      </c>
      <c r="K69" s="802" t="s">
        <v>451</v>
      </c>
      <c r="L69" s="803" t="s">
        <v>452</v>
      </c>
      <c r="M69" s="804">
        <v>5605700792</v>
      </c>
      <c r="N69" s="805">
        <v>227126923</v>
      </c>
      <c r="O69" s="804">
        <v>5378573869</v>
      </c>
      <c r="P69" s="802">
        <v>2017</v>
      </c>
      <c r="Q69" s="752">
        <v>0.90880000000000005</v>
      </c>
      <c r="R69" s="803">
        <v>5918325120</v>
      </c>
      <c r="S69" s="806">
        <v>227126923</v>
      </c>
      <c r="T69" s="803">
        <v>177377619</v>
      </c>
      <c r="U69" s="803">
        <v>2238677247</v>
      </c>
      <c r="V69" s="803">
        <v>8561506909</v>
      </c>
      <c r="X69" s="619" t="s">
        <v>451</v>
      </c>
      <c r="Y69" s="619" t="s">
        <v>452</v>
      </c>
      <c r="Z69" s="807">
        <v>8561506909</v>
      </c>
      <c r="AA69" s="808">
        <v>54708029.148510002</v>
      </c>
      <c r="AB69" s="756">
        <v>16462910</v>
      </c>
      <c r="AC69" s="756">
        <v>398408</v>
      </c>
      <c r="AD69" s="809">
        <v>71569347.148510009</v>
      </c>
      <c r="AE69" s="810">
        <v>15456</v>
      </c>
      <c r="AF69" s="807">
        <v>4631</v>
      </c>
      <c r="AG69" s="807">
        <v>0.6371</v>
      </c>
      <c r="AI69" s="619" t="s">
        <v>451</v>
      </c>
      <c r="AJ69" s="619" t="s">
        <v>452</v>
      </c>
      <c r="AK69" s="760">
        <v>71569347.148510009</v>
      </c>
      <c r="AL69" s="761">
        <v>15456</v>
      </c>
      <c r="AM69" s="811">
        <v>4631</v>
      </c>
      <c r="AN69" s="812">
        <v>0.6371</v>
      </c>
      <c r="AO69" s="813">
        <v>0.56410000000000005</v>
      </c>
      <c r="AP69" s="814">
        <v>0.90700000000000003</v>
      </c>
      <c r="AQ69" s="812">
        <v>0.76470000000000005</v>
      </c>
      <c r="AR69" s="815">
        <v>0.76470000000000005</v>
      </c>
      <c r="AS69" s="825">
        <v>1585.19</v>
      </c>
      <c r="AT69" s="826">
        <v>487.77</v>
      </c>
      <c r="AU69" s="814">
        <v>7538973</v>
      </c>
      <c r="AV69" s="812">
        <v>0.94299999999999995</v>
      </c>
      <c r="AW69" s="811">
        <v>7109252</v>
      </c>
      <c r="BB69" s="619" t="s">
        <v>451</v>
      </c>
      <c r="BC69" s="619" t="s">
        <v>643</v>
      </c>
      <c r="BD69" s="768">
        <v>8561506909</v>
      </c>
      <c r="BE69" s="769">
        <v>540.41</v>
      </c>
      <c r="BF69" s="808">
        <v>15842614</v>
      </c>
      <c r="BG69" s="816">
        <v>0.56410000000000005</v>
      </c>
      <c r="BH69" s="673"/>
      <c r="BI69" s="770">
        <v>15456</v>
      </c>
      <c r="BJ69" s="808">
        <v>28.6</v>
      </c>
      <c r="BK69" s="770">
        <v>96089</v>
      </c>
      <c r="BL69" s="810">
        <v>178</v>
      </c>
      <c r="BN69" s="619" t="s">
        <v>451</v>
      </c>
      <c r="BO69" s="619" t="s">
        <v>452</v>
      </c>
      <c r="BP69" s="772">
        <v>0.92545454545454542</v>
      </c>
      <c r="BQ69" s="772">
        <v>0.92494736842105274</v>
      </c>
      <c r="BR69" s="773">
        <v>0.89242510121457486</v>
      </c>
      <c r="BS69" s="774"/>
      <c r="BT69" s="775">
        <v>2017</v>
      </c>
      <c r="BU69" s="776">
        <v>0.90880000000000005</v>
      </c>
      <c r="BV69" s="777"/>
      <c r="BW69" s="778">
        <v>0.67</v>
      </c>
      <c r="BX69" s="778">
        <v>0.60899999999999999</v>
      </c>
      <c r="BY69" s="778">
        <v>0.95309999999999995</v>
      </c>
      <c r="BZ69" s="622"/>
      <c r="CA69" s="619" t="s">
        <v>451</v>
      </c>
      <c r="CB69" s="619" t="s">
        <v>643</v>
      </c>
      <c r="CC69" s="770">
        <v>39840</v>
      </c>
      <c r="CD69" s="770">
        <v>41564</v>
      </c>
      <c r="CE69" s="770">
        <v>43315</v>
      </c>
      <c r="CF69" s="820">
        <v>41573</v>
      </c>
      <c r="CG69" s="820">
        <v>0.90700000000000003</v>
      </c>
      <c r="CH69" s="639"/>
      <c r="CI69" s="820">
        <v>-1742</v>
      </c>
      <c r="CJ69" s="820">
        <v>-4.02E-2</v>
      </c>
      <c r="CL69" s="619" t="s">
        <v>451</v>
      </c>
      <c r="CM69" s="619" t="s">
        <v>643</v>
      </c>
      <c r="CN69" s="780">
        <v>0.76470000000000005</v>
      </c>
      <c r="CO69" s="781"/>
      <c r="CP69" s="780">
        <v>15456</v>
      </c>
      <c r="CQ69" s="787">
        <v>23106251</v>
      </c>
      <c r="CR69" s="787">
        <v>0</v>
      </c>
      <c r="CS69" s="787">
        <v>23106251</v>
      </c>
      <c r="CT69" s="787">
        <v>1494.97</v>
      </c>
      <c r="CU69" s="781"/>
      <c r="CV69" s="822">
        <v>1585.19</v>
      </c>
      <c r="CW69" s="787">
        <v>487.77</v>
      </c>
      <c r="CX69" s="785">
        <v>0.94299999999999995</v>
      </c>
      <c r="CY69" s="786"/>
      <c r="CZ69" s="787">
        <v>0.60899999999999999</v>
      </c>
      <c r="DA69" s="787" t="s">
        <v>2</v>
      </c>
      <c r="DB69" s="781"/>
      <c r="DC69" s="785">
        <v>0.94299999999999995</v>
      </c>
      <c r="DX69" s="830" t="s">
        <v>367</v>
      </c>
      <c r="DY69" s="831" t="s">
        <v>766</v>
      </c>
      <c r="DZ69" s="831" t="s">
        <v>6</v>
      </c>
      <c r="EA69" s="832" t="s">
        <v>1073</v>
      </c>
      <c r="EB69" s="792">
        <v>44</v>
      </c>
      <c r="EC69" s="827"/>
      <c r="ED69" s="828">
        <v>44</v>
      </c>
      <c r="EE69" s="828">
        <v>4685</v>
      </c>
      <c r="EF69" s="827"/>
      <c r="EG69" s="828">
        <v>9.3916755602988268E-3</v>
      </c>
      <c r="EH69" s="827"/>
      <c r="EI69" s="794">
        <v>0</v>
      </c>
      <c r="EJ69" s="828"/>
      <c r="EK69" s="828">
        <v>0</v>
      </c>
      <c r="EL69" s="828"/>
      <c r="EM69" s="827"/>
      <c r="EN69" s="827"/>
      <c r="EO69" s="829"/>
      <c r="ES69" s="823" t="s">
        <v>431</v>
      </c>
      <c r="ET69" s="824" t="s">
        <v>432</v>
      </c>
      <c r="EU69" s="841">
        <v>4594732</v>
      </c>
    </row>
    <row r="70" spans="1:151" ht="15.75">
      <c r="A70" s="798" t="s">
        <v>453</v>
      </c>
      <c r="B70" s="799" t="s">
        <v>454</v>
      </c>
      <c r="C70" s="799">
        <v>25777</v>
      </c>
      <c r="D70" s="799">
        <v>28560</v>
      </c>
      <c r="E70" s="799"/>
      <c r="F70" s="799">
        <v>28560</v>
      </c>
      <c r="G70" s="799"/>
      <c r="H70" s="799">
        <v>28560</v>
      </c>
      <c r="K70" s="802" t="s">
        <v>453</v>
      </c>
      <c r="L70" s="803" t="s">
        <v>454</v>
      </c>
      <c r="M70" s="804">
        <v>30552641572</v>
      </c>
      <c r="N70" s="805">
        <v>24521400</v>
      </c>
      <c r="O70" s="804">
        <v>30528120172</v>
      </c>
      <c r="P70" s="802">
        <v>2017</v>
      </c>
      <c r="Q70" s="752">
        <v>0.8246</v>
      </c>
      <c r="R70" s="803">
        <v>37021731957</v>
      </c>
      <c r="S70" s="806">
        <v>24521400</v>
      </c>
      <c r="T70" s="803">
        <v>689537819</v>
      </c>
      <c r="U70" s="803">
        <v>4688103617</v>
      </c>
      <c r="V70" s="803">
        <v>42423894793</v>
      </c>
      <c r="X70" s="619" t="s">
        <v>453</v>
      </c>
      <c r="Y70" s="619" t="s">
        <v>454</v>
      </c>
      <c r="Z70" s="807">
        <v>42423894793</v>
      </c>
      <c r="AA70" s="808">
        <v>271088687.72727001</v>
      </c>
      <c r="AB70" s="756">
        <v>80251621</v>
      </c>
      <c r="AC70" s="756">
        <v>642124</v>
      </c>
      <c r="AD70" s="809">
        <v>351982432.72727001</v>
      </c>
      <c r="AE70" s="810">
        <v>28560</v>
      </c>
      <c r="AF70" s="807">
        <v>12324</v>
      </c>
      <c r="AG70" s="807">
        <v>1.6954</v>
      </c>
      <c r="AI70" s="619" t="s">
        <v>453</v>
      </c>
      <c r="AJ70" s="619" t="s">
        <v>454</v>
      </c>
      <c r="AK70" s="760">
        <v>351982432.72727001</v>
      </c>
      <c r="AL70" s="761">
        <v>28560</v>
      </c>
      <c r="AM70" s="811">
        <v>12324</v>
      </c>
      <c r="AN70" s="812">
        <v>1.6954</v>
      </c>
      <c r="AO70" s="813">
        <v>7.8864999999999998</v>
      </c>
      <c r="AP70" s="814">
        <v>1.0044</v>
      </c>
      <c r="AQ70" s="812">
        <v>1.9691000000000001</v>
      </c>
      <c r="AR70" s="815" t="s">
        <v>2</v>
      </c>
      <c r="AS70" s="825" t="s">
        <v>2</v>
      </c>
      <c r="AT70" s="826" t="s">
        <v>2</v>
      </c>
      <c r="AU70" s="814">
        <v>0</v>
      </c>
      <c r="AV70" s="812" t="s">
        <v>2</v>
      </c>
      <c r="AW70" s="811">
        <v>0</v>
      </c>
      <c r="BB70" s="619" t="s">
        <v>453</v>
      </c>
      <c r="BC70" s="619" t="s">
        <v>644</v>
      </c>
      <c r="BD70" s="768">
        <v>42423894793</v>
      </c>
      <c r="BE70" s="769">
        <v>191.53</v>
      </c>
      <c r="BF70" s="808">
        <v>221499999</v>
      </c>
      <c r="BG70" s="816">
        <v>7.8864999999999998</v>
      </c>
      <c r="BH70" s="673"/>
      <c r="BI70" s="770">
        <v>28560</v>
      </c>
      <c r="BJ70" s="808">
        <v>149.12</v>
      </c>
      <c r="BK70" s="770">
        <v>233062</v>
      </c>
      <c r="BL70" s="810">
        <v>1217</v>
      </c>
      <c r="BN70" s="619" t="s">
        <v>453</v>
      </c>
      <c r="BO70" s="619" t="s">
        <v>454</v>
      </c>
      <c r="BP70" s="772">
        <v>0.89506415132613215</v>
      </c>
      <c r="BQ70" s="772">
        <v>0.83785176058852939</v>
      </c>
      <c r="BR70" s="773">
        <v>0.79220779220779225</v>
      </c>
      <c r="BS70" s="774"/>
      <c r="BT70" s="775">
        <v>2017</v>
      </c>
      <c r="BU70" s="776">
        <v>0.8246</v>
      </c>
      <c r="BV70" s="777"/>
      <c r="BW70" s="778">
        <v>0.55500000000000005</v>
      </c>
      <c r="BX70" s="778">
        <v>0.45800000000000002</v>
      </c>
      <c r="BY70" s="778">
        <v>0.7167</v>
      </c>
      <c r="BZ70" s="622"/>
      <c r="CA70" s="619" t="s">
        <v>453</v>
      </c>
      <c r="CB70" s="619" t="s">
        <v>644</v>
      </c>
      <c r="CC70" s="770">
        <v>43505</v>
      </c>
      <c r="CD70" s="770">
        <v>46049</v>
      </c>
      <c r="CE70" s="770">
        <v>48558</v>
      </c>
      <c r="CF70" s="820">
        <v>46037.333333333336</v>
      </c>
      <c r="CG70" s="820">
        <v>1.0044</v>
      </c>
      <c r="CH70" s="639"/>
      <c r="CI70" s="820">
        <v>-2520.6666666666642</v>
      </c>
      <c r="CJ70" s="820">
        <v>-5.1900000000000002E-2</v>
      </c>
      <c r="CL70" s="619" t="s">
        <v>453</v>
      </c>
      <c r="CM70" s="619" t="s">
        <v>644</v>
      </c>
      <c r="CN70" s="780" t="s">
        <v>2</v>
      </c>
      <c r="CO70" s="781"/>
      <c r="CP70" s="780">
        <v>28560</v>
      </c>
      <c r="CQ70" s="787">
        <v>78825692</v>
      </c>
      <c r="CR70" s="787">
        <v>0</v>
      </c>
      <c r="CS70" s="787">
        <v>78825692</v>
      </c>
      <c r="CT70" s="787">
        <v>2760</v>
      </c>
      <c r="CU70" s="781"/>
      <c r="CV70" s="822" t="s">
        <v>2</v>
      </c>
      <c r="CW70" s="787" t="s">
        <v>2</v>
      </c>
      <c r="CX70" s="785" t="s">
        <v>2</v>
      </c>
      <c r="CY70" s="786"/>
      <c r="CZ70" s="787">
        <v>0.45800000000000002</v>
      </c>
      <c r="DA70" s="787" t="s">
        <v>2</v>
      </c>
      <c r="DB70" s="781"/>
      <c r="DC70" s="785" t="s">
        <v>2</v>
      </c>
      <c r="DX70" s="836" t="s">
        <v>369</v>
      </c>
      <c r="DY70" s="837" t="s">
        <v>369</v>
      </c>
      <c r="DZ70" s="837" t="s">
        <v>744</v>
      </c>
      <c r="EA70" s="838" t="s">
        <v>370</v>
      </c>
      <c r="EB70" s="792">
        <v>5171</v>
      </c>
      <c r="EC70" s="833"/>
      <c r="ED70" s="834">
        <v>5171</v>
      </c>
      <c r="EE70" s="834">
        <v>5171</v>
      </c>
      <c r="EF70" s="833"/>
      <c r="EG70" s="834">
        <v>1</v>
      </c>
      <c r="EH70" s="833"/>
      <c r="EI70" s="794">
        <v>0</v>
      </c>
      <c r="EJ70" s="834"/>
      <c r="EK70" s="834">
        <v>0</v>
      </c>
      <c r="EL70" s="834">
        <v>0</v>
      </c>
      <c r="EM70" s="833">
        <v>0</v>
      </c>
      <c r="EN70" s="833"/>
      <c r="EO70" s="835"/>
      <c r="ES70" s="823" t="s">
        <v>433</v>
      </c>
      <c r="ET70" s="824" t="s">
        <v>434</v>
      </c>
      <c r="EU70" s="841">
        <v>0</v>
      </c>
    </row>
    <row r="71" spans="1:151" ht="15.75">
      <c r="A71" s="798" t="s">
        <v>455</v>
      </c>
      <c r="B71" s="799" t="s">
        <v>456</v>
      </c>
      <c r="C71" s="799">
        <v>1236</v>
      </c>
      <c r="D71" s="799">
        <v>2689</v>
      </c>
      <c r="E71" s="799"/>
      <c r="F71" s="799">
        <v>2689</v>
      </c>
      <c r="G71" s="799"/>
      <c r="H71" s="799">
        <v>2689</v>
      </c>
      <c r="K71" s="802" t="s">
        <v>455</v>
      </c>
      <c r="L71" s="803" t="s">
        <v>456</v>
      </c>
      <c r="M71" s="804">
        <v>1495115424</v>
      </c>
      <c r="N71" s="805">
        <v>179364958</v>
      </c>
      <c r="O71" s="804">
        <v>1315750466</v>
      </c>
      <c r="P71" s="802">
        <v>2015</v>
      </c>
      <c r="Q71" s="752">
        <v>0.99070000000000003</v>
      </c>
      <c r="R71" s="803">
        <v>1328101813</v>
      </c>
      <c r="S71" s="806">
        <v>179364958</v>
      </c>
      <c r="T71" s="803">
        <v>243593180</v>
      </c>
      <c r="U71" s="803">
        <v>516068265</v>
      </c>
      <c r="V71" s="803">
        <v>2267128216</v>
      </c>
      <c r="X71" s="619" t="s">
        <v>455</v>
      </c>
      <c r="Y71" s="619" t="s">
        <v>456</v>
      </c>
      <c r="Z71" s="807">
        <v>2267128216</v>
      </c>
      <c r="AA71" s="808">
        <v>14486949.300239999</v>
      </c>
      <c r="AB71" s="756">
        <v>2971562</v>
      </c>
      <c r="AC71" s="756">
        <v>160438</v>
      </c>
      <c r="AD71" s="809">
        <v>17618949.300239999</v>
      </c>
      <c r="AE71" s="810">
        <v>2689</v>
      </c>
      <c r="AF71" s="807">
        <v>6552</v>
      </c>
      <c r="AG71" s="807">
        <v>0.90139999999999998</v>
      </c>
      <c r="AI71" s="619" t="s">
        <v>455</v>
      </c>
      <c r="AJ71" s="619" t="s">
        <v>456</v>
      </c>
      <c r="AK71" s="760">
        <v>17618949.300239999</v>
      </c>
      <c r="AL71" s="761">
        <v>2689</v>
      </c>
      <c r="AM71" s="811">
        <v>6552</v>
      </c>
      <c r="AN71" s="812">
        <v>0.90139999999999998</v>
      </c>
      <c r="AO71" s="813">
        <v>0.15040000000000001</v>
      </c>
      <c r="AP71" s="814">
        <v>0.74680000000000002</v>
      </c>
      <c r="AQ71" s="812">
        <v>0.749</v>
      </c>
      <c r="AR71" s="815">
        <v>0.749</v>
      </c>
      <c r="AS71" s="825">
        <v>1552.65</v>
      </c>
      <c r="AT71" s="826">
        <v>520.30999999999995</v>
      </c>
      <c r="AU71" s="814">
        <v>1399114</v>
      </c>
      <c r="AV71" s="812">
        <v>1</v>
      </c>
      <c r="AW71" s="811">
        <v>1399114</v>
      </c>
      <c r="BB71" s="619" t="s">
        <v>455</v>
      </c>
      <c r="BC71" s="619" t="s">
        <v>645</v>
      </c>
      <c r="BD71" s="768">
        <v>2267128216</v>
      </c>
      <c r="BE71" s="769">
        <v>536.59</v>
      </c>
      <c r="BF71" s="808">
        <v>4225066</v>
      </c>
      <c r="BG71" s="816">
        <v>0.15040000000000001</v>
      </c>
      <c r="BH71" s="673"/>
      <c r="BI71" s="770">
        <v>2689</v>
      </c>
      <c r="BJ71" s="808">
        <v>5.01</v>
      </c>
      <c r="BK71" s="770">
        <v>20318</v>
      </c>
      <c r="BL71" s="810">
        <v>38</v>
      </c>
      <c r="BN71" s="619" t="s">
        <v>455</v>
      </c>
      <c r="BO71" s="619" t="s">
        <v>456</v>
      </c>
      <c r="BP71" s="772">
        <v>0.95454545454545459</v>
      </c>
      <c r="BQ71" s="817">
        <v>1.0181260638297873</v>
      </c>
      <c r="BR71" s="818">
        <v>0.9845522388059702</v>
      </c>
      <c r="BS71" s="774"/>
      <c r="BT71" s="819">
        <v>2015</v>
      </c>
      <c r="BU71" s="776">
        <v>0.99070000000000003</v>
      </c>
      <c r="BV71" s="777"/>
      <c r="BW71" s="778">
        <v>0.91</v>
      </c>
      <c r="BX71" s="778">
        <v>0.90200000000000002</v>
      </c>
      <c r="BY71" s="778">
        <v>1.4116</v>
      </c>
      <c r="BZ71" s="622"/>
      <c r="CA71" s="619" t="s">
        <v>455</v>
      </c>
      <c r="CB71" s="619" t="s">
        <v>645</v>
      </c>
      <c r="CC71" s="770">
        <v>33104</v>
      </c>
      <c r="CD71" s="770">
        <v>33506</v>
      </c>
      <c r="CE71" s="770">
        <v>36080</v>
      </c>
      <c r="CF71" s="820">
        <v>34230</v>
      </c>
      <c r="CG71" s="820">
        <v>0.74680000000000002</v>
      </c>
      <c r="CH71" s="639"/>
      <c r="CI71" s="820">
        <v>-1850</v>
      </c>
      <c r="CJ71" s="820">
        <v>-5.1299999999999998E-2</v>
      </c>
      <c r="CL71" s="619" t="s">
        <v>455</v>
      </c>
      <c r="CM71" s="619" t="s">
        <v>645</v>
      </c>
      <c r="CN71" s="780">
        <v>0.749</v>
      </c>
      <c r="CO71" s="781"/>
      <c r="CP71" s="780">
        <v>2689</v>
      </c>
      <c r="CQ71" s="787">
        <v>3500000</v>
      </c>
      <c r="CR71" s="787">
        <v>0</v>
      </c>
      <c r="CS71" s="787">
        <v>3500000</v>
      </c>
      <c r="CT71" s="787">
        <v>1301.5999999999999</v>
      </c>
      <c r="CU71" s="781"/>
      <c r="CV71" s="822">
        <v>1552.65</v>
      </c>
      <c r="CW71" s="787">
        <v>520.30999999999995</v>
      </c>
      <c r="CX71" s="785">
        <v>0.83799999999999997</v>
      </c>
      <c r="CY71" s="786"/>
      <c r="CZ71" s="787">
        <v>0.90200000000000002</v>
      </c>
      <c r="DA71" s="787">
        <v>1</v>
      </c>
      <c r="DB71" s="781"/>
      <c r="DC71" s="785">
        <v>1</v>
      </c>
      <c r="DX71" s="789" t="s">
        <v>371</v>
      </c>
      <c r="DY71" s="790" t="s">
        <v>371</v>
      </c>
      <c r="DZ71" s="790" t="s">
        <v>744</v>
      </c>
      <c r="EA71" s="791" t="s">
        <v>372</v>
      </c>
      <c r="EB71" s="792">
        <v>17977</v>
      </c>
      <c r="EC71" s="793"/>
      <c r="ED71" s="794">
        <v>17977</v>
      </c>
      <c r="EE71" s="794"/>
      <c r="EF71" s="793"/>
      <c r="EG71" s="794">
        <v>0.75201840619117344</v>
      </c>
      <c r="EH71" s="793"/>
      <c r="EI71" s="794">
        <v>6087599</v>
      </c>
      <c r="EJ71" s="794"/>
      <c r="EK71" s="794">
        <v>4577986</v>
      </c>
      <c r="EL71" s="794">
        <v>6087599</v>
      </c>
      <c r="EM71" s="793">
        <v>0</v>
      </c>
      <c r="EN71" s="793"/>
      <c r="EO71" s="795"/>
      <c r="ES71" s="823" t="s">
        <v>435</v>
      </c>
      <c r="ET71" s="824" t="s">
        <v>436</v>
      </c>
      <c r="EU71" s="841">
        <v>0</v>
      </c>
    </row>
    <row r="72" spans="1:151" ht="15.75">
      <c r="A72" s="798" t="s">
        <v>457</v>
      </c>
      <c r="B72" s="799" t="s">
        <v>458</v>
      </c>
      <c r="C72" s="799">
        <v>28185</v>
      </c>
      <c r="D72" s="799">
        <v>28331</v>
      </c>
      <c r="E72" s="799"/>
      <c r="F72" s="799">
        <v>28331</v>
      </c>
      <c r="G72" s="799"/>
      <c r="H72" s="799">
        <v>28331</v>
      </c>
      <c r="K72" s="802" t="s">
        <v>457</v>
      </c>
      <c r="L72" s="803" t="s">
        <v>458</v>
      </c>
      <c r="M72" s="804">
        <v>12438704364</v>
      </c>
      <c r="N72" s="805">
        <v>123102185</v>
      </c>
      <c r="O72" s="804">
        <v>12315602179</v>
      </c>
      <c r="P72" s="802">
        <v>2018</v>
      </c>
      <c r="Q72" s="752">
        <v>0.92710000000000004</v>
      </c>
      <c r="R72" s="803">
        <v>13284006233</v>
      </c>
      <c r="S72" s="806">
        <v>123102185</v>
      </c>
      <c r="T72" s="803">
        <v>339795890</v>
      </c>
      <c r="U72" s="803">
        <v>2093379743</v>
      </c>
      <c r="V72" s="803">
        <v>15840284051</v>
      </c>
      <c r="X72" s="619" t="s">
        <v>457</v>
      </c>
      <c r="Y72" s="619" t="s">
        <v>458</v>
      </c>
      <c r="Z72" s="807">
        <v>15840284051</v>
      </c>
      <c r="AA72" s="808">
        <v>101219415.08589</v>
      </c>
      <c r="AB72" s="756">
        <v>46144050</v>
      </c>
      <c r="AC72" s="756">
        <v>831124</v>
      </c>
      <c r="AD72" s="809">
        <v>148194589.08589</v>
      </c>
      <c r="AE72" s="810">
        <v>28331</v>
      </c>
      <c r="AF72" s="807">
        <v>5231</v>
      </c>
      <c r="AG72" s="807">
        <v>0.71960000000000002</v>
      </c>
      <c r="AI72" s="619" t="s">
        <v>457</v>
      </c>
      <c r="AJ72" s="619" t="s">
        <v>458</v>
      </c>
      <c r="AK72" s="760">
        <v>148194589.08589</v>
      </c>
      <c r="AL72" s="761">
        <v>28331</v>
      </c>
      <c r="AM72" s="811">
        <v>5231</v>
      </c>
      <c r="AN72" s="812">
        <v>0.71960000000000002</v>
      </c>
      <c r="AO72" s="813">
        <v>0.73939999999999995</v>
      </c>
      <c r="AP72" s="814">
        <v>0.86960000000000004</v>
      </c>
      <c r="AQ72" s="812">
        <v>0.79649999999999999</v>
      </c>
      <c r="AR72" s="815">
        <v>0.79649999999999999</v>
      </c>
      <c r="AS72" s="825">
        <v>1651.11</v>
      </c>
      <c r="AT72" s="826">
        <v>421.85000000000014</v>
      </c>
      <c r="AU72" s="814">
        <v>11951432</v>
      </c>
      <c r="AV72" s="812">
        <v>1</v>
      </c>
      <c r="AW72" s="811">
        <v>11951432</v>
      </c>
      <c r="BB72" s="619" t="s">
        <v>457</v>
      </c>
      <c r="BC72" s="619" t="s">
        <v>646</v>
      </c>
      <c r="BD72" s="768">
        <v>15840284051</v>
      </c>
      <c r="BE72" s="769">
        <v>762.74</v>
      </c>
      <c r="BF72" s="808">
        <v>20767606</v>
      </c>
      <c r="BG72" s="816">
        <v>0.73939999999999995</v>
      </c>
      <c r="BH72" s="673"/>
      <c r="BI72" s="770">
        <v>28331</v>
      </c>
      <c r="BJ72" s="808">
        <v>37.14</v>
      </c>
      <c r="BK72" s="770">
        <v>207252</v>
      </c>
      <c r="BL72" s="810">
        <v>272</v>
      </c>
      <c r="BN72" s="619" t="s">
        <v>457</v>
      </c>
      <c r="BO72" s="619" t="s">
        <v>458</v>
      </c>
      <c r="BP72" s="817">
        <v>0.98586713847949814</v>
      </c>
      <c r="BQ72" s="772">
        <v>0.9496296296296296</v>
      </c>
      <c r="BR72" s="818">
        <v>0.89254887218045109</v>
      </c>
      <c r="BS72" s="774"/>
      <c r="BT72" s="819">
        <v>2018</v>
      </c>
      <c r="BU72" s="776">
        <v>0.92710000000000004</v>
      </c>
      <c r="BV72" s="777"/>
      <c r="BW72" s="778">
        <v>0.70499999999999996</v>
      </c>
      <c r="BX72" s="778">
        <v>0.65400000000000003</v>
      </c>
      <c r="BY72" s="778">
        <v>1.0235000000000001</v>
      </c>
      <c r="BZ72" s="622"/>
      <c r="CA72" s="619" t="s">
        <v>457</v>
      </c>
      <c r="CB72" s="619" t="s">
        <v>646</v>
      </c>
      <c r="CC72" s="770">
        <v>38825</v>
      </c>
      <c r="CD72" s="770">
        <v>40077</v>
      </c>
      <c r="CE72" s="770">
        <v>40671</v>
      </c>
      <c r="CF72" s="820">
        <v>39857.666666666664</v>
      </c>
      <c r="CG72" s="820">
        <v>0.86960000000000004</v>
      </c>
      <c r="CH72" s="639"/>
      <c r="CI72" s="820">
        <v>-813.33333333333576</v>
      </c>
      <c r="CJ72" s="820">
        <v>-0.02</v>
      </c>
      <c r="CL72" s="619" t="s">
        <v>457</v>
      </c>
      <c r="CM72" s="619" t="s">
        <v>646</v>
      </c>
      <c r="CN72" s="780">
        <v>0.79649999999999999</v>
      </c>
      <c r="CO72" s="781"/>
      <c r="CP72" s="780">
        <v>28331</v>
      </c>
      <c r="CQ72" s="787">
        <v>51629912</v>
      </c>
      <c r="CR72" s="787">
        <v>0</v>
      </c>
      <c r="CS72" s="787">
        <v>51629912</v>
      </c>
      <c r="CT72" s="787">
        <v>1822.38</v>
      </c>
      <c r="CU72" s="781"/>
      <c r="CV72" s="822">
        <v>1651.11</v>
      </c>
      <c r="CW72" s="787">
        <v>421.85000000000014</v>
      </c>
      <c r="CX72" s="785">
        <v>1</v>
      </c>
      <c r="CY72" s="786"/>
      <c r="CZ72" s="787">
        <v>0.65400000000000003</v>
      </c>
      <c r="DA72" s="787">
        <v>1</v>
      </c>
      <c r="DB72" s="781"/>
      <c r="DC72" s="785">
        <v>1</v>
      </c>
      <c r="DX72" s="789" t="s">
        <v>371</v>
      </c>
      <c r="DY72" s="790" t="s">
        <v>53</v>
      </c>
      <c r="DZ72" s="790" t="s">
        <v>744</v>
      </c>
      <c r="EA72" s="791" t="s">
        <v>54</v>
      </c>
      <c r="EB72" s="792">
        <v>3012</v>
      </c>
      <c r="EC72" s="793"/>
      <c r="ED72" s="794">
        <v>3012</v>
      </c>
      <c r="EE72" s="794"/>
      <c r="EF72" s="793"/>
      <c r="EG72" s="794">
        <v>0.12599874503242001</v>
      </c>
      <c r="EH72" s="793"/>
      <c r="EI72" s="794">
        <v>0</v>
      </c>
      <c r="EJ72" s="794"/>
      <c r="EK72" s="794">
        <v>767030</v>
      </c>
      <c r="EL72" s="794"/>
      <c r="EM72" s="793"/>
      <c r="EN72" s="793"/>
      <c r="EO72" s="795"/>
      <c r="ES72" s="823" t="s">
        <v>437</v>
      </c>
      <c r="ET72" s="824" t="s">
        <v>438</v>
      </c>
      <c r="EU72" s="841">
        <v>140786</v>
      </c>
    </row>
    <row r="73" spans="1:151" ht="15.75">
      <c r="A73" s="798" t="s">
        <v>459</v>
      </c>
      <c r="B73" s="799" t="s">
        <v>460</v>
      </c>
      <c r="C73" s="799">
        <v>7182</v>
      </c>
      <c r="D73" s="799">
        <v>19823</v>
      </c>
      <c r="E73" s="799"/>
      <c r="F73" s="799">
        <v>19823</v>
      </c>
      <c r="G73" s="799"/>
      <c r="H73" s="799">
        <v>19823</v>
      </c>
      <c r="K73" s="802" t="s">
        <v>459</v>
      </c>
      <c r="L73" s="803" t="s">
        <v>460</v>
      </c>
      <c r="M73" s="804">
        <v>17250886253</v>
      </c>
      <c r="N73" s="805">
        <v>346332873</v>
      </c>
      <c r="O73" s="804">
        <v>16904553380</v>
      </c>
      <c r="P73" s="802">
        <v>2017</v>
      </c>
      <c r="Q73" s="752">
        <v>0.90620000000000001</v>
      </c>
      <c r="R73" s="803">
        <v>18654329486</v>
      </c>
      <c r="S73" s="806">
        <v>346332873</v>
      </c>
      <c r="T73" s="803">
        <v>346332873</v>
      </c>
      <c r="U73" s="803">
        <v>1699743914</v>
      </c>
      <c r="V73" s="803">
        <v>21046739146</v>
      </c>
      <c r="X73" s="619" t="s">
        <v>459</v>
      </c>
      <c r="Y73" s="619" t="s">
        <v>460</v>
      </c>
      <c r="Z73" s="807">
        <v>21046739146</v>
      </c>
      <c r="AA73" s="808">
        <v>134488663.14293998</v>
      </c>
      <c r="AB73" s="756">
        <v>30580707</v>
      </c>
      <c r="AC73" s="756">
        <v>520048</v>
      </c>
      <c r="AD73" s="809">
        <v>165589418.14293998</v>
      </c>
      <c r="AE73" s="810">
        <v>19823</v>
      </c>
      <c r="AF73" s="807">
        <v>8353</v>
      </c>
      <c r="AG73" s="807">
        <v>1.1491</v>
      </c>
      <c r="AI73" s="619" t="s">
        <v>459</v>
      </c>
      <c r="AJ73" s="619" t="s">
        <v>460</v>
      </c>
      <c r="AK73" s="760">
        <v>165589418.14293998</v>
      </c>
      <c r="AL73" s="761">
        <v>19823</v>
      </c>
      <c r="AM73" s="811">
        <v>8353</v>
      </c>
      <c r="AN73" s="812">
        <v>1.1491</v>
      </c>
      <c r="AO73" s="813">
        <v>1.883</v>
      </c>
      <c r="AP73" s="814">
        <v>1.3906000000000001</v>
      </c>
      <c r="AQ73" s="812">
        <v>1.3431999999999999</v>
      </c>
      <c r="AR73" s="815" t="s">
        <v>2</v>
      </c>
      <c r="AS73" s="825" t="s">
        <v>2</v>
      </c>
      <c r="AT73" s="826" t="s">
        <v>2</v>
      </c>
      <c r="AU73" s="814">
        <v>0</v>
      </c>
      <c r="AV73" s="812" t="s">
        <v>2</v>
      </c>
      <c r="AW73" s="811">
        <v>0</v>
      </c>
      <c r="BB73" s="619" t="s">
        <v>459</v>
      </c>
      <c r="BC73" s="619" t="s">
        <v>647</v>
      </c>
      <c r="BD73" s="768">
        <v>21046739146</v>
      </c>
      <c r="BE73" s="769">
        <v>397.96</v>
      </c>
      <c r="BF73" s="808">
        <v>52886569</v>
      </c>
      <c r="BG73" s="816">
        <v>1.883</v>
      </c>
      <c r="BH73" s="673"/>
      <c r="BI73" s="770">
        <v>19823</v>
      </c>
      <c r="BJ73" s="808">
        <v>49.81</v>
      </c>
      <c r="BK73" s="770">
        <v>146521</v>
      </c>
      <c r="BL73" s="810">
        <v>368</v>
      </c>
      <c r="BN73" s="619" t="s">
        <v>459</v>
      </c>
      <c r="BO73" s="619" t="s">
        <v>460</v>
      </c>
      <c r="BP73" s="772">
        <v>0.95242290748898684</v>
      </c>
      <c r="BQ73" s="772">
        <v>0.90924657534246578</v>
      </c>
      <c r="BR73" s="773">
        <v>0.88866242038216559</v>
      </c>
      <c r="BS73" s="774"/>
      <c r="BT73" s="775">
        <v>2017</v>
      </c>
      <c r="BU73" s="776">
        <v>0.90620000000000001</v>
      </c>
      <c r="BV73" s="777"/>
      <c r="BW73" s="778">
        <v>0.8679</v>
      </c>
      <c r="BX73" s="778">
        <v>0.78600000000000003</v>
      </c>
      <c r="BY73" s="778">
        <v>1.23</v>
      </c>
      <c r="BZ73" s="622"/>
      <c r="CA73" s="619" t="s">
        <v>459</v>
      </c>
      <c r="CB73" s="619" t="s">
        <v>647</v>
      </c>
      <c r="CC73" s="770">
        <v>63302</v>
      </c>
      <c r="CD73" s="770">
        <v>62393</v>
      </c>
      <c r="CE73" s="770">
        <v>65530</v>
      </c>
      <c r="CF73" s="820">
        <v>63741.666666666664</v>
      </c>
      <c r="CG73" s="820">
        <v>1.3906000000000001</v>
      </c>
      <c r="CH73" s="639"/>
      <c r="CI73" s="820">
        <v>-1788.3333333333358</v>
      </c>
      <c r="CJ73" s="820">
        <v>-2.7300000000000001E-2</v>
      </c>
      <c r="CL73" s="619" t="s">
        <v>459</v>
      </c>
      <c r="CM73" s="619" t="s">
        <v>647</v>
      </c>
      <c r="CN73" s="780" t="s">
        <v>2</v>
      </c>
      <c r="CO73" s="781"/>
      <c r="CP73" s="780">
        <v>19823</v>
      </c>
      <c r="CQ73" s="787">
        <v>84957670</v>
      </c>
      <c r="CR73" s="787">
        <v>24160463</v>
      </c>
      <c r="CS73" s="787">
        <v>109118133</v>
      </c>
      <c r="CT73" s="787">
        <v>5504.62</v>
      </c>
      <c r="CU73" s="781"/>
      <c r="CV73" s="822" t="s">
        <v>2</v>
      </c>
      <c r="CW73" s="787" t="s">
        <v>2</v>
      </c>
      <c r="CX73" s="785" t="s">
        <v>2</v>
      </c>
      <c r="CY73" s="786"/>
      <c r="CZ73" s="787">
        <v>0.78600000000000003</v>
      </c>
      <c r="DA73" s="787">
        <v>1</v>
      </c>
      <c r="DB73" s="781"/>
      <c r="DC73" s="785" t="s">
        <v>2</v>
      </c>
      <c r="DX73" s="789" t="s">
        <v>371</v>
      </c>
      <c r="DY73" s="790" t="s">
        <v>55</v>
      </c>
      <c r="DZ73" s="790" t="s">
        <v>744</v>
      </c>
      <c r="EA73" s="791" t="s">
        <v>56</v>
      </c>
      <c r="EB73" s="792">
        <v>2244</v>
      </c>
      <c r="EC73" s="827"/>
      <c r="ED73" s="828">
        <v>2244</v>
      </c>
      <c r="EE73" s="828"/>
      <c r="EF73" s="827"/>
      <c r="EG73" s="828">
        <v>9.3871574984312908E-2</v>
      </c>
      <c r="EH73" s="827"/>
      <c r="EI73" s="794">
        <v>0</v>
      </c>
      <c r="EJ73" s="828"/>
      <c r="EK73" s="828">
        <v>571453</v>
      </c>
      <c r="EL73" s="828"/>
      <c r="EM73" s="827"/>
      <c r="EN73" s="827"/>
      <c r="EO73" s="829"/>
      <c r="ES73" s="823" t="s">
        <v>439</v>
      </c>
      <c r="ET73" s="824" t="s">
        <v>440</v>
      </c>
      <c r="EU73" s="841">
        <v>1576114</v>
      </c>
    </row>
    <row r="74" spans="1:151" ht="15.75">
      <c r="A74" s="798" t="s">
        <v>461</v>
      </c>
      <c r="B74" s="799" t="s">
        <v>462</v>
      </c>
      <c r="C74" s="799">
        <v>1167</v>
      </c>
      <c r="D74" s="799">
        <v>1727</v>
      </c>
      <c r="E74" s="799"/>
      <c r="F74" s="799">
        <v>1727</v>
      </c>
      <c r="G74" s="799"/>
      <c r="H74" s="799">
        <v>1727</v>
      </c>
      <c r="K74" s="802" t="s">
        <v>461</v>
      </c>
      <c r="L74" s="803" t="s">
        <v>462</v>
      </c>
      <c r="M74" s="804">
        <v>1585700575</v>
      </c>
      <c r="N74" s="805">
        <v>55389172</v>
      </c>
      <c r="O74" s="804">
        <v>1530311403</v>
      </c>
      <c r="P74" s="802">
        <v>2020</v>
      </c>
      <c r="Q74" s="752">
        <v>0.98842294928408947</v>
      </c>
      <c r="R74" s="803">
        <v>1548235403</v>
      </c>
      <c r="S74" s="806">
        <v>55389172</v>
      </c>
      <c r="T74" s="803">
        <v>41347284</v>
      </c>
      <c r="U74" s="803">
        <v>251430795</v>
      </c>
      <c r="V74" s="803">
        <v>1896402654</v>
      </c>
      <c r="X74" s="619" t="s">
        <v>461</v>
      </c>
      <c r="Y74" s="619" t="s">
        <v>462</v>
      </c>
      <c r="Z74" s="807">
        <v>1896402654</v>
      </c>
      <c r="AA74" s="808">
        <v>12118012.95906</v>
      </c>
      <c r="AB74" s="756">
        <v>3114127</v>
      </c>
      <c r="AC74" s="756">
        <v>25683</v>
      </c>
      <c r="AD74" s="809">
        <v>15257822.95906</v>
      </c>
      <c r="AE74" s="810">
        <v>1727</v>
      </c>
      <c r="AF74" s="807">
        <v>8835</v>
      </c>
      <c r="AG74" s="807">
        <v>1.2154</v>
      </c>
      <c r="AI74" s="619" t="s">
        <v>461</v>
      </c>
      <c r="AJ74" s="619" t="s">
        <v>462</v>
      </c>
      <c r="AK74" s="760">
        <v>15257822.95906</v>
      </c>
      <c r="AL74" s="761">
        <v>1727</v>
      </c>
      <c r="AM74" s="811">
        <v>8835</v>
      </c>
      <c r="AN74" s="812">
        <v>1.2154</v>
      </c>
      <c r="AO74" s="813">
        <v>0.2006</v>
      </c>
      <c r="AP74" s="814">
        <v>0.90359999999999996</v>
      </c>
      <c r="AQ74" s="812">
        <v>0.95809999999999995</v>
      </c>
      <c r="AR74" s="815">
        <v>0.95809999999999995</v>
      </c>
      <c r="AS74" s="825">
        <v>1986.1</v>
      </c>
      <c r="AT74" s="826">
        <v>86.860000000000127</v>
      </c>
      <c r="AU74" s="814">
        <v>150007</v>
      </c>
      <c r="AV74" s="812">
        <v>1</v>
      </c>
      <c r="AW74" s="811">
        <v>150007</v>
      </c>
      <c r="BB74" s="619" t="s">
        <v>461</v>
      </c>
      <c r="BC74" s="619" t="s">
        <v>648</v>
      </c>
      <c r="BD74" s="768">
        <v>1896402654</v>
      </c>
      <c r="BE74" s="769">
        <v>336.54</v>
      </c>
      <c r="BF74" s="808">
        <v>5634999</v>
      </c>
      <c r="BG74" s="816">
        <v>0.2006</v>
      </c>
      <c r="BH74" s="673"/>
      <c r="BI74" s="770">
        <v>1727</v>
      </c>
      <c r="BJ74" s="808">
        <v>5.13</v>
      </c>
      <c r="BK74" s="770">
        <v>13286</v>
      </c>
      <c r="BL74" s="810">
        <v>39</v>
      </c>
      <c r="BN74" s="619" t="s">
        <v>461</v>
      </c>
      <c r="BO74" s="619" t="s">
        <v>462</v>
      </c>
      <c r="BP74" s="772">
        <v>0.92503185117967335</v>
      </c>
      <c r="BQ74" s="772">
        <v>0.90671707317073169</v>
      </c>
      <c r="BR74" s="818">
        <v>0.98842294928408947</v>
      </c>
      <c r="BS74" s="774"/>
      <c r="BT74" s="819">
        <v>2020</v>
      </c>
      <c r="BU74" s="776">
        <v>0.98842294928408947</v>
      </c>
      <c r="BV74" s="777"/>
      <c r="BW74" s="778">
        <v>0.625</v>
      </c>
      <c r="BX74" s="778">
        <v>0.61799999999999999</v>
      </c>
      <c r="BY74" s="778">
        <v>0.96709999999999996</v>
      </c>
      <c r="BZ74" s="622"/>
      <c r="CA74" s="619" t="s">
        <v>461</v>
      </c>
      <c r="CB74" s="619" t="s">
        <v>648</v>
      </c>
      <c r="CC74" s="770">
        <v>40840</v>
      </c>
      <c r="CD74" s="770">
        <v>40568</v>
      </c>
      <c r="CE74" s="770">
        <v>42848</v>
      </c>
      <c r="CF74" s="820">
        <v>41418.666666666664</v>
      </c>
      <c r="CG74" s="820">
        <v>0.90359999999999996</v>
      </c>
      <c r="CH74" s="639"/>
      <c r="CI74" s="820">
        <v>-1429.3333333333358</v>
      </c>
      <c r="CJ74" s="820">
        <v>-3.3399999999999999E-2</v>
      </c>
      <c r="CL74" s="619" t="s">
        <v>461</v>
      </c>
      <c r="CM74" s="619" t="s">
        <v>648</v>
      </c>
      <c r="CN74" s="780">
        <v>0.95809999999999995</v>
      </c>
      <c r="CO74" s="781"/>
      <c r="CP74" s="780">
        <v>1727</v>
      </c>
      <c r="CQ74" s="787">
        <v>3794710</v>
      </c>
      <c r="CR74" s="787">
        <v>0</v>
      </c>
      <c r="CS74" s="787">
        <v>3794710</v>
      </c>
      <c r="CT74" s="787">
        <v>2197.2800000000002</v>
      </c>
      <c r="CU74" s="781"/>
      <c r="CV74" s="822">
        <v>1986.1</v>
      </c>
      <c r="CW74" s="787">
        <v>86.860000000000127</v>
      </c>
      <c r="CX74" s="785">
        <v>1</v>
      </c>
      <c r="CY74" s="786"/>
      <c r="CZ74" s="787">
        <v>0.61799999999999999</v>
      </c>
      <c r="DA74" s="787" t="s">
        <v>2</v>
      </c>
      <c r="DB74" s="781"/>
      <c r="DC74" s="785">
        <v>1</v>
      </c>
      <c r="DX74" s="839" t="s">
        <v>371</v>
      </c>
      <c r="DY74" s="831" t="s">
        <v>1074</v>
      </c>
      <c r="DZ74" s="831" t="s">
        <v>6</v>
      </c>
      <c r="EA74" s="832" t="s">
        <v>1075</v>
      </c>
      <c r="EB74" s="792">
        <v>672</v>
      </c>
      <c r="EC74" s="833"/>
      <c r="ED74" s="834">
        <v>672</v>
      </c>
      <c r="EE74" s="834">
        <v>23905</v>
      </c>
      <c r="EF74" s="833"/>
      <c r="EG74" s="834">
        <v>2.8111273792093706E-2</v>
      </c>
      <c r="EH74" s="833"/>
      <c r="EI74" s="794">
        <v>0</v>
      </c>
      <c r="EJ74" s="834"/>
      <c r="EK74" s="834">
        <v>171130</v>
      </c>
      <c r="EL74" s="834"/>
      <c r="EM74" s="833"/>
      <c r="EN74" s="833"/>
      <c r="EO74" s="835"/>
      <c r="ES74" s="823" t="s">
        <v>441</v>
      </c>
      <c r="ET74" s="824" t="s">
        <v>442</v>
      </c>
      <c r="EU74" s="841">
        <v>2017890</v>
      </c>
    </row>
    <row r="75" spans="1:151" ht="15.75">
      <c r="A75" s="798" t="s">
        <v>463</v>
      </c>
      <c r="B75" s="799" t="s">
        <v>464</v>
      </c>
      <c r="C75" s="799">
        <v>4869</v>
      </c>
      <c r="D75" s="799">
        <v>5634</v>
      </c>
      <c r="E75" s="799"/>
      <c r="F75" s="799">
        <v>5634</v>
      </c>
      <c r="G75" s="799"/>
      <c r="H75" s="799">
        <v>5634</v>
      </c>
      <c r="K75" s="802" t="s">
        <v>463</v>
      </c>
      <c r="L75" s="803" t="s">
        <v>464</v>
      </c>
      <c r="M75" s="804">
        <v>2612762065</v>
      </c>
      <c r="N75" s="805">
        <v>102589000</v>
      </c>
      <c r="O75" s="804">
        <v>2510173065</v>
      </c>
      <c r="P75" s="802">
        <v>2014</v>
      </c>
      <c r="Q75" s="752">
        <v>0.89549999999999996</v>
      </c>
      <c r="R75" s="803">
        <v>2803096667</v>
      </c>
      <c r="S75" s="806">
        <v>102589000</v>
      </c>
      <c r="T75" s="803">
        <v>81739316</v>
      </c>
      <c r="U75" s="803">
        <v>690974091</v>
      </c>
      <c r="V75" s="803">
        <v>3678399074</v>
      </c>
      <c r="X75" s="619" t="s">
        <v>463</v>
      </c>
      <c r="Y75" s="619" t="s">
        <v>464</v>
      </c>
      <c r="Z75" s="807">
        <v>3678399074</v>
      </c>
      <c r="AA75" s="808">
        <v>23504970.08286</v>
      </c>
      <c r="AB75" s="756">
        <v>10214753</v>
      </c>
      <c r="AC75" s="756">
        <v>134775</v>
      </c>
      <c r="AD75" s="809">
        <v>33854498.08286</v>
      </c>
      <c r="AE75" s="810">
        <v>5634</v>
      </c>
      <c r="AF75" s="807">
        <v>6009</v>
      </c>
      <c r="AG75" s="807">
        <v>0.82669999999999999</v>
      </c>
      <c r="AI75" s="619" t="s">
        <v>463</v>
      </c>
      <c r="AJ75" s="619" t="s">
        <v>464</v>
      </c>
      <c r="AK75" s="760">
        <v>33854498.08286</v>
      </c>
      <c r="AL75" s="761">
        <v>5634</v>
      </c>
      <c r="AM75" s="811">
        <v>6009</v>
      </c>
      <c r="AN75" s="812">
        <v>0.82669999999999999</v>
      </c>
      <c r="AO75" s="813">
        <v>0.57730000000000004</v>
      </c>
      <c r="AP75" s="814">
        <v>0.83909999999999996</v>
      </c>
      <c r="AQ75" s="812">
        <v>0.80799999999999994</v>
      </c>
      <c r="AR75" s="815">
        <v>0.80799999999999994</v>
      </c>
      <c r="AS75" s="825">
        <v>1674.95</v>
      </c>
      <c r="AT75" s="826">
        <v>398.01</v>
      </c>
      <c r="AU75" s="814">
        <v>2242388</v>
      </c>
      <c r="AV75" s="812">
        <v>1</v>
      </c>
      <c r="AW75" s="811">
        <v>2242388</v>
      </c>
      <c r="BB75" s="619" t="s">
        <v>463</v>
      </c>
      <c r="BC75" s="619" t="s">
        <v>649</v>
      </c>
      <c r="BD75" s="768">
        <v>3678399074</v>
      </c>
      <c r="BE75" s="769">
        <v>226.88</v>
      </c>
      <c r="BF75" s="808">
        <v>16212972</v>
      </c>
      <c r="BG75" s="816">
        <v>0.57730000000000004</v>
      </c>
      <c r="BH75" s="673"/>
      <c r="BI75" s="770">
        <v>5634</v>
      </c>
      <c r="BJ75" s="808">
        <v>24.83</v>
      </c>
      <c r="BK75" s="770">
        <v>39953</v>
      </c>
      <c r="BL75" s="810">
        <v>176</v>
      </c>
      <c r="BN75" s="619" t="s">
        <v>463</v>
      </c>
      <c r="BO75" s="619" t="s">
        <v>464</v>
      </c>
      <c r="BP75" s="817">
        <v>0.96443488943488953</v>
      </c>
      <c r="BQ75" s="772">
        <v>0.90601576994434141</v>
      </c>
      <c r="BR75" s="818">
        <v>0.86557377049180328</v>
      </c>
      <c r="BS75" s="774"/>
      <c r="BT75" s="819">
        <v>2014</v>
      </c>
      <c r="BU75" s="776">
        <v>0.89549999999999996</v>
      </c>
      <c r="BV75" s="777"/>
      <c r="BW75" s="778">
        <v>0.77</v>
      </c>
      <c r="BX75" s="778">
        <v>0.69</v>
      </c>
      <c r="BY75" s="778">
        <v>1.0798000000000001</v>
      </c>
      <c r="BZ75" s="622"/>
      <c r="CA75" s="619" t="s">
        <v>463</v>
      </c>
      <c r="CB75" s="619" t="s">
        <v>649</v>
      </c>
      <c r="CC75" s="770">
        <v>38052</v>
      </c>
      <c r="CD75" s="770">
        <v>37819</v>
      </c>
      <c r="CE75" s="770">
        <v>39521</v>
      </c>
      <c r="CF75" s="820">
        <v>38464</v>
      </c>
      <c r="CG75" s="820">
        <v>0.83909999999999996</v>
      </c>
      <c r="CH75" s="639"/>
      <c r="CI75" s="820">
        <v>-1057</v>
      </c>
      <c r="CJ75" s="820">
        <v>-2.6700000000000002E-2</v>
      </c>
      <c r="CL75" s="619" t="s">
        <v>463</v>
      </c>
      <c r="CM75" s="619" t="s">
        <v>649</v>
      </c>
      <c r="CN75" s="780">
        <v>0.80799999999999994</v>
      </c>
      <c r="CO75" s="781"/>
      <c r="CP75" s="780">
        <v>5634</v>
      </c>
      <c r="CQ75" s="787">
        <v>11364000</v>
      </c>
      <c r="CR75" s="787">
        <v>0</v>
      </c>
      <c r="CS75" s="787">
        <v>11364000</v>
      </c>
      <c r="CT75" s="787">
        <v>2017.04</v>
      </c>
      <c r="CU75" s="781"/>
      <c r="CV75" s="822">
        <v>1674.95</v>
      </c>
      <c r="CW75" s="787">
        <v>398.01</v>
      </c>
      <c r="CX75" s="785">
        <v>1</v>
      </c>
      <c r="CY75" s="786"/>
      <c r="CZ75" s="787">
        <v>0.69</v>
      </c>
      <c r="DA75" s="787">
        <v>1</v>
      </c>
      <c r="DB75" s="781"/>
      <c r="DC75" s="785">
        <v>1</v>
      </c>
      <c r="DX75" s="836" t="s">
        <v>373</v>
      </c>
      <c r="DY75" s="837" t="s">
        <v>373</v>
      </c>
      <c r="DZ75" s="837" t="s">
        <v>744</v>
      </c>
      <c r="EA75" s="838" t="s">
        <v>374</v>
      </c>
      <c r="EB75" s="792">
        <v>6064</v>
      </c>
      <c r="EC75" s="833"/>
      <c r="ED75" s="834">
        <v>6064</v>
      </c>
      <c r="EE75" s="834">
        <v>6064</v>
      </c>
      <c r="EF75" s="833"/>
      <c r="EG75" s="834">
        <v>1</v>
      </c>
      <c r="EH75" s="833"/>
      <c r="EI75" s="794">
        <v>204903</v>
      </c>
      <c r="EJ75" s="834"/>
      <c r="EK75" s="834">
        <v>204903</v>
      </c>
      <c r="EL75" s="834">
        <v>204903</v>
      </c>
      <c r="EM75" s="833">
        <v>0</v>
      </c>
      <c r="EN75" s="833"/>
      <c r="EO75" s="835"/>
      <c r="ES75" s="823" t="s">
        <v>443</v>
      </c>
      <c r="ET75" s="824" t="s">
        <v>573</v>
      </c>
      <c r="EU75" s="841">
        <v>0</v>
      </c>
    </row>
    <row r="76" spans="1:151" ht="15.75">
      <c r="A76" s="798" t="s">
        <v>465</v>
      </c>
      <c r="B76" s="799" t="s">
        <v>466</v>
      </c>
      <c r="C76" s="799">
        <v>10524</v>
      </c>
      <c r="D76" s="799">
        <v>10524</v>
      </c>
      <c r="E76" s="799"/>
      <c r="F76" s="799">
        <v>10524</v>
      </c>
      <c r="G76" s="799"/>
      <c r="H76" s="799">
        <v>10524</v>
      </c>
      <c r="K76" s="802" t="s">
        <v>465</v>
      </c>
      <c r="L76" s="803" t="s">
        <v>466</v>
      </c>
      <c r="M76" s="804">
        <v>6774523815</v>
      </c>
      <c r="N76" s="805">
        <v>300878178</v>
      </c>
      <c r="O76" s="804">
        <v>6473645637</v>
      </c>
      <c r="P76" s="802">
        <v>2019</v>
      </c>
      <c r="Q76" s="752">
        <v>0.94030000000000002</v>
      </c>
      <c r="R76" s="803">
        <v>6884659829</v>
      </c>
      <c r="S76" s="806">
        <v>300878178</v>
      </c>
      <c r="T76" s="803">
        <v>142607053</v>
      </c>
      <c r="U76" s="803">
        <v>977356954</v>
      </c>
      <c r="V76" s="803">
        <v>8305502014</v>
      </c>
      <c r="X76" s="619" t="s">
        <v>465</v>
      </c>
      <c r="Y76" s="619" t="s">
        <v>466</v>
      </c>
      <c r="Z76" s="807">
        <v>8305502014</v>
      </c>
      <c r="AA76" s="808">
        <v>53072157.869460002</v>
      </c>
      <c r="AB76" s="756">
        <v>14869590</v>
      </c>
      <c r="AC76" s="756">
        <v>242236</v>
      </c>
      <c r="AD76" s="809">
        <v>68183983.869460002</v>
      </c>
      <c r="AE76" s="810">
        <v>10524</v>
      </c>
      <c r="AF76" s="807">
        <v>6479</v>
      </c>
      <c r="AG76" s="807">
        <v>0.89129999999999998</v>
      </c>
      <c r="AI76" s="619" t="s">
        <v>465</v>
      </c>
      <c r="AJ76" s="619" t="s">
        <v>466</v>
      </c>
      <c r="AK76" s="760">
        <v>68183983.869460002</v>
      </c>
      <c r="AL76" s="761">
        <v>10524</v>
      </c>
      <c r="AM76" s="811">
        <v>6479</v>
      </c>
      <c r="AN76" s="812">
        <v>0.89129999999999998</v>
      </c>
      <c r="AO76" s="813">
        <v>0.34</v>
      </c>
      <c r="AP76" s="814">
        <v>0.82299999999999995</v>
      </c>
      <c r="AQ76" s="812">
        <v>0.80200000000000005</v>
      </c>
      <c r="AR76" s="815">
        <v>0.80200000000000005</v>
      </c>
      <c r="AS76" s="825">
        <v>1662.51</v>
      </c>
      <c r="AT76" s="826">
        <v>410.45000000000005</v>
      </c>
      <c r="AU76" s="814">
        <v>4319576</v>
      </c>
      <c r="AV76" s="812">
        <v>1</v>
      </c>
      <c r="AW76" s="811">
        <v>4319576</v>
      </c>
      <c r="BB76" s="619" t="s">
        <v>465</v>
      </c>
      <c r="BC76" s="619" t="s">
        <v>650</v>
      </c>
      <c r="BD76" s="768">
        <v>8305502014</v>
      </c>
      <c r="BE76" s="769">
        <v>869.79</v>
      </c>
      <c r="BF76" s="808">
        <v>9548859</v>
      </c>
      <c r="BG76" s="816">
        <v>0.34</v>
      </c>
      <c r="BH76" s="673"/>
      <c r="BI76" s="770">
        <v>10524</v>
      </c>
      <c r="BJ76" s="808">
        <v>12.1</v>
      </c>
      <c r="BK76" s="770">
        <v>63153</v>
      </c>
      <c r="BL76" s="810">
        <v>73</v>
      </c>
      <c r="BN76" s="619" t="s">
        <v>465</v>
      </c>
      <c r="BO76" s="619" t="s">
        <v>466</v>
      </c>
      <c r="BP76" s="772">
        <v>0.85881249999999998</v>
      </c>
      <c r="BQ76" s="772">
        <v>0.97043333333333337</v>
      </c>
      <c r="BR76" s="818">
        <v>0.92530000000000001</v>
      </c>
      <c r="BS76" s="774"/>
      <c r="BT76" s="819">
        <v>2019</v>
      </c>
      <c r="BU76" s="776">
        <v>0.94030000000000002</v>
      </c>
      <c r="BV76" s="777"/>
      <c r="BW76" s="778">
        <v>0.64500000000000002</v>
      </c>
      <c r="BX76" s="778">
        <v>0.60599999999999998</v>
      </c>
      <c r="BY76" s="778">
        <v>0.94840000000000002</v>
      </c>
      <c r="BZ76" s="622"/>
      <c r="CA76" s="619" t="s">
        <v>465</v>
      </c>
      <c r="CB76" s="619" t="s">
        <v>650</v>
      </c>
      <c r="CC76" s="770">
        <v>36351</v>
      </c>
      <c r="CD76" s="770">
        <v>37403</v>
      </c>
      <c r="CE76" s="770">
        <v>39418</v>
      </c>
      <c r="CF76" s="820">
        <v>37724</v>
      </c>
      <c r="CG76" s="820">
        <v>0.82299999999999995</v>
      </c>
      <c r="CH76" s="639"/>
      <c r="CI76" s="820">
        <v>-1694</v>
      </c>
      <c r="CJ76" s="820">
        <v>-4.2999999999999997E-2</v>
      </c>
      <c r="CL76" s="619" t="s">
        <v>465</v>
      </c>
      <c r="CM76" s="619" t="s">
        <v>650</v>
      </c>
      <c r="CN76" s="780">
        <v>0.80200000000000005</v>
      </c>
      <c r="CO76" s="781"/>
      <c r="CP76" s="780">
        <v>10524</v>
      </c>
      <c r="CQ76" s="787">
        <v>17504380</v>
      </c>
      <c r="CR76" s="787">
        <v>0</v>
      </c>
      <c r="CS76" s="787">
        <v>17504380</v>
      </c>
      <c r="CT76" s="787">
        <v>1663.28</v>
      </c>
      <c r="CU76" s="781"/>
      <c r="CV76" s="822">
        <v>1662.51</v>
      </c>
      <c r="CW76" s="787">
        <v>410.45000000000005</v>
      </c>
      <c r="CX76" s="785">
        <v>1</v>
      </c>
      <c r="CY76" s="786"/>
      <c r="CZ76" s="787">
        <v>0.60599999999999998</v>
      </c>
      <c r="DA76" s="787" t="s">
        <v>2</v>
      </c>
      <c r="DB76" s="781"/>
      <c r="DC76" s="785">
        <v>1</v>
      </c>
      <c r="DX76" s="839" t="s">
        <v>375</v>
      </c>
      <c r="DY76" s="831" t="s">
        <v>375</v>
      </c>
      <c r="DZ76" s="831" t="s">
        <v>744</v>
      </c>
      <c r="EA76" s="832" t="s">
        <v>376</v>
      </c>
      <c r="EB76" s="792">
        <v>9479</v>
      </c>
      <c r="EC76" s="793"/>
      <c r="ED76" s="794">
        <v>9479</v>
      </c>
      <c r="EE76" s="794">
        <v>9479</v>
      </c>
      <c r="EF76" s="793"/>
      <c r="EG76" s="794">
        <v>1</v>
      </c>
      <c r="EH76" s="793"/>
      <c r="EI76" s="794">
        <v>6822321</v>
      </c>
      <c r="EJ76" s="794"/>
      <c r="EK76" s="794">
        <v>6822321</v>
      </c>
      <c r="EL76" s="794">
        <v>6822321</v>
      </c>
      <c r="EM76" s="793">
        <v>0</v>
      </c>
      <c r="EN76" s="793"/>
      <c r="EO76" s="795"/>
      <c r="ES76" s="823" t="s">
        <v>445</v>
      </c>
      <c r="ET76" s="824" t="s">
        <v>446</v>
      </c>
      <c r="EU76" s="841">
        <v>163873</v>
      </c>
    </row>
    <row r="77" spans="1:151" ht="15.75">
      <c r="A77" s="798" t="s">
        <v>467</v>
      </c>
      <c r="B77" s="799" t="s">
        <v>468</v>
      </c>
      <c r="C77" s="799">
        <v>1655</v>
      </c>
      <c r="D77" s="799">
        <v>1655</v>
      </c>
      <c r="E77" s="799"/>
      <c r="F77" s="799">
        <v>1655</v>
      </c>
      <c r="G77" s="799"/>
      <c r="H77" s="799">
        <v>1655</v>
      </c>
      <c r="K77" s="802" t="s">
        <v>467</v>
      </c>
      <c r="L77" s="803" t="s">
        <v>468</v>
      </c>
      <c r="M77" s="804">
        <v>1310191881</v>
      </c>
      <c r="N77" s="805">
        <v>487078600</v>
      </c>
      <c r="O77" s="804">
        <v>823113281</v>
      </c>
      <c r="P77" s="802">
        <v>2016</v>
      </c>
      <c r="Q77" s="752">
        <v>1.0109999999999999</v>
      </c>
      <c r="R77" s="803">
        <v>814157548</v>
      </c>
      <c r="S77" s="806">
        <v>487078600</v>
      </c>
      <c r="T77" s="803">
        <v>58615733</v>
      </c>
      <c r="U77" s="803">
        <v>278287321</v>
      </c>
      <c r="V77" s="803">
        <v>1638139202</v>
      </c>
      <c r="X77" s="619" t="s">
        <v>467</v>
      </c>
      <c r="Y77" s="619" t="s">
        <v>468</v>
      </c>
      <c r="Z77" s="807">
        <v>1638139202</v>
      </c>
      <c r="AA77" s="808">
        <v>10467709.500779999</v>
      </c>
      <c r="AB77" s="756">
        <v>2323848</v>
      </c>
      <c r="AC77" s="756">
        <v>58889</v>
      </c>
      <c r="AD77" s="809">
        <v>12850446.500779999</v>
      </c>
      <c r="AE77" s="810">
        <v>1655</v>
      </c>
      <c r="AF77" s="807">
        <v>7765</v>
      </c>
      <c r="AG77" s="807">
        <v>1.0682</v>
      </c>
      <c r="AI77" s="619" t="s">
        <v>467</v>
      </c>
      <c r="AJ77" s="619" t="s">
        <v>468</v>
      </c>
      <c r="AK77" s="760">
        <v>12850446.500779999</v>
      </c>
      <c r="AL77" s="761">
        <v>1655</v>
      </c>
      <c r="AM77" s="811">
        <v>7765</v>
      </c>
      <c r="AN77" s="812">
        <v>1.0682</v>
      </c>
      <c r="AO77" s="813">
        <v>0.2361</v>
      </c>
      <c r="AP77" s="814">
        <v>0.87639999999999996</v>
      </c>
      <c r="AQ77" s="812">
        <v>0.88909999999999989</v>
      </c>
      <c r="AR77" s="815">
        <v>0.88909999999999989</v>
      </c>
      <c r="AS77" s="825">
        <v>1843.07</v>
      </c>
      <c r="AT77" s="826">
        <v>229.8900000000001</v>
      </c>
      <c r="AU77" s="814">
        <v>380468</v>
      </c>
      <c r="AV77" s="812">
        <v>0.95099999999999996</v>
      </c>
      <c r="AW77" s="811">
        <v>361825</v>
      </c>
      <c r="BB77" s="619" t="s">
        <v>467</v>
      </c>
      <c r="BC77" s="619" t="s">
        <v>651</v>
      </c>
      <c r="BD77" s="768">
        <v>1638139202</v>
      </c>
      <c r="BE77" s="769">
        <v>247.09</v>
      </c>
      <c r="BF77" s="808">
        <v>6629727</v>
      </c>
      <c r="BG77" s="816">
        <v>0.2361</v>
      </c>
      <c r="BH77" s="673"/>
      <c r="BI77" s="770">
        <v>1655</v>
      </c>
      <c r="BJ77" s="808">
        <v>6.7</v>
      </c>
      <c r="BK77" s="770">
        <v>13740</v>
      </c>
      <c r="BL77" s="810">
        <v>56</v>
      </c>
      <c r="BN77" s="619" t="s">
        <v>467</v>
      </c>
      <c r="BO77" s="619" t="s">
        <v>468</v>
      </c>
      <c r="BP77" s="772">
        <v>1.0029339853300734</v>
      </c>
      <c r="BQ77" s="772">
        <v>1.0316022099447515</v>
      </c>
      <c r="BR77" s="818">
        <v>1</v>
      </c>
      <c r="BS77" s="774"/>
      <c r="BT77" s="819">
        <v>2016</v>
      </c>
      <c r="BU77" s="776">
        <v>1.0109999999999999</v>
      </c>
      <c r="BV77" s="777"/>
      <c r="BW77" s="778">
        <v>0.59</v>
      </c>
      <c r="BX77" s="778">
        <v>0.59599999999999997</v>
      </c>
      <c r="BY77" s="778">
        <v>0.93269999999999997</v>
      </c>
      <c r="BZ77" s="622"/>
      <c r="CA77" s="619" t="s">
        <v>467</v>
      </c>
      <c r="CB77" s="619" t="s">
        <v>651</v>
      </c>
      <c r="CC77" s="770">
        <v>39994</v>
      </c>
      <c r="CD77" s="770">
        <v>39284</v>
      </c>
      <c r="CE77" s="770">
        <v>41234</v>
      </c>
      <c r="CF77" s="820">
        <v>40170.666666666664</v>
      </c>
      <c r="CG77" s="820">
        <v>0.87639999999999996</v>
      </c>
      <c r="CH77" s="639"/>
      <c r="CI77" s="820">
        <v>-1063.3333333333358</v>
      </c>
      <c r="CJ77" s="820">
        <v>-2.58E-2</v>
      </c>
      <c r="CL77" s="619" t="s">
        <v>467</v>
      </c>
      <c r="CM77" s="619" t="s">
        <v>651</v>
      </c>
      <c r="CN77" s="780">
        <v>0.88909999999999989</v>
      </c>
      <c r="CO77" s="781"/>
      <c r="CP77" s="780">
        <v>1655</v>
      </c>
      <c r="CQ77" s="787">
        <v>2900000</v>
      </c>
      <c r="CR77" s="787">
        <v>0</v>
      </c>
      <c r="CS77" s="787">
        <v>2900000</v>
      </c>
      <c r="CT77" s="787">
        <v>1752.27</v>
      </c>
      <c r="CU77" s="781"/>
      <c r="CV77" s="822">
        <v>1843.07</v>
      </c>
      <c r="CW77" s="787">
        <v>229.8900000000001</v>
      </c>
      <c r="CX77" s="785">
        <v>0.95099999999999996</v>
      </c>
      <c r="CY77" s="786"/>
      <c r="CZ77" s="787">
        <v>0.59599999999999997</v>
      </c>
      <c r="DA77" s="787" t="s">
        <v>2</v>
      </c>
      <c r="DB77" s="781"/>
      <c r="DC77" s="785">
        <v>0.95099999999999996</v>
      </c>
      <c r="DX77" s="789" t="s">
        <v>377</v>
      </c>
      <c r="DY77" s="790" t="s">
        <v>377</v>
      </c>
      <c r="DZ77" s="790" t="s">
        <v>744</v>
      </c>
      <c r="EA77" s="791" t="s">
        <v>378</v>
      </c>
      <c r="EB77" s="792">
        <v>32158</v>
      </c>
      <c r="EC77" s="793"/>
      <c r="ED77" s="794">
        <v>32158</v>
      </c>
      <c r="EE77" s="794"/>
      <c r="EF77" s="793"/>
      <c r="EG77" s="794">
        <v>0.6764408918805217</v>
      </c>
      <c r="EH77" s="793"/>
      <c r="EI77" s="794">
        <v>0</v>
      </c>
      <c r="EJ77" s="794"/>
      <c r="EK77" s="794">
        <v>0</v>
      </c>
      <c r="EL77" s="794">
        <v>0</v>
      </c>
      <c r="EM77" s="793">
        <v>0</v>
      </c>
      <c r="EN77" s="793"/>
      <c r="EO77" s="795"/>
      <c r="ES77" s="823" t="s">
        <v>447</v>
      </c>
      <c r="ET77" s="824" t="s">
        <v>448</v>
      </c>
      <c r="EU77" s="841">
        <v>927143</v>
      </c>
    </row>
    <row r="78" spans="1:151" ht="15.75">
      <c r="A78" s="798" t="s">
        <v>469</v>
      </c>
      <c r="B78" s="799" t="s">
        <v>470</v>
      </c>
      <c r="C78" s="799">
        <v>4302</v>
      </c>
      <c r="D78" s="799">
        <v>5432</v>
      </c>
      <c r="E78" s="799"/>
      <c r="F78" s="799">
        <v>5432</v>
      </c>
      <c r="G78" s="799"/>
      <c r="H78" s="799">
        <v>5432</v>
      </c>
      <c r="K78" s="802" t="s">
        <v>469</v>
      </c>
      <c r="L78" s="803" t="s">
        <v>470</v>
      </c>
      <c r="M78" s="804">
        <v>2814590639</v>
      </c>
      <c r="N78" s="805">
        <v>133384450</v>
      </c>
      <c r="O78" s="804">
        <v>2681206189</v>
      </c>
      <c r="P78" s="802">
        <v>2013</v>
      </c>
      <c r="Q78" s="752">
        <v>0.92390000000000005</v>
      </c>
      <c r="R78" s="803">
        <v>2902052375</v>
      </c>
      <c r="S78" s="806">
        <v>133384450</v>
      </c>
      <c r="T78" s="803">
        <v>920233559</v>
      </c>
      <c r="U78" s="803">
        <v>876919825</v>
      </c>
      <c r="V78" s="803">
        <v>4832590209</v>
      </c>
      <c r="X78" s="619" t="s">
        <v>469</v>
      </c>
      <c r="Y78" s="619" t="s">
        <v>470</v>
      </c>
      <c r="Z78" s="807">
        <v>4832590209</v>
      </c>
      <c r="AA78" s="808">
        <v>30880251.435509998</v>
      </c>
      <c r="AB78" s="756">
        <v>8903827</v>
      </c>
      <c r="AC78" s="756">
        <v>112944</v>
      </c>
      <c r="AD78" s="809">
        <v>39897022.435509995</v>
      </c>
      <c r="AE78" s="810">
        <v>5432</v>
      </c>
      <c r="AF78" s="807">
        <v>7345</v>
      </c>
      <c r="AG78" s="807">
        <v>1.0105</v>
      </c>
      <c r="AI78" s="619" t="s">
        <v>469</v>
      </c>
      <c r="AJ78" s="619" t="s">
        <v>470</v>
      </c>
      <c r="AK78" s="760">
        <v>39897022.435509995</v>
      </c>
      <c r="AL78" s="761">
        <v>5432</v>
      </c>
      <c r="AM78" s="811">
        <v>7345</v>
      </c>
      <c r="AN78" s="812">
        <v>1.0105</v>
      </c>
      <c r="AO78" s="813">
        <v>0.43859999999999999</v>
      </c>
      <c r="AP78" s="814">
        <v>0.82040000000000002</v>
      </c>
      <c r="AQ78" s="812">
        <v>0.85830000000000006</v>
      </c>
      <c r="AR78" s="815">
        <v>0.85830000000000006</v>
      </c>
      <c r="AS78" s="825">
        <v>1779.22</v>
      </c>
      <c r="AT78" s="826">
        <v>293.74</v>
      </c>
      <c r="AU78" s="814">
        <v>1595596</v>
      </c>
      <c r="AV78" s="812">
        <v>1</v>
      </c>
      <c r="AW78" s="811">
        <v>1595596</v>
      </c>
      <c r="BB78" s="619" t="s">
        <v>469</v>
      </c>
      <c r="BC78" s="619" t="s">
        <v>652</v>
      </c>
      <c r="BD78" s="768">
        <v>4832590209</v>
      </c>
      <c r="BE78" s="769">
        <v>392.32</v>
      </c>
      <c r="BF78" s="808">
        <v>12317981</v>
      </c>
      <c r="BG78" s="816">
        <v>0.43859999999999999</v>
      </c>
      <c r="BH78" s="673"/>
      <c r="BI78" s="770">
        <v>5432</v>
      </c>
      <c r="BJ78" s="808">
        <v>13.85</v>
      </c>
      <c r="BK78" s="770">
        <v>40315</v>
      </c>
      <c r="BL78" s="810">
        <v>103</v>
      </c>
      <c r="BN78" s="619" t="s">
        <v>469</v>
      </c>
      <c r="BO78" s="619" t="s">
        <v>470</v>
      </c>
      <c r="BP78" s="772">
        <v>0.95765822784810128</v>
      </c>
      <c r="BQ78" s="772">
        <v>0.93079999999999996</v>
      </c>
      <c r="BR78" s="818">
        <v>0.90804393203883493</v>
      </c>
      <c r="BS78" s="774"/>
      <c r="BT78" s="819">
        <v>2013</v>
      </c>
      <c r="BU78" s="776">
        <v>0.92390000000000005</v>
      </c>
      <c r="BV78" s="777"/>
      <c r="BW78" s="778">
        <v>0.72</v>
      </c>
      <c r="BX78" s="778">
        <v>0.66500000000000004</v>
      </c>
      <c r="BY78" s="778">
        <v>1.0407</v>
      </c>
      <c r="BZ78" s="622"/>
      <c r="CA78" s="619" t="s">
        <v>469</v>
      </c>
      <c r="CB78" s="619" t="s">
        <v>652</v>
      </c>
      <c r="CC78" s="770">
        <v>36430</v>
      </c>
      <c r="CD78" s="770">
        <v>37342</v>
      </c>
      <c r="CE78" s="770">
        <v>39038</v>
      </c>
      <c r="CF78" s="820">
        <v>37603.333333333336</v>
      </c>
      <c r="CG78" s="820">
        <v>0.82040000000000002</v>
      </c>
      <c r="CH78" s="639"/>
      <c r="CI78" s="820">
        <v>-1434.6666666666642</v>
      </c>
      <c r="CJ78" s="820">
        <v>-3.6799999999999999E-2</v>
      </c>
      <c r="CL78" s="619" t="s">
        <v>469</v>
      </c>
      <c r="CM78" s="619" t="s">
        <v>652</v>
      </c>
      <c r="CN78" s="780">
        <v>0.85830000000000006</v>
      </c>
      <c r="CO78" s="781"/>
      <c r="CP78" s="780">
        <v>5432</v>
      </c>
      <c r="CQ78" s="787">
        <v>9546984</v>
      </c>
      <c r="CR78" s="787">
        <v>0</v>
      </c>
      <c r="CS78" s="787">
        <v>9546984</v>
      </c>
      <c r="CT78" s="787">
        <v>1757.54</v>
      </c>
      <c r="CU78" s="781"/>
      <c r="CV78" s="822">
        <v>1779.22</v>
      </c>
      <c r="CW78" s="787">
        <v>293.74</v>
      </c>
      <c r="CX78" s="785">
        <v>0.98799999999999999</v>
      </c>
      <c r="CY78" s="786"/>
      <c r="CZ78" s="787">
        <v>0.66500000000000004</v>
      </c>
      <c r="DA78" s="787">
        <v>1</v>
      </c>
      <c r="DB78" s="781"/>
      <c r="DC78" s="785">
        <v>1</v>
      </c>
      <c r="DX78" s="789" t="s">
        <v>377</v>
      </c>
      <c r="DY78" s="790" t="s">
        <v>920</v>
      </c>
      <c r="DZ78" s="790" t="s">
        <v>6</v>
      </c>
      <c r="EA78" s="791" t="s">
        <v>1076</v>
      </c>
      <c r="EB78" s="792">
        <v>2809</v>
      </c>
      <c r="EC78" s="793"/>
      <c r="ED78" s="794">
        <v>2809</v>
      </c>
      <c r="EE78" s="794"/>
      <c r="EF78" s="793"/>
      <c r="EG78" s="794">
        <v>5.9087084560370214E-2</v>
      </c>
      <c r="EH78" s="793"/>
      <c r="EI78" s="794">
        <v>0</v>
      </c>
      <c r="EJ78" s="794"/>
      <c r="EK78" s="794">
        <v>0</v>
      </c>
      <c r="EL78" s="794"/>
      <c r="EM78" s="793"/>
      <c r="EN78" s="793"/>
      <c r="EO78" s="795"/>
      <c r="ES78" s="823" t="s">
        <v>449</v>
      </c>
      <c r="ET78" s="824" t="s">
        <v>450</v>
      </c>
      <c r="EU78" s="841">
        <v>0</v>
      </c>
    </row>
    <row r="79" spans="1:151" ht="15.75">
      <c r="A79" s="798" t="s">
        <v>471</v>
      </c>
      <c r="B79" s="799" t="s">
        <v>472</v>
      </c>
      <c r="C79" s="799">
        <v>23612</v>
      </c>
      <c r="D79" s="799">
        <v>24563</v>
      </c>
      <c r="E79" s="799"/>
      <c r="F79" s="799">
        <v>24563</v>
      </c>
      <c r="G79" s="799"/>
      <c r="H79" s="799">
        <v>24563</v>
      </c>
      <c r="K79" s="802" t="s">
        <v>471</v>
      </c>
      <c r="L79" s="803" t="s">
        <v>472</v>
      </c>
      <c r="M79" s="804">
        <v>11653665651</v>
      </c>
      <c r="N79" s="805">
        <v>273580607</v>
      </c>
      <c r="O79" s="804">
        <v>11380085044</v>
      </c>
      <c r="P79" s="802">
        <v>2020</v>
      </c>
      <c r="Q79" s="752">
        <v>0.99944289693593313</v>
      </c>
      <c r="R79" s="803">
        <v>11386428458</v>
      </c>
      <c r="S79" s="806">
        <v>273580607</v>
      </c>
      <c r="T79" s="803">
        <v>190018883</v>
      </c>
      <c r="U79" s="803">
        <v>3136180963</v>
      </c>
      <c r="V79" s="803">
        <v>14986208911</v>
      </c>
      <c r="X79" s="619" t="s">
        <v>471</v>
      </c>
      <c r="Y79" s="619" t="s">
        <v>472</v>
      </c>
      <c r="Z79" s="807">
        <v>14986208911</v>
      </c>
      <c r="AA79" s="808">
        <v>95761874.941289991</v>
      </c>
      <c r="AB79" s="756">
        <v>33416802</v>
      </c>
      <c r="AC79" s="756">
        <v>679701</v>
      </c>
      <c r="AD79" s="809">
        <v>129858377.94128999</v>
      </c>
      <c r="AE79" s="810">
        <v>24563</v>
      </c>
      <c r="AF79" s="807">
        <v>5287</v>
      </c>
      <c r="AG79" s="807">
        <v>0.72729999999999995</v>
      </c>
      <c r="AI79" s="619" t="s">
        <v>471</v>
      </c>
      <c r="AJ79" s="619" t="s">
        <v>472</v>
      </c>
      <c r="AK79" s="760">
        <v>129858377.94128999</v>
      </c>
      <c r="AL79" s="761">
        <v>24563</v>
      </c>
      <c r="AM79" s="811">
        <v>5287</v>
      </c>
      <c r="AN79" s="812">
        <v>0.72729999999999995</v>
      </c>
      <c r="AO79" s="813">
        <v>0.81840000000000002</v>
      </c>
      <c r="AP79" s="814">
        <v>0.89639999999999997</v>
      </c>
      <c r="AQ79" s="812">
        <v>0.82089999999999996</v>
      </c>
      <c r="AR79" s="815">
        <v>0.82089999999999996</v>
      </c>
      <c r="AS79" s="825">
        <v>1701.69</v>
      </c>
      <c r="AT79" s="826">
        <v>371.27</v>
      </c>
      <c r="AU79" s="814">
        <v>9119505</v>
      </c>
      <c r="AV79" s="812">
        <v>1</v>
      </c>
      <c r="AW79" s="811">
        <v>9119505</v>
      </c>
      <c r="BB79" s="619" t="s">
        <v>471</v>
      </c>
      <c r="BC79" s="619" t="s">
        <v>653</v>
      </c>
      <c r="BD79" s="768">
        <v>14986208911</v>
      </c>
      <c r="BE79" s="769">
        <v>651.97</v>
      </c>
      <c r="BF79" s="808">
        <v>22986041</v>
      </c>
      <c r="BG79" s="816">
        <v>0.81840000000000002</v>
      </c>
      <c r="BH79" s="673"/>
      <c r="BI79" s="770">
        <v>24563</v>
      </c>
      <c r="BJ79" s="808">
        <v>37.68</v>
      </c>
      <c r="BK79" s="770">
        <v>181301</v>
      </c>
      <c r="BL79" s="810">
        <v>278</v>
      </c>
      <c r="BN79" s="619" t="s">
        <v>471</v>
      </c>
      <c r="BO79" s="619" t="s">
        <v>472</v>
      </c>
      <c r="BP79" s="772">
        <v>0.96646408839779019</v>
      </c>
      <c r="BQ79" s="772">
        <v>0.92252859590724579</v>
      </c>
      <c r="BR79" s="818">
        <v>0.99944289693593313</v>
      </c>
      <c r="BS79" s="774"/>
      <c r="BT79" s="819">
        <v>2020</v>
      </c>
      <c r="BU79" s="776">
        <v>0.99944289693593313</v>
      </c>
      <c r="BV79" s="777"/>
      <c r="BW79" s="778">
        <v>0.67969999999999997</v>
      </c>
      <c r="BX79" s="778">
        <v>0.67900000000000005</v>
      </c>
      <c r="BY79" s="778">
        <v>1.0626</v>
      </c>
      <c r="BZ79" s="622"/>
      <c r="CA79" s="619" t="s">
        <v>471</v>
      </c>
      <c r="CB79" s="619" t="s">
        <v>653</v>
      </c>
      <c r="CC79" s="770">
        <v>39225</v>
      </c>
      <c r="CD79" s="770">
        <v>41163</v>
      </c>
      <c r="CE79" s="770">
        <v>42882</v>
      </c>
      <c r="CF79" s="820">
        <v>41090</v>
      </c>
      <c r="CG79" s="820">
        <v>0.89639999999999997</v>
      </c>
      <c r="CH79" s="639"/>
      <c r="CI79" s="820">
        <v>-1792</v>
      </c>
      <c r="CJ79" s="820">
        <v>-4.1799999999999997E-2</v>
      </c>
      <c r="CL79" s="619" t="s">
        <v>471</v>
      </c>
      <c r="CM79" s="619" t="s">
        <v>653</v>
      </c>
      <c r="CN79" s="780">
        <v>0.82089999999999996</v>
      </c>
      <c r="CO79" s="781"/>
      <c r="CP79" s="780">
        <v>24563</v>
      </c>
      <c r="CQ79" s="787">
        <v>39550269</v>
      </c>
      <c r="CR79" s="787">
        <v>0</v>
      </c>
      <c r="CS79" s="787">
        <v>39550269</v>
      </c>
      <c r="CT79" s="787">
        <v>1610.16</v>
      </c>
      <c r="CU79" s="781"/>
      <c r="CV79" s="822">
        <v>1701.69</v>
      </c>
      <c r="CW79" s="787">
        <v>371.27</v>
      </c>
      <c r="CX79" s="785">
        <v>0.94599999999999995</v>
      </c>
      <c r="CY79" s="786"/>
      <c r="CZ79" s="787">
        <v>0.67900000000000005</v>
      </c>
      <c r="DA79" s="787">
        <v>1</v>
      </c>
      <c r="DB79" s="781"/>
      <c r="DC79" s="785">
        <v>1</v>
      </c>
      <c r="DX79" s="789" t="s">
        <v>377</v>
      </c>
      <c r="DY79" s="790" t="s">
        <v>922</v>
      </c>
      <c r="DZ79" s="790" t="s">
        <v>6</v>
      </c>
      <c r="EA79" s="791" t="s">
        <v>923</v>
      </c>
      <c r="EB79" s="792">
        <v>3998</v>
      </c>
      <c r="EC79" s="793"/>
      <c r="ED79" s="794">
        <v>3998</v>
      </c>
      <c r="EE79" s="794"/>
      <c r="EF79" s="793"/>
      <c r="EG79" s="794">
        <v>8.4097602019352125E-2</v>
      </c>
      <c r="EH79" s="793"/>
      <c r="EI79" s="794">
        <v>0</v>
      </c>
      <c r="EJ79" s="794"/>
      <c r="EK79" s="794">
        <v>0</v>
      </c>
      <c r="EL79" s="794"/>
      <c r="EM79" s="793"/>
      <c r="EN79" s="793"/>
      <c r="EO79" s="795"/>
      <c r="ES79" s="823" t="s">
        <v>451</v>
      </c>
      <c r="ET79" s="824" t="s">
        <v>452</v>
      </c>
      <c r="EU79" s="841">
        <v>6626287</v>
      </c>
    </row>
    <row r="80" spans="1:151" ht="15.75">
      <c r="A80" s="798" t="s">
        <v>473</v>
      </c>
      <c r="B80" s="799" t="s">
        <v>474</v>
      </c>
      <c r="C80" s="799">
        <v>2063</v>
      </c>
      <c r="D80" s="799">
        <v>2063</v>
      </c>
      <c r="E80" s="799"/>
      <c r="F80" s="799">
        <v>2063</v>
      </c>
      <c r="G80" s="799"/>
      <c r="H80" s="799">
        <v>2063</v>
      </c>
      <c r="K80" s="802" t="s">
        <v>473</v>
      </c>
      <c r="L80" s="803" t="s">
        <v>474</v>
      </c>
      <c r="M80" s="804">
        <v>2632007629</v>
      </c>
      <c r="N80" s="805">
        <v>132431270</v>
      </c>
      <c r="O80" s="804">
        <v>2499576359</v>
      </c>
      <c r="P80" s="802">
        <v>2017</v>
      </c>
      <c r="Q80" s="752">
        <v>0.86580000000000001</v>
      </c>
      <c r="R80" s="803">
        <v>2887013582</v>
      </c>
      <c r="S80" s="806">
        <v>132431270</v>
      </c>
      <c r="T80" s="803">
        <v>146073037</v>
      </c>
      <c r="U80" s="803">
        <v>334643396</v>
      </c>
      <c r="V80" s="803">
        <v>3500161285</v>
      </c>
      <c r="X80" s="619" t="s">
        <v>473</v>
      </c>
      <c r="Y80" s="619" t="s">
        <v>474</v>
      </c>
      <c r="Z80" s="807">
        <v>3500161285</v>
      </c>
      <c r="AA80" s="808">
        <v>22366030.61115</v>
      </c>
      <c r="AB80" s="756">
        <v>4422812</v>
      </c>
      <c r="AC80" s="756">
        <v>132159</v>
      </c>
      <c r="AD80" s="809">
        <v>26921001.61115</v>
      </c>
      <c r="AE80" s="810">
        <v>2063</v>
      </c>
      <c r="AF80" s="807">
        <v>13049</v>
      </c>
      <c r="AG80" s="807">
        <v>1.7951999999999999</v>
      </c>
      <c r="AI80" s="619" t="s">
        <v>473</v>
      </c>
      <c r="AJ80" s="619" t="s">
        <v>474</v>
      </c>
      <c r="AK80" s="760">
        <v>26921001.61115</v>
      </c>
      <c r="AL80" s="761">
        <v>2063</v>
      </c>
      <c r="AM80" s="811">
        <v>13049</v>
      </c>
      <c r="AN80" s="812">
        <v>1.7951999999999999</v>
      </c>
      <c r="AO80" s="813">
        <v>0.52410000000000001</v>
      </c>
      <c r="AP80" s="814">
        <v>0.9647</v>
      </c>
      <c r="AQ80" s="812">
        <v>1.2528999999999999</v>
      </c>
      <c r="AR80" s="815" t="s">
        <v>2</v>
      </c>
      <c r="AS80" s="825" t="s">
        <v>2</v>
      </c>
      <c r="AT80" s="826" t="s">
        <v>2</v>
      </c>
      <c r="AU80" s="814">
        <v>0</v>
      </c>
      <c r="AV80" s="812" t="s">
        <v>2</v>
      </c>
      <c r="AW80" s="811">
        <v>0</v>
      </c>
      <c r="BB80" s="619" t="s">
        <v>473</v>
      </c>
      <c r="BC80" s="619" t="s">
        <v>654</v>
      </c>
      <c r="BD80" s="768">
        <v>3500161285</v>
      </c>
      <c r="BE80" s="769">
        <v>237.79</v>
      </c>
      <c r="BF80" s="808">
        <v>14719548</v>
      </c>
      <c r="BG80" s="816">
        <v>0.52410000000000001</v>
      </c>
      <c r="BH80" s="673"/>
      <c r="BI80" s="770">
        <v>2063</v>
      </c>
      <c r="BJ80" s="808">
        <v>8.68</v>
      </c>
      <c r="BK80" s="770">
        <v>21784</v>
      </c>
      <c r="BL80" s="810">
        <v>92</v>
      </c>
      <c r="BN80" s="619" t="s">
        <v>473</v>
      </c>
      <c r="BO80" s="619" t="s">
        <v>474</v>
      </c>
      <c r="BP80" s="772">
        <v>0.93935157894736843</v>
      </c>
      <c r="BQ80" s="772">
        <v>0.88045629629629629</v>
      </c>
      <c r="BR80" s="773">
        <v>0.83160000000000001</v>
      </c>
      <c r="BS80" s="774"/>
      <c r="BT80" s="775">
        <v>2017</v>
      </c>
      <c r="BU80" s="776">
        <v>0.86580000000000001</v>
      </c>
      <c r="BV80" s="777"/>
      <c r="BW80" s="778">
        <v>0.5494</v>
      </c>
      <c r="BX80" s="778">
        <v>0.47599999999999998</v>
      </c>
      <c r="BY80" s="778">
        <v>0.74490000000000001</v>
      </c>
      <c r="BZ80" s="622"/>
      <c r="CA80" s="619" t="s">
        <v>473</v>
      </c>
      <c r="CB80" s="619" t="s">
        <v>654</v>
      </c>
      <c r="CC80" s="770">
        <v>42724</v>
      </c>
      <c r="CD80" s="770">
        <v>43276</v>
      </c>
      <c r="CE80" s="770">
        <v>46661</v>
      </c>
      <c r="CF80" s="820">
        <v>44220.333333333336</v>
      </c>
      <c r="CG80" s="820">
        <v>0.9647</v>
      </c>
      <c r="CH80" s="639"/>
      <c r="CI80" s="820">
        <v>-2440.6666666666642</v>
      </c>
      <c r="CJ80" s="820">
        <v>-5.2299999999999999E-2</v>
      </c>
      <c r="CL80" s="619" t="s">
        <v>473</v>
      </c>
      <c r="CM80" s="619" t="s">
        <v>654</v>
      </c>
      <c r="CN80" s="780" t="s">
        <v>2</v>
      </c>
      <c r="CO80" s="781"/>
      <c r="CP80" s="780">
        <v>2063</v>
      </c>
      <c r="CQ80" s="787">
        <v>5129788</v>
      </c>
      <c r="CR80" s="787">
        <v>0</v>
      </c>
      <c r="CS80" s="787">
        <v>5129788</v>
      </c>
      <c r="CT80" s="787">
        <v>2486.5700000000002</v>
      </c>
      <c r="CU80" s="781"/>
      <c r="CV80" s="822" t="s">
        <v>2</v>
      </c>
      <c r="CW80" s="787" t="s">
        <v>2</v>
      </c>
      <c r="CX80" s="785" t="s">
        <v>2</v>
      </c>
      <c r="CY80" s="786"/>
      <c r="CZ80" s="787">
        <v>0.47599999999999998</v>
      </c>
      <c r="DA80" s="787" t="s">
        <v>2</v>
      </c>
      <c r="DB80" s="781"/>
      <c r="DC80" s="785" t="s">
        <v>2</v>
      </c>
      <c r="DX80" s="789" t="s">
        <v>377</v>
      </c>
      <c r="DY80" s="790" t="s">
        <v>57</v>
      </c>
      <c r="DZ80" s="790" t="s">
        <v>6</v>
      </c>
      <c r="EA80" s="791" t="s">
        <v>58</v>
      </c>
      <c r="EB80" s="792">
        <v>640</v>
      </c>
      <c r="EC80" s="793"/>
      <c r="ED80" s="794">
        <v>640</v>
      </c>
      <c r="EE80" s="794"/>
      <c r="EF80" s="793"/>
      <c r="EG80" s="794">
        <v>1.3462347496844763E-2</v>
      </c>
      <c r="EH80" s="793"/>
      <c r="EI80" s="794">
        <v>0</v>
      </c>
      <c r="EJ80" s="794"/>
      <c r="EK80" s="794">
        <v>0</v>
      </c>
      <c r="EL80" s="794"/>
      <c r="EM80" s="793"/>
      <c r="EN80" s="793"/>
      <c r="EO80" s="795"/>
      <c r="ES80" s="823" t="s">
        <v>453</v>
      </c>
      <c r="ET80" s="824" t="s">
        <v>454</v>
      </c>
      <c r="EU80" s="841">
        <v>0</v>
      </c>
    </row>
    <row r="81" spans="1:151" ht="15.75">
      <c r="A81" s="798" t="s">
        <v>475</v>
      </c>
      <c r="B81" s="799" t="s">
        <v>476</v>
      </c>
      <c r="C81" s="799">
        <v>15123</v>
      </c>
      <c r="D81" s="799">
        <v>21536</v>
      </c>
      <c r="E81" s="799"/>
      <c r="F81" s="799">
        <v>21536</v>
      </c>
      <c r="G81" s="799"/>
      <c r="H81" s="799">
        <v>21536</v>
      </c>
      <c r="K81" s="802" t="s">
        <v>475</v>
      </c>
      <c r="L81" s="803" t="s">
        <v>476</v>
      </c>
      <c r="M81" s="804">
        <v>8929654405</v>
      </c>
      <c r="N81" s="805">
        <v>166655810</v>
      </c>
      <c r="O81" s="804">
        <v>8762998595</v>
      </c>
      <c r="P81" s="802">
        <v>2019</v>
      </c>
      <c r="Q81" s="752">
        <v>0.92610000000000003</v>
      </c>
      <c r="R81" s="803">
        <v>9462259578</v>
      </c>
      <c r="S81" s="806">
        <v>166655810</v>
      </c>
      <c r="T81" s="803">
        <v>316619362</v>
      </c>
      <c r="U81" s="803">
        <v>2771413052</v>
      </c>
      <c r="V81" s="803">
        <v>12716947802</v>
      </c>
      <c r="X81" s="619" t="s">
        <v>475</v>
      </c>
      <c r="Y81" s="619" t="s">
        <v>476</v>
      </c>
      <c r="Z81" s="807">
        <v>12716947802</v>
      </c>
      <c r="AA81" s="808">
        <v>81261296.454779997</v>
      </c>
      <c r="AB81" s="756">
        <v>27432874</v>
      </c>
      <c r="AC81" s="756">
        <v>1020182</v>
      </c>
      <c r="AD81" s="809">
        <v>109714352.45478</v>
      </c>
      <c r="AE81" s="810">
        <v>21536</v>
      </c>
      <c r="AF81" s="807">
        <v>5094</v>
      </c>
      <c r="AG81" s="807">
        <v>0.70079999999999998</v>
      </c>
      <c r="AI81" s="619" t="s">
        <v>475</v>
      </c>
      <c r="AJ81" s="619" t="s">
        <v>476</v>
      </c>
      <c r="AK81" s="760">
        <v>109714352.45478</v>
      </c>
      <c r="AL81" s="761">
        <v>21536</v>
      </c>
      <c r="AM81" s="811">
        <v>5094</v>
      </c>
      <c r="AN81" s="812">
        <v>0.70079999999999998</v>
      </c>
      <c r="AO81" s="813">
        <v>0.5786</v>
      </c>
      <c r="AP81" s="814">
        <v>0.81569999999999998</v>
      </c>
      <c r="AQ81" s="812">
        <v>0.74609999999999987</v>
      </c>
      <c r="AR81" s="815">
        <v>0.74609999999999987</v>
      </c>
      <c r="AS81" s="825">
        <v>1546.64</v>
      </c>
      <c r="AT81" s="826">
        <v>526.31999999999994</v>
      </c>
      <c r="AU81" s="814">
        <v>11334828</v>
      </c>
      <c r="AV81" s="812">
        <v>0.90200000000000002</v>
      </c>
      <c r="AW81" s="811">
        <v>10224015</v>
      </c>
      <c r="BB81" s="619" t="s">
        <v>475</v>
      </c>
      <c r="BC81" s="619" t="s">
        <v>655</v>
      </c>
      <c r="BD81" s="768">
        <v>12716947802</v>
      </c>
      <c r="BE81" s="769">
        <v>782.52</v>
      </c>
      <c r="BF81" s="808">
        <v>16251275</v>
      </c>
      <c r="BG81" s="816">
        <v>0.5786</v>
      </c>
      <c r="BH81" s="673"/>
      <c r="BI81" s="770">
        <v>21536</v>
      </c>
      <c r="BJ81" s="808">
        <v>27.52</v>
      </c>
      <c r="BK81" s="770">
        <v>144589</v>
      </c>
      <c r="BL81" s="810">
        <v>185</v>
      </c>
      <c r="BN81" s="619" t="s">
        <v>475</v>
      </c>
      <c r="BO81" s="619" t="s">
        <v>476</v>
      </c>
      <c r="BP81" s="817">
        <v>0.90168000000000004</v>
      </c>
      <c r="BQ81" s="772">
        <v>0.95258766119060245</v>
      </c>
      <c r="BR81" s="818">
        <v>0.91279999999999994</v>
      </c>
      <c r="BS81" s="774"/>
      <c r="BT81" s="819">
        <v>2019</v>
      </c>
      <c r="BU81" s="776">
        <v>0.92610000000000003</v>
      </c>
      <c r="BV81" s="777"/>
      <c r="BW81" s="778">
        <v>0.63270000000000004</v>
      </c>
      <c r="BX81" s="778">
        <v>0.58599999999999997</v>
      </c>
      <c r="BY81" s="778">
        <v>0.91710000000000003</v>
      </c>
      <c r="BZ81" s="622"/>
      <c r="CA81" s="619" t="s">
        <v>475</v>
      </c>
      <c r="CB81" s="619" t="s">
        <v>655</v>
      </c>
      <c r="CC81" s="770">
        <v>35848</v>
      </c>
      <c r="CD81" s="770">
        <v>37378</v>
      </c>
      <c r="CE81" s="770">
        <v>38935</v>
      </c>
      <c r="CF81" s="820">
        <v>37387</v>
      </c>
      <c r="CG81" s="820">
        <v>0.81569999999999998</v>
      </c>
      <c r="CH81" s="639"/>
      <c r="CI81" s="820">
        <v>-1548</v>
      </c>
      <c r="CJ81" s="820">
        <v>-3.9800000000000002E-2</v>
      </c>
      <c r="CL81" s="619" t="s">
        <v>475</v>
      </c>
      <c r="CM81" s="619" t="s">
        <v>655</v>
      </c>
      <c r="CN81" s="780">
        <v>0.74609999999999987</v>
      </c>
      <c r="CO81" s="781"/>
      <c r="CP81" s="780">
        <v>21536</v>
      </c>
      <c r="CQ81" s="787">
        <v>24409542</v>
      </c>
      <c r="CR81" s="787">
        <v>5632685</v>
      </c>
      <c r="CS81" s="787">
        <v>30042227</v>
      </c>
      <c r="CT81" s="787">
        <v>1394.98</v>
      </c>
      <c r="CU81" s="781"/>
      <c r="CV81" s="822">
        <v>1546.64</v>
      </c>
      <c r="CW81" s="787">
        <v>526.31999999999994</v>
      </c>
      <c r="CX81" s="785">
        <v>0.90200000000000002</v>
      </c>
      <c r="CY81" s="786"/>
      <c r="CZ81" s="787">
        <v>0.58599999999999997</v>
      </c>
      <c r="DA81" s="787" t="s">
        <v>2</v>
      </c>
      <c r="DB81" s="781"/>
      <c r="DC81" s="785">
        <v>0.90200000000000002</v>
      </c>
      <c r="DX81" s="789" t="s">
        <v>377</v>
      </c>
      <c r="DY81" s="790" t="s">
        <v>59</v>
      </c>
      <c r="DZ81" s="790" t="s">
        <v>6</v>
      </c>
      <c r="EA81" s="791" t="s">
        <v>1077</v>
      </c>
      <c r="EB81" s="792">
        <v>650</v>
      </c>
      <c r="EC81" s="793"/>
      <c r="ED81" s="794">
        <v>650</v>
      </c>
      <c r="EE81" s="794"/>
      <c r="EF81" s="793"/>
      <c r="EG81" s="794">
        <v>1.3672696676482961E-2</v>
      </c>
      <c r="EH81" s="793"/>
      <c r="EI81" s="794">
        <v>0</v>
      </c>
      <c r="EJ81" s="794"/>
      <c r="EK81" s="794">
        <v>0</v>
      </c>
      <c r="EL81" s="794"/>
      <c r="EM81" s="793"/>
      <c r="EN81" s="793"/>
      <c r="EO81" s="795"/>
      <c r="ES81" s="823" t="s">
        <v>455</v>
      </c>
      <c r="ET81" s="824" t="s">
        <v>456</v>
      </c>
      <c r="EU81" s="841">
        <v>643103</v>
      </c>
    </row>
    <row r="82" spans="1:151" ht="15.75">
      <c r="A82" s="798" t="s">
        <v>477</v>
      </c>
      <c r="B82" s="799" t="s">
        <v>478</v>
      </c>
      <c r="C82" s="799">
        <v>6753</v>
      </c>
      <c r="D82" s="799">
        <v>6753</v>
      </c>
      <c r="E82" s="799"/>
      <c r="F82" s="799">
        <v>6753</v>
      </c>
      <c r="G82" s="799"/>
      <c r="H82" s="799">
        <v>6753</v>
      </c>
      <c r="K82" s="802" t="s">
        <v>477</v>
      </c>
      <c r="L82" s="803" t="s">
        <v>478</v>
      </c>
      <c r="M82" s="804">
        <v>1963876602</v>
      </c>
      <c r="N82" s="805">
        <v>85720301</v>
      </c>
      <c r="O82" s="804">
        <v>1878156301</v>
      </c>
      <c r="P82" s="802">
        <v>2016</v>
      </c>
      <c r="Q82" s="752">
        <v>0.97860000000000003</v>
      </c>
      <c r="R82" s="803">
        <v>1919227775</v>
      </c>
      <c r="S82" s="806">
        <v>85720301</v>
      </c>
      <c r="T82" s="803">
        <v>1172157062</v>
      </c>
      <c r="U82" s="803">
        <v>842387698</v>
      </c>
      <c r="V82" s="803">
        <v>4019492836</v>
      </c>
      <c r="X82" s="619" t="s">
        <v>477</v>
      </c>
      <c r="Y82" s="619" t="s">
        <v>478</v>
      </c>
      <c r="Z82" s="807">
        <v>4019492836</v>
      </c>
      <c r="AA82" s="808">
        <v>25684559.222039998</v>
      </c>
      <c r="AB82" s="756">
        <v>7681922</v>
      </c>
      <c r="AC82" s="756">
        <v>117623</v>
      </c>
      <c r="AD82" s="809">
        <v>33484104.222039998</v>
      </c>
      <c r="AE82" s="810">
        <v>6753</v>
      </c>
      <c r="AF82" s="807">
        <v>4958</v>
      </c>
      <c r="AG82" s="807">
        <v>0.68210000000000004</v>
      </c>
      <c r="AI82" s="619" t="s">
        <v>477</v>
      </c>
      <c r="AJ82" s="619" t="s">
        <v>478</v>
      </c>
      <c r="AK82" s="760">
        <v>33484104.222039998</v>
      </c>
      <c r="AL82" s="761">
        <v>6753</v>
      </c>
      <c r="AM82" s="811">
        <v>4958</v>
      </c>
      <c r="AN82" s="812">
        <v>0.68210000000000004</v>
      </c>
      <c r="AO82" s="813">
        <v>0.30199999999999999</v>
      </c>
      <c r="AP82" s="814">
        <v>0.75149999999999995</v>
      </c>
      <c r="AQ82" s="812">
        <v>0.67880000000000007</v>
      </c>
      <c r="AR82" s="815">
        <v>0.67880000000000007</v>
      </c>
      <c r="AS82" s="825">
        <v>1407.13</v>
      </c>
      <c r="AT82" s="826">
        <v>665.82999999999993</v>
      </c>
      <c r="AU82" s="814">
        <v>4496350</v>
      </c>
      <c r="AV82" s="812">
        <v>1</v>
      </c>
      <c r="AW82" s="811">
        <v>4496350</v>
      </c>
      <c r="BB82" s="619" t="s">
        <v>477</v>
      </c>
      <c r="BC82" s="619" t="s">
        <v>656</v>
      </c>
      <c r="BD82" s="768">
        <v>4019492836</v>
      </c>
      <c r="BE82" s="769">
        <v>473.82</v>
      </c>
      <c r="BF82" s="808">
        <v>8483164</v>
      </c>
      <c r="BG82" s="816">
        <v>0.30199999999999999</v>
      </c>
      <c r="BH82" s="673"/>
      <c r="BI82" s="770">
        <v>6753</v>
      </c>
      <c r="BJ82" s="808">
        <v>14.25</v>
      </c>
      <c r="BK82" s="770">
        <v>45118</v>
      </c>
      <c r="BL82" s="810">
        <v>95</v>
      </c>
      <c r="BN82" s="619" t="s">
        <v>477</v>
      </c>
      <c r="BO82" s="619" t="s">
        <v>478</v>
      </c>
      <c r="BP82" s="772">
        <v>0.99944578313253007</v>
      </c>
      <c r="BQ82" s="772">
        <v>0.99880330634277992</v>
      </c>
      <c r="BR82" s="818">
        <v>0.95814509803921566</v>
      </c>
      <c r="BS82" s="774"/>
      <c r="BT82" s="819">
        <v>2016</v>
      </c>
      <c r="BU82" s="776">
        <v>0.97860000000000003</v>
      </c>
      <c r="BV82" s="777"/>
      <c r="BW82" s="778">
        <v>0.83</v>
      </c>
      <c r="BX82" s="778">
        <v>0.81200000000000006</v>
      </c>
      <c r="BY82" s="778">
        <v>1.2706999999999999</v>
      </c>
      <c r="BZ82" s="622"/>
      <c r="CA82" s="619" t="s">
        <v>477</v>
      </c>
      <c r="CB82" s="619" t="s">
        <v>656</v>
      </c>
      <c r="CC82" s="770">
        <v>33743</v>
      </c>
      <c r="CD82" s="770">
        <v>34157</v>
      </c>
      <c r="CE82" s="770">
        <v>35434</v>
      </c>
      <c r="CF82" s="820">
        <v>34444.666666666664</v>
      </c>
      <c r="CG82" s="820">
        <v>0.75149999999999995</v>
      </c>
      <c r="CH82" s="639"/>
      <c r="CI82" s="820">
        <v>-989.33333333333576</v>
      </c>
      <c r="CJ82" s="820">
        <v>-2.7900000000000001E-2</v>
      </c>
      <c r="CL82" s="619" t="s">
        <v>477</v>
      </c>
      <c r="CM82" s="619" t="s">
        <v>656</v>
      </c>
      <c r="CN82" s="780">
        <v>0.67880000000000007</v>
      </c>
      <c r="CO82" s="781"/>
      <c r="CP82" s="780">
        <v>6753</v>
      </c>
      <c r="CQ82" s="787">
        <v>7763448</v>
      </c>
      <c r="CR82" s="787">
        <v>0</v>
      </c>
      <c r="CS82" s="787">
        <v>7763448</v>
      </c>
      <c r="CT82" s="787">
        <v>1149.6300000000001</v>
      </c>
      <c r="CU82" s="781"/>
      <c r="CV82" s="822">
        <v>1407.13</v>
      </c>
      <c r="CW82" s="787">
        <v>665.82999999999993</v>
      </c>
      <c r="CX82" s="785">
        <v>0.81699999999999995</v>
      </c>
      <c r="CY82" s="786"/>
      <c r="CZ82" s="787">
        <v>0.81200000000000006</v>
      </c>
      <c r="DA82" s="787">
        <v>1</v>
      </c>
      <c r="DB82" s="781"/>
      <c r="DC82" s="785">
        <v>1</v>
      </c>
      <c r="DX82" s="842" t="s">
        <v>377</v>
      </c>
      <c r="DY82" s="790" t="s">
        <v>61</v>
      </c>
      <c r="DZ82" s="790" t="s">
        <v>6</v>
      </c>
      <c r="EA82" s="791" t="s">
        <v>1078</v>
      </c>
      <c r="EB82" s="792">
        <v>250</v>
      </c>
      <c r="EC82" s="793"/>
      <c r="ED82" s="794">
        <v>250</v>
      </c>
      <c r="EE82" s="794"/>
      <c r="EF82" s="793"/>
      <c r="EG82" s="794">
        <v>5.2587294909549852E-3</v>
      </c>
      <c r="EH82" s="793"/>
      <c r="EI82" s="794">
        <v>0</v>
      </c>
      <c r="EJ82" s="794"/>
      <c r="EK82" s="794">
        <v>0</v>
      </c>
      <c r="EL82" s="794"/>
      <c r="EM82" s="793"/>
      <c r="EN82" s="793"/>
      <c r="EO82" s="795"/>
      <c r="ES82" s="823" t="s">
        <v>457</v>
      </c>
      <c r="ET82" s="824" t="s">
        <v>458</v>
      </c>
      <c r="EU82" s="841">
        <v>11889842</v>
      </c>
    </row>
    <row r="83" spans="1:151" ht="15.75">
      <c r="A83" s="798" t="s">
        <v>479</v>
      </c>
      <c r="B83" s="799" t="s">
        <v>481</v>
      </c>
      <c r="C83" s="799">
        <v>20563</v>
      </c>
      <c r="D83" s="799">
        <v>21166</v>
      </c>
      <c r="E83" s="799"/>
      <c r="F83" s="799">
        <v>21166</v>
      </c>
      <c r="G83" s="799"/>
      <c r="H83" s="799">
        <v>21166</v>
      </c>
      <c r="K83" s="802" t="s">
        <v>479</v>
      </c>
      <c r="L83" s="803" t="s">
        <v>481</v>
      </c>
      <c r="M83" s="804">
        <v>4669686610</v>
      </c>
      <c r="N83" s="805">
        <v>271751300</v>
      </c>
      <c r="O83" s="804">
        <v>4397935310</v>
      </c>
      <c r="P83" s="802">
        <v>2018</v>
      </c>
      <c r="Q83" s="752">
        <v>0.98450000000000004</v>
      </c>
      <c r="R83" s="803">
        <v>4467176546</v>
      </c>
      <c r="S83" s="806">
        <v>271751300</v>
      </c>
      <c r="T83" s="803">
        <v>477228693</v>
      </c>
      <c r="U83" s="803">
        <v>2235362074</v>
      </c>
      <c r="V83" s="803">
        <v>7451518613</v>
      </c>
      <c r="X83" s="619" t="s">
        <v>479</v>
      </c>
      <c r="Y83" s="619" t="s">
        <v>481</v>
      </c>
      <c r="Z83" s="807">
        <v>7451518613</v>
      </c>
      <c r="AA83" s="808">
        <v>47615203.937069997</v>
      </c>
      <c r="AB83" s="756">
        <v>26663172</v>
      </c>
      <c r="AC83" s="756">
        <v>380594</v>
      </c>
      <c r="AD83" s="809">
        <v>74658969.937069997</v>
      </c>
      <c r="AE83" s="810">
        <v>21166</v>
      </c>
      <c r="AF83" s="807">
        <v>3527</v>
      </c>
      <c r="AG83" s="807">
        <v>0.48520000000000002</v>
      </c>
      <c r="AI83" s="619" t="s">
        <v>479</v>
      </c>
      <c r="AJ83" s="619" t="s">
        <v>481</v>
      </c>
      <c r="AK83" s="760">
        <v>74658969.937069997</v>
      </c>
      <c r="AL83" s="761">
        <v>21166</v>
      </c>
      <c r="AM83" s="811">
        <v>3527</v>
      </c>
      <c r="AN83" s="812">
        <v>0.48520000000000002</v>
      </c>
      <c r="AO83" s="813">
        <v>0.27950000000000003</v>
      </c>
      <c r="AP83" s="814">
        <v>0.63549999999999995</v>
      </c>
      <c r="AQ83" s="812">
        <v>0.53990000000000005</v>
      </c>
      <c r="AR83" s="815">
        <v>0.53990000000000005</v>
      </c>
      <c r="AS83" s="825">
        <v>1119.19</v>
      </c>
      <c r="AT83" s="826">
        <v>953.77</v>
      </c>
      <c r="AU83" s="814">
        <v>20187496</v>
      </c>
      <c r="AV83" s="812">
        <v>1</v>
      </c>
      <c r="AW83" s="811">
        <v>20187496</v>
      </c>
      <c r="BB83" s="619" t="s">
        <v>479</v>
      </c>
      <c r="BC83" s="619" t="s">
        <v>657</v>
      </c>
      <c r="BD83" s="768">
        <v>7451518613</v>
      </c>
      <c r="BE83" s="769">
        <v>949.22</v>
      </c>
      <c r="BF83" s="808">
        <v>7850149</v>
      </c>
      <c r="BG83" s="816">
        <v>0.27950000000000003</v>
      </c>
      <c r="BH83" s="673"/>
      <c r="BI83" s="770">
        <v>21166</v>
      </c>
      <c r="BJ83" s="808">
        <v>22.3</v>
      </c>
      <c r="BK83" s="770">
        <v>131315</v>
      </c>
      <c r="BL83" s="810">
        <v>138</v>
      </c>
      <c r="BN83" s="619" t="s">
        <v>479</v>
      </c>
      <c r="BO83" s="619" t="s">
        <v>481</v>
      </c>
      <c r="BP83" s="772">
        <v>1.001611111111111</v>
      </c>
      <c r="BQ83" s="772">
        <v>0.99557575757575767</v>
      </c>
      <c r="BR83" s="818">
        <v>0.97142857142857142</v>
      </c>
      <c r="BS83" s="774"/>
      <c r="BT83" s="819">
        <v>2018</v>
      </c>
      <c r="BU83" s="776">
        <v>0.98450000000000004</v>
      </c>
      <c r="BV83" s="777"/>
      <c r="BW83" s="778">
        <v>0.77</v>
      </c>
      <c r="BX83" s="778">
        <v>0.75800000000000001</v>
      </c>
      <c r="BY83" s="778">
        <v>1.1861999999999999</v>
      </c>
      <c r="BZ83" s="622"/>
      <c r="CA83" s="619" t="s">
        <v>479</v>
      </c>
      <c r="CB83" s="619" t="s">
        <v>657</v>
      </c>
      <c r="CC83" s="770">
        <v>27985</v>
      </c>
      <c r="CD83" s="770">
        <v>28846</v>
      </c>
      <c r="CE83" s="770">
        <v>30552</v>
      </c>
      <c r="CF83" s="820">
        <v>29127.666666666668</v>
      </c>
      <c r="CG83" s="820">
        <v>0.63549999999999995</v>
      </c>
      <c r="CH83" s="639"/>
      <c r="CI83" s="820">
        <v>-1424.3333333333321</v>
      </c>
      <c r="CJ83" s="820">
        <v>-4.6600000000000003E-2</v>
      </c>
      <c r="CL83" s="619" t="s">
        <v>479</v>
      </c>
      <c r="CM83" s="619" t="s">
        <v>657</v>
      </c>
      <c r="CN83" s="780">
        <v>0.53990000000000005</v>
      </c>
      <c r="CO83" s="781"/>
      <c r="CP83" s="780">
        <v>21166</v>
      </c>
      <c r="CQ83" s="787">
        <v>13305000</v>
      </c>
      <c r="CR83" s="787">
        <v>0</v>
      </c>
      <c r="CS83" s="787">
        <v>13305000</v>
      </c>
      <c r="CT83" s="787">
        <v>628.6</v>
      </c>
      <c r="CU83" s="781"/>
      <c r="CV83" s="822">
        <v>1119.19</v>
      </c>
      <c r="CW83" s="787">
        <v>953.77</v>
      </c>
      <c r="CX83" s="785">
        <v>0.56200000000000006</v>
      </c>
      <c r="CY83" s="786"/>
      <c r="CZ83" s="787">
        <v>0.75800000000000001</v>
      </c>
      <c r="DA83" s="787">
        <v>1</v>
      </c>
      <c r="DB83" s="781"/>
      <c r="DC83" s="785">
        <v>1</v>
      </c>
      <c r="DX83" s="842" t="s">
        <v>377</v>
      </c>
      <c r="DY83" s="790" t="s">
        <v>63</v>
      </c>
      <c r="DZ83" s="790" t="s">
        <v>6</v>
      </c>
      <c r="EA83" s="791" t="s">
        <v>1079</v>
      </c>
      <c r="EB83" s="792">
        <v>542</v>
      </c>
      <c r="EC83" s="793"/>
      <c r="ED83" s="794">
        <v>542</v>
      </c>
      <c r="EE83" s="794"/>
      <c r="EF83" s="793"/>
      <c r="EG83" s="794">
        <v>1.1400925536390409E-2</v>
      </c>
      <c r="EH83" s="793"/>
      <c r="EI83" s="794">
        <v>0</v>
      </c>
      <c r="EJ83" s="794"/>
      <c r="EK83" s="794">
        <v>0</v>
      </c>
      <c r="EL83" s="794"/>
      <c r="EM83" s="793"/>
      <c r="EN83" s="793"/>
      <c r="EO83" s="795"/>
      <c r="ES83" s="823" t="s">
        <v>459</v>
      </c>
      <c r="ET83" s="824" t="s">
        <v>460</v>
      </c>
      <c r="EU83" s="841">
        <v>0</v>
      </c>
    </row>
    <row r="84" spans="1:151" ht="15.75">
      <c r="A84" s="798" t="s">
        <v>482</v>
      </c>
      <c r="B84" s="799" t="s">
        <v>483</v>
      </c>
      <c r="C84" s="799">
        <v>10981</v>
      </c>
      <c r="D84" s="799">
        <v>12103</v>
      </c>
      <c r="E84" s="799"/>
      <c r="F84" s="799">
        <v>12103</v>
      </c>
      <c r="G84" s="799"/>
      <c r="H84" s="799">
        <v>12103</v>
      </c>
      <c r="K84" s="802" t="s">
        <v>482</v>
      </c>
      <c r="L84" s="803" t="s">
        <v>483</v>
      </c>
      <c r="M84" s="804">
        <v>5303776012</v>
      </c>
      <c r="N84" s="805">
        <v>185833910</v>
      </c>
      <c r="O84" s="804">
        <v>5117942102</v>
      </c>
      <c r="P84" s="802">
        <v>2019</v>
      </c>
      <c r="Q84" s="752">
        <v>0.99539999999999995</v>
      </c>
      <c r="R84" s="803">
        <v>5141593432</v>
      </c>
      <c r="S84" s="806">
        <v>185833910</v>
      </c>
      <c r="T84" s="803">
        <v>910417172</v>
      </c>
      <c r="U84" s="803">
        <v>1600786836</v>
      </c>
      <c r="V84" s="803">
        <v>7838631350</v>
      </c>
      <c r="X84" s="619" t="s">
        <v>482</v>
      </c>
      <c r="Y84" s="619" t="s">
        <v>483</v>
      </c>
      <c r="Z84" s="807">
        <v>7838631350</v>
      </c>
      <c r="AA84" s="808">
        <v>50088854.326499999</v>
      </c>
      <c r="AB84" s="756">
        <v>16552958</v>
      </c>
      <c r="AC84" s="756">
        <v>303893</v>
      </c>
      <c r="AD84" s="809">
        <v>66945705.326499999</v>
      </c>
      <c r="AE84" s="810">
        <v>12103</v>
      </c>
      <c r="AF84" s="807">
        <v>5531</v>
      </c>
      <c r="AG84" s="807">
        <v>0.76090000000000002</v>
      </c>
      <c r="AI84" s="619" t="s">
        <v>482</v>
      </c>
      <c r="AJ84" s="619" t="s">
        <v>483</v>
      </c>
      <c r="AK84" s="760">
        <v>66945705.326499999</v>
      </c>
      <c r="AL84" s="761">
        <v>12103</v>
      </c>
      <c r="AM84" s="811">
        <v>5531</v>
      </c>
      <c r="AN84" s="812">
        <v>0.76090000000000002</v>
      </c>
      <c r="AO84" s="813">
        <v>0.49349999999999999</v>
      </c>
      <c r="AP84" s="814">
        <v>0.80110000000000003</v>
      </c>
      <c r="AQ84" s="812">
        <v>0.75440000000000007</v>
      </c>
      <c r="AR84" s="815">
        <v>0.75440000000000007</v>
      </c>
      <c r="AS84" s="825">
        <v>1563.84</v>
      </c>
      <c r="AT84" s="826">
        <v>509.12000000000012</v>
      </c>
      <c r="AU84" s="814">
        <v>6161879</v>
      </c>
      <c r="AV84" s="812">
        <v>1</v>
      </c>
      <c r="AW84" s="811">
        <v>6161879</v>
      </c>
      <c r="BB84" s="619" t="s">
        <v>482</v>
      </c>
      <c r="BC84" s="619" t="s">
        <v>658</v>
      </c>
      <c r="BD84" s="768">
        <v>7838631350</v>
      </c>
      <c r="BE84" s="769">
        <v>565.54999999999995</v>
      </c>
      <c r="BF84" s="808">
        <v>13860192</v>
      </c>
      <c r="BG84" s="816">
        <v>0.49349999999999999</v>
      </c>
      <c r="BH84" s="673"/>
      <c r="BI84" s="770">
        <v>12103</v>
      </c>
      <c r="BJ84" s="808">
        <v>21.4</v>
      </c>
      <c r="BK84" s="770">
        <v>91868</v>
      </c>
      <c r="BL84" s="810">
        <v>162</v>
      </c>
      <c r="BN84" s="619" t="s">
        <v>482</v>
      </c>
      <c r="BO84" s="619" t="s">
        <v>483</v>
      </c>
      <c r="BP84" s="772">
        <v>0.98793101604278077</v>
      </c>
      <c r="BQ84" s="772">
        <v>1.0077125</v>
      </c>
      <c r="BR84" s="818">
        <v>0.98925751479970114</v>
      </c>
      <c r="BS84" s="774"/>
      <c r="BT84" s="819">
        <v>2019</v>
      </c>
      <c r="BU84" s="776">
        <v>0.99539999999999995</v>
      </c>
      <c r="BV84" s="777"/>
      <c r="BW84" s="778">
        <v>0.69499999999999995</v>
      </c>
      <c r="BX84" s="778">
        <v>0.69199999999999995</v>
      </c>
      <c r="BY84" s="778">
        <v>1.0829</v>
      </c>
      <c r="BZ84" s="622"/>
      <c r="CA84" s="619" t="s">
        <v>482</v>
      </c>
      <c r="CB84" s="619" t="s">
        <v>658</v>
      </c>
      <c r="CC84" s="770">
        <v>35522</v>
      </c>
      <c r="CD84" s="770">
        <v>36586</v>
      </c>
      <c r="CE84" s="770">
        <v>38057</v>
      </c>
      <c r="CF84" s="820">
        <v>36721.666666666664</v>
      </c>
      <c r="CG84" s="820">
        <v>0.80110000000000003</v>
      </c>
      <c r="CH84" s="639"/>
      <c r="CI84" s="820">
        <v>-1335.3333333333358</v>
      </c>
      <c r="CJ84" s="820">
        <v>-3.5099999999999999E-2</v>
      </c>
      <c r="CL84" s="619" t="s">
        <v>482</v>
      </c>
      <c r="CM84" s="619" t="s">
        <v>658</v>
      </c>
      <c r="CN84" s="780">
        <v>0.75440000000000007</v>
      </c>
      <c r="CO84" s="781"/>
      <c r="CP84" s="780">
        <v>12103</v>
      </c>
      <c r="CQ84" s="787">
        <v>15834840</v>
      </c>
      <c r="CR84" s="787">
        <v>0</v>
      </c>
      <c r="CS84" s="787">
        <v>15834840</v>
      </c>
      <c r="CT84" s="787">
        <v>1308.3399999999999</v>
      </c>
      <c r="CU84" s="781"/>
      <c r="CV84" s="822">
        <v>1563.84</v>
      </c>
      <c r="CW84" s="787">
        <v>509.12000000000012</v>
      </c>
      <c r="CX84" s="785">
        <v>0.83699999999999997</v>
      </c>
      <c r="CY84" s="786"/>
      <c r="CZ84" s="787">
        <v>0.69199999999999995</v>
      </c>
      <c r="DA84" s="787">
        <v>1</v>
      </c>
      <c r="DB84" s="781"/>
      <c r="DC84" s="785">
        <v>1</v>
      </c>
      <c r="DX84" s="842" t="s">
        <v>377</v>
      </c>
      <c r="DY84" s="790" t="s">
        <v>65</v>
      </c>
      <c r="DZ84" s="790" t="s">
        <v>6</v>
      </c>
      <c r="EA84" s="791" t="s">
        <v>1080</v>
      </c>
      <c r="EB84" s="792">
        <v>875</v>
      </c>
      <c r="EC84" s="793"/>
      <c r="ED84" s="794">
        <v>875</v>
      </c>
      <c r="EE84" s="794"/>
      <c r="EF84" s="793"/>
      <c r="EG84" s="794">
        <v>1.840555321834245E-2</v>
      </c>
      <c r="EH84" s="793"/>
      <c r="EI84" s="794">
        <v>0</v>
      </c>
      <c r="EJ84" s="794"/>
      <c r="EK84" s="794">
        <v>0</v>
      </c>
      <c r="EL84" s="794"/>
      <c r="EM84" s="793"/>
      <c r="EN84" s="793"/>
      <c r="EO84" s="795"/>
      <c r="ES84" s="823" t="s">
        <v>114</v>
      </c>
      <c r="ET84" s="824" t="s">
        <v>180</v>
      </c>
      <c r="EU84" s="841">
        <v>0</v>
      </c>
    </row>
    <row r="85" spans="1:151" ht="15.75">
      <c r="A85" s="798" t="s">
        <v>484</v>
      </c>
      <c r="B85" s="799" t="s">
        <v>485</v>
      </c>
      <c r="C85" s="799">
        <v>18396</v>
      </c>
      <c r="D85" s="799">
        <v>18996</v>
      </c>
      <c r="E85" s="799">
        <v>1391</v>
      </c>
      <c r="F85" s="799">
        <v>20387</v>
      </c>
      <c r="G85" s="799"/>
      <c r="H85" s="799">
        <v>20387</v>
      </c>
      <c r="K85" s="802" t="s">
        <v>484</v>
      </c>
      <c r="L85" s="803" t="s">
        <v>485</v>
      </c>
      <c r="M85" s="804">
        <v>10310886716</v>
      </c>
      <c r="N85" s="805">
        <v>365324459</v>
      </c>
      <c r="O85" s="804">
        <v>9945562257</v>
      </c>
      <c r="P85" s="802">
        <v>2019</v>
      </c>
      <c r="Q85" s="752">
        <v>0.95989999999999998</v>
      </c>
      <c r="R85" s="803">
        <v>10361039959</v>
      </c>
      <c r="S85" s="806">
        <v>365324459</v>
      </c>
      <c r="T85" s="803">
        <v>806027547</v>
      </c>
      <c r="U85" s="803">
        <v>2808258014</v>
      </c>
      <c r="V85" s="803">
        <v>14340649979</v>
      </c>
      <c r="X85" s="619" t="s">
        <v>484</v>
      </c>
      <c r="Y85" s="619" t="s">
        <v>485</v>
      </c>
      <c r="Z85" s="807">
        <v>14340649979</v>
      </c>
      <c r="AA85" s="808">
        <v>91636753.365809992</v>
      </c>
      <c r="AB85" s="756">
        <v>27730744</v>
      </c>
      <c r="AC85" s="756">
        <v>604822</v>
      </c>
      <c r="AD85" s="809">
        <v>119972319.36580999</v>
      </c>
      <c r="AE85" s="810">
        <v>20387</v>
      </c>
      <c r="AF85" s="807">
        <v>5885</v>
      </c>
      <c r="AG85" s="807">
        <v>0.80959999999999999</v>
      </c>
      <c r="AI85" s="619" t="s">
        <v>484</v>
      </c>
      <c r="AJ85" s="619" t="s">
        <v>485</v>
      </c>
      <c r="AK85" s="760">
        <v>119972319.36580999</v>
      </c>
      <c r="AL85" s="761">
        <v>20387</v>
      </c>
      <c r="AM85" s="811">
        <v>5885</v>
      </c>
      <c r="AN85" s="812">
        <v>0.80959999999999999</v>
      </c>
      <c r="AO85" s="813">
        <v>0.99850000000000005</v>
      </c>
      <c r="AP85" s="814">
        <v>0.84089999999999998</v>
      </c>
      <c r="AQ85" s="812">
        <v>0.84419999999999995</v>
      </c>
      <c r="AR85" s="815">
        <v>0.84419999999999995</v>
      </c>
      <c r="AS85" s="825">
        <v>1749.99</v>
      </c>
      <c r="AT85" s="826">
        <v>322.97000000000003</v>
      </c>
      <c r="AU85" s="814">
        <v>6584389</v>
      </c>
      <c r="AV85" s="812">
        <v>1</v>
      </c>
      <c r="AW85" s="811">
        <v>6584389</v>
      </c>
      <c r="BB85" s="619" t="s">
        <v>484</v>
      </c>
      <c r="BC85" s="619" t="s">
        <v>659</v>
      </c>
      <c r="BD85" s="768">
        <v>14340649979</v>
      </c>
      <c r="BE85" s="769">
        <v>511.37</v>
      </c>
      <c r="BF85" s="808">
        <v>28043589</v>
      </c>
      <c r="BG85" s="816">
        <v>0.99850000000000005</v>
      </c>
      <c r="BH85" s="673"/>
      <c r="BI85" s="770">
        <v>20387</v>
      </c>
      <c r="BJ85" s="808">
        <v>39.869999999999997</v>
      </c>
      <c r="BK85" s="770">
        <v>142753</v>
      </c>
      <c r="BL85" s="810">
        <v>279</v>
      </c>
      <c r="BN85" s="619" t="s">
        <v>484</v>
      </c>
      <c r="BO85" s="619" t="s">
        <v>485</v>
      </c>
      <c r="BP85" s="772">
        <v>0.9521914280726258</v>
      </c>
      <c r="BQ85" s="817">
        <v>0.99234042553191482</v>
      </c>
      <c r="BR85" s="818">
        <v>0.94367199999999996</v>
      </c>
      <c r="BS85" s="774"/>
      <c r="BT85" s="819">
        <v>2019</v>
      </c>
      <c r="BU85" s="776">
        <v>0.95989999999999998</v>
      </c>
      <c r="BV85" s="777"/>
      <c r="BW85" s="778">
        <v>0.65749999999999997</v>
      </c>
      <c r="BX85" s="778">
        <v>0.63100000000000001</v>
      </c>
      <c r="BY85" s="778">
        <v>0.98750000000000004</v>
      </c>
      <c r="BZ85" s="622"/>
      <c r="CA85" s="619" t="s">
        <v>484</v>
      </c>
      <c r="CB85" s="619" t="s">
        <v>659</v>
      </c>
      <c r="CC85" s="770">
        <v>36575</v>
      </c>
      <c r="CD85" s="770">
        <v>38338</v>
      </c>
      <c r="CE85" s="770">
        <v>40714</v>
      </c>
      <c r="CF85" s="820">
        <v>38542.333333333336</v>
      </c>
      <c r="CG85" s="820">
        <v>0.84089999999999998</v>
      </c>
      <c r="CH85" s="639"/>
      <c r="CI85" s="820">
        <v>-2171.6666666666642</v>
      </c>
      <c r="CJ85" s="820">
        <v>-5.33E-2</v>
      </c>
      <c r="CL85" s="619" t="s">
        <v>484</v>
      </c>
      <c r="CM85" s="619" t="s">
        <v>743</v>
      </c>
      <c r="CN85" s="780">
        <v>0.84419999999999995</v>
      </c>
      <c r="CO85" s="781"/>
      <c r="CP85" s="780">
        <v>20387</v>
      </c>
      <c r="CQ85" s="787">
        <v>39077333</v>
      </c>
      <c r="CR85" s="787">
        <v>0</v>
      </c>
      <c r="CS85" s="787">
        <v>39077333</v>
      </c>
      <c r="CT85" s="787">
        <v>1916.78</v>
      </c>
      <c r="CU85" s="781"/>
      <c r="CV85" s="822">
        <v>1749.99</v>
      </c>
      <c r="CW85" s="787">
        <v>322.97000000000003</v>
      </c>
      <c r="CX85" s="785">
        <v>1</v>
      </c>
      <c r="CY85" s="786"/>
      <c r="CZ85" s="787">
        <v>0.63100000000000001</v>
      </c>
      <c r="DA85" s="787" t="s">
        <v>2</v>
      </c>
      <c r="DB85" s="781"/>
      <c r="DC85" s="785">
        <v>1</v>
      </c>
      <c r="DX85" s="842" t="s">
        <v>377</v>
      </c>
      <c r="DY85" s="790" t="s">
        <v>238</v>
      </c>
      <c r="DZ85" s="790" t="s">
        <v>6</v>
      </c>
      <c r="EA85" s="791" t="s">
        <v>1081</v>
      </c>
      <c r="EB85" s="792">
        <v>640</v>
      </c>
      <c r="EC85" s="793"/>
      <c r="ED85" s="794">
        <v>640</v>
      </c>
      <c r="EE85" s="794"/>
      <c r="EF85" s="793"/>
      <c r="EG85" s="794">
        <v>1.3462347496844763E-2</v>
      </c>
      <c r="EH85" s="793"/>
      <c r="EI85" s="794">
        <v>0</v>
      </c>
      <c r="EJ85" s="794"/>
      <c r="EK85" s="794">
        <v>0</v>
      </c>
      <c r="EL85" s="794"/>
      <c r="EM85" s="793"/>
      <c r="EN85" s="793"/>
      <c r="EO85" s="795"/>
      <c r="ES85" s="823" t="s">
        <v>461</v>
      </c>
      <c r="ET85" s="824" t="s">
        <v>462</v>
      </c>
      <c r="EU85" s="841">
        <v>101365</v>
      </c>
    </row>
    <row r="86" spans="1:151" ht="15.75">
      <c r="A86" s="798" t="s">
        <v>486</v>
      </c>
      <c r="B86" s="799" t="s">
        <v>487</v>
      </c>
      <c r="C86" s="799">
        <v>7321</v>
      </c>
      <c r="D86" s="799">
        <v>9296</v>
      </c>
      <c r="E86" s="799"/>
      <c r="F86" s="799">
        <v>9296</v>
      </c>
      <c r="G86" s="799"/>
      <c r="H86" s="799">
        <v>9296</v>
      </c>
      <c r="K86" s="802" t="s">
        <v>486</v>
      </c>
      <c r="L86" s="803" t="s">
        <v>487</v>
      </c>
      <c r="M86" s="804">
        <v>5105492955</v>
      </c>
      <c r="N86" s="805">
        <v>48333200</v>
      </c>
      <c r="O86" s="804">
        <v>5057159755</v>
      </c>
      <c r="P86" s="802">
        <v>2019</v>
      </c>
      <c r="Q86" s="752">
        <v>0.94279999999999997</v>
      </c>
      <c r="R86" s="803">
        <v>5363979375</v>
      </c>
      <c r="S86" s="806">
        <v>48333200</v>
      </c>
      <c r="T86" s="803">
        <v>726409152</v>
      </c>
      <c r="U86" s="803">
        <v>1967740232</v>
      </c>
      <c r="V86" s="803">
        <v>8106461959</v>
      </c>
      <c r="X86" s="619" t="s">
        <v>486</v>
      </c>
      <c r="Y86" s="619" t="s">
        <v>487</v>
      </c>
      <c r="Z86" s="807">
        <v>8106461959</v>
      </c>
      <c r="AA86" s="808">
        <v>51800291.918009996</v>
      </c>
      <c r="AB86" s="756">
        <v>15778589</v>
      </c>
      <c r="AC86" s="756">
        <v>172170</v>
      </c>
      <c r="AD86" s="809">
        <v>67751050.918009996</v>
      </c>
      <c r="AE86" s="810">
        <v>9296</v>
      </c>
      <c r="AF86" s="807">
        <v>7288</v>
      </c>
      <c r="AG86" s="807">
        <v>1.0025999999999999</v>
      </c>
      <c r="AI86" s="619" t="s">
        <v>486</v>
      </c>
      <c r="AJ86" s="619" t="s">
        <v>487</v>
      </c>
      <c r="AK86" s="760">
        <v>67751050.918009996</v>
      </c>
      <c r="AL86" s="761">
        <v>9296</v>
      </c>
      <c r="AM86" s="811">
        <v>7288</v>
      </c>
      <c r="AN86" s="812">
        <v>1.0025999999999999</v>
      </c>
      <c r="AO86" s="813">
        <v>0.51160000000000005</v>
      </c>
      <c r="AP86" s="814">
        <v>0.70930000000000004</v>
      </c>
      <c r="AQ86" s="812">
        <v>0.80690000000000006</v>
      </c>
      <c r="AR86" s="815">
        <v>0.80690000000000006</v>
      </c>
      <c r="AS86" s="825">
        <v>1672.67</v>
      </c>
      <c r="AT86" s="826">
        <v>400.28999999999996</v>
      </c>
      <c r="AU86" s="814">
        <v>3721096</v>
      </c>
      <c r="AV86" s="812">
        <v>0.91900000000000004</v>
      </c>
      <c r="AW86" s="811">
        <v>3419687</v>
      </c>
      <c r="BB86" s="619" t="s">
        <v>486</v>
      </c>
      <c r="BC86" s="619" t="s">
        <v>660</v>
      </c>
      <c r="BD86" s="768">
        <v>8106461959</v>
      </c>
      <c r="BE86" s="769">
        <v>564.15</v>
      </c>
      <c r="BF86" s="808">
        <v>14369338</v>
      </c>
      <c r="BG86" s="816">
        <v>0.51160000000000005</v>
      </c>
      <c r="BH86" s="673"/>
      <c r="BI86" s="770">
        <v>9296</v>
      </c>
      <c r="BJ86" s="808">
        <v>16.48</v>
      </c>
      <c r="BK86" s="770">
        <v>68845</v>
      </c>
      <c r="BL86" s="810">
        <v>122</v>
      </c>
      <c r="BN86" s="619" t="s">
        <v>486</v>
      </c>
      <c r="BO86" s="619" t="s">
        <v>487</v>
      </c>
      <c r="BP86" s="772">
        <v>0.93134328358208951</v>
      </c>
      <c r="BQ86" s="772">
        <v>0.98590308370044055</v>
      </c>
      <c r="BR86" s="818">
        <v>0.92121212121212126</v>
      </c>
      <c r="BS86" s="774"/>
      <c r="BT86" s="819">
        <v>2019</v>
      </c>
      <c r="BU86" s="776">
        <v>0.94279999999999997</v>
      </c>
      <c r="BV86" s="777"/>
      <c r="BW86" s="778">
        <v>0.59699999999999998</v>
      </c>
      <c r="BX86" s="778">
        <v>0.56299999999999994</v>
      </c>
      <c r="BY86" s="778">
        <v>0.88109999999999999</v>
      </c>
      <c r="BZ86" s="622"/>
      <c r="CA86" s="619" t="s">
        <v>486</v>
      </c>
      <c r="CB86" s="619" t="s">
        <v>660</v>
      </c>
      <c r="CC86" s="770">
        <v>31296</v>
      </c>
      <c r="CD86" s="770">
        <v>32180</v>
      </c>
      <c r="CE86" s="770">
        <v>34065</v>
      </c>
      <c r="CF86" s="820">
        <v>32513.666666666668</v>
      </c>
      <c r="CG86" s="820">
        <v>0.70930000000000004</v>
      </c>
      <c r="CH86" s="639"/>
      <c r="CI86" s="820">
        <v>-1551.3333333333321</v>
      </c>
      <c r="CJ86" s="820">
        <v>-4.5499999999999999E-2</v>
      </c>
      <c r="CL86" s="619" t="s">
        <v>486</v>
      </c>
      <c r="CM86" s="619" t="s">
        <v>660</v>
      </c>
      <c r="CN86" s="780">
        <v>0.80690000000000006</v>
      </c>
      <c r="CO86" s="781"/>
      <c r="CP86" s="780">
        <v>9296</v>
      </c>
      <c r="CQ86" s="787">
        <v>14284004</v>
      </c>
      <c r="CR86" s="787">
        <v>0</v>
      </c>
      <c r="CS86" s="787">
        <v>14284004</v>
      </c>
      <c r="CT86" s="787">
        <v>1536.58</v>
      </c>
      <c r="CU86" s="781"/>
      <c r="CV86" s="822">
        <v>1672.67</v>
      </c>
      <c r="CW86" s="787">
        <v>400.28999999999996</v>
      </c>
      <c r="CX86" s="785">
        <v>0.91900000000000004</v>
      </c>
      <c r="CY86" s="786"/>
      <c r="CZ86" s="787">
        <v>0.56299999999999994</v>
      </c>
      <c r="DA86" s="787" t="s">
        <v>2</v>
      </c>
      <c r="DB86" s="781"/>
      <c r="DC86" s="785">
        <v>0.91900000000000004</v>
      </c>
      <c r="DX86" s="842" t="s">
        <v>377</v>
      </c>
      <c r="DY86" s="790" t="s">
        <v>262</v>
      </c>
      <c r="DZ86" s="790" t="s">
        <v>6</v>
      </c>
      <c r="EA86" s="791" t="s">
        <v>263</v>
      </c>
      <c r="EB86" s="792">
        <v>1385</v>
      </c>
      <c r="EC86" s="793"/>
      <c r="ED86" s="794">
        <v>1385</v>
      </c>
      <c r="EE86" s="794"/>
      <c r="EF86" s="793"/>
      <c r="EG86" s="794">
        <v>2.9133361379890619E-2</v>
      </c>
      <c r="EH86" s="793"/>
      <c r="EI86" s="794">
        <v>0</v>
      </c>
      <c r="EJ86" s="794"/>
      <c r="EK86" s="794">
        <v>0</v>
      </c>
      <c r="EL86" s="794"/>
      <c r="EM86" s="793"/>
      <c r="EN86" s="793"/>
      <c r="EO86" s="795"/>
      <c r="ES86" s="823" t="s">
        <v>463</v>
      </c>
      <c r="ET86" s="824" t="s">
        <v>464</v>
      </c>
      <c r="EU86" s="841">
        <v>1937910</v>
      </c>
    </row>
    <row r="87" spans="1:151" ht="15.75">
      <c r="A87" s="798" t="s">
        <v>488</v>
      </c>
      <c r="B87" s="799" t="s">
        <v>489</v>
      </c>
      <c r="C87" s="799">
        <v>7796</v>
      </c>
      <c r="D87" s="799">
        <v>10698</v>
      </c>
      <c r="E87" s="799"/>
      <c r="F87" s="799">
        <v>10698</v>
      </c>
      <c r="G87" s="799"/>
      <c r="H87" s="799">
        <v>10698</v>
      </c>
      <c r="K87" s="802" t="s">
        <v>488</v>
      </c>
      <c r="L87" s="803" t="s">
        <v>489</v>
      </c>
      <c r="M87" s="804">
        <v>3656947481</v>
      </c>
      <c r="N87" s="805">
        <v>242710747</v>
      </c>
      <c r="O87" s="804">
        <v>3414236734</v>
      </c>
      <c r="P87" s="802">
        <v>2019</v>
      </c>
      <c r="Q87" s="752">
        <v>0.97660000000000002</v>
      </c>
      <c r="R87" s="803">
        <v>3496044168</v>
      </c>
      <c r="S87" s="806">
        <v>242710747</v>
      </c>
      <c r="T87" s="803">
        <v>203042563</v>
      </c>
      <c r="U87" s="803">
        <v>1128581252</v>
      </c>
      <c r="V87" s="803">
        <v>5070378730</v>
      </c>
      <c r="X87" s="619" t="s">
        <v>488</v>
      </c>
      <c r="Y87" s="619" t="s">
        <v>489</v>
      </c>
      <c r="Z87" s="807">
        <v>5070378730</v>
      </c>
      <c r="AA87" s="808">
        <v>32399720.0847</v>
      </c>
      <c r="AB87" s="756">
        <v>14020476</v>
      </c>
      <c r="AC87" s="756">
        <v>349659</v>
      </c>
      <c r="AD87" s="809">
        <v>46769855.084700003</v>
      </c>
      <c r="AE87" s="810">
        <v>10698</v>
      </c>
      <c r="AF87" s="807">
        <v>4372</v>
      </c>
      <c r="AG87" s="807">
        <v>0.60150000000000003</v>
      </c>
      <c r="AI87" s="619" t="s">
        <v>488</v>
      </c>
      <c r="AJ87" s="619" t="s">
        <v>489</v>
      </c>
      <c r="AK87" s="760">
        <v>46769855.084700003</v>
      </c>
      <c r="AL87" s="761">
        <v>10698</v>
      </c>
      <c r="AM87" s="811">
        <v>4372</v>
      </c>
      <c r="AN87" s="812">
        <v>0.60150000000000003</v>
      </c>
      <c r="AO87" s="813">
        <v>0.19109999999999999</v>
      </c>
      <c r="AP87" s="814">
        <v>0.76170000000000004</v>
      </c>
      <c r="AQ87" s="812">
        <v>0.64060000000000006</v>
      </c>
      <c r="AR87" s="815">
        <v>0.64060000000000006</v>
      </c>
      <c r="AS87" s="825">
        <v>1327.94</v>
      </c>
      <c r="AT87" s="826">
        <v>745.02</v>
      </c>
      <c r="AU87" s="814">
        <v>7970224</v>
      </c>
      <c r="AV87" s="812">
        <v>1</v>
      </c>
      <c r="AW87" s="811">
        <v>7970224</v>
      </c>
      <c r="BB87" s="619" t="s">
        <v>488</v>
      </c>
      <c r="BC87" s="619" t="s">
        <v>661</v>
      </c>
      <c r="BD87" s="768">
        <v>5070378730</v>
      </c>
      <c r="BE87" s="769">
        <v>944.74</v>
      </c>
      <c r="BF87" s="808">
        <v>5366957</v>
      </c>
      <c r="BG87" s="816">
        <v>0.19109999999999999</v>
      </c>
      <c r="BH87" s="673"/>
      <c r="BI87" s="770">
        <v>10698</v>
      </c>
      <c r="BJ87" s="808">
        <v>11.32</v>
      </c>
      <c r="BK87" s="770">
        <v>63991</v>
      </c>
      <c r="BL87" s="810">
        <v>68</v>
      </c>
      <c r="BN87" s="619" t="s">
        <v>488</v>
      </c>
      <c r="BO87" s="619" t="s">
        <v>489</v>
      </c>
      <c r="BP87" s="772">
        <v>0.9326644080416977</v>
      </c>
      <c r="BQ87" s="772">
        <v>0.99350000000000005</v>
      </c>
      <c r="BR87" s="818">
        <v>0.96820504385964912</v>
      </c>
      <c r="BS87" s="774"/>
      <c r="BT87" s="819">
        <v>2019</v>
      </c>
      <c r="BU87" s="776">
        <v>0.97660000000000002</v>
      </c>
      <c r="BV87" s="777"/>
      <c r="BW87" s="778">
        <v>0.82499999999999996</v>
      </c>
      <c r="BX87" s="778">
        <v>0.80600000000000005</v>
      </c>
      <c r="BY87" s="778">
        <v>1.2613000000000001</v>
      </c>
      <c r="BZ87" s="622"/>
      <c r="CA87" s="619" t="s">
        <v>488</v>
      </c>
      <c r="CB87" s="619" t="s">
        <v>661</v>
      </c>
      <c r="CC87" s="770">
        <v>35042</v>
      </c>
      <c r="CD87" s="770">
        <v>33889</v>
      </c>
      <c r="CE87" s="770">
        <v>35805</v>
      </c>
      <c r="CF87" s="820">
        <v>34912</v>
      </c>
      <c r="CG87" s="820">
        <v>0.76170000000000004</v>
      </c>
      <c r="CH87" s="639"/>
      <c r="CI87" s="820">
        <v>-893</v>
      </c>
      <c r="CJ87" s="820">
        <v>-2.4899999999999999E-2</v>
      </c>
      <c r="CL87" s="619" t="s">
        <v>488</v>
      </c>
      <c r="CM87" s="619" t="s">
        <v>661</v>
      </c>
      <c r="CN87" s="780">
        <v>0.64060000000000006</v>
      </c>
      <c r="CO87" s="781"/>
      <c r="CP87" s="780">
        <v>10698</v>
      </c>
      <c r="CQ87" s="787">
        <v>11974938</v>
      </c>
      <c r="CR87" s="787">
        <v>1869684</v>
      </c>
      <c r="CS87" s="787">
        <v>13844622</v>
      </c>
      <c r="CT87" s="787">
        <v>1294.1300000000001</v>
      </c>
      <c r="CU87" s="781"/>
      <c r="CV87" s="822">
        <v>1327.94</v>
      </c>
      <c r="CW87" s="787">
        <v>745.02</v>
      </c>
      <c r="CX87" s="785">
        <v>0.97499999999999998</v>
      </c>
      <c r="CY87" s="786"/>
      <c r="CZ87" s="787">
        <v>0.80600000000000005</v>
      </c>
      <c r="DA87" s="787">
        <v>1</v>
      </c>
      <c r="DB87" s="781"/>
      <c r="DC87" s="785">
        <v>1</v>
      </c>
      <c r="DX87" s="842" t="s">
        <v>377</v>
      </c>
      <c r="DY87" s="790" t="s">
        <v>761</v>
      </c>
      <c r="DZ87" s="790" t="s">
        <v>6</v>
      </c>
      <c r="EA87" s="791" t="s">
        <v>1082</v>
      </c>
      <c r="EB87" s="792">
        <v>265</v>
      </c>
      <c r="EC87" s="793"/>
      <c r="ED87" s="794">
        <v>265</v>
      </c>
      <c r="EE87" s="794"/>
      <c r="EF87" s="793"/>
      <c r="EG87" s="794">
        <v>5.5742532604122841E-3</v>
      </c>
      <c r="EH87" s="793"/>
      <c r="EI87" s="794">
        <v>0</v>
      </c>
      <c r="EJ87" s="794"/>
      <c r="EK87" s="794">
        <v>0</v>
      </c>
      <c r="EL87" s="794"/>
      <c r="EM87" s="793"/>
      <c r="EN87" s="793"/>
      <c r="EO87" s="795"/>
      <c r="ES87" s="823" t="s">
        <v>465</v>
      </c>
      <c r="ET87" s="824" t="s">
        <v>466</v>
      </c>
      <c r="EU87" s="841">
        <v>4319576</v>
      </c>
    </row>
    <row r="88" spans="1:151" ht="15.75">
      <c r="A88" s="798" t="s">
        <v>490</v>
      </c>
      <c r="B88" s="799" t="s">
        <v>491</v>
      </c>
      <c r="C88" s="799">
        <v>5347</v>
      </c>
      <c r="D88" s="799">
        <v>5347</v>
      </c>
      <c r="E88" s="799"/>
      <c r="F88" s="799">
        <v>5347</v>
      </c>
      <c r="G88" s="799"/>
      <c r="H88" s="799">
        <v>5347</v>
      </c>
      <c r="K88" s="802" t="s">
        <v>490</v>
      </c>
      <c r="L88" s="803" t="s">
        <v>491</v>
      </c>
      <c r="M88" s="804">
        <v>1516494961</v>
      </c>
      <c r="N88" s="805">
        <v>95628970</v>
      </c>
      <c r="O88" s="804">
        <v>1420865991</v>
      </c>
      <c r="P88" s="802">
        <v>2019</v>
      </c>
      <c r="Q88" s="752">
        <v>1.0042</v>
      </c>
      <c r="R88" s="803">
        <v>1414923313</v>
      </c>
      <c r="S88" s="806">
        <v>95628970</v>
      </c>
      <c r="T88" s="803">
        <v>119077064</v>
      </c>
      <c r="U88" s="803">
        <v>710096226</v>
      </c>
      <c r="V88" s="803">
        <v>2339725573</v>
      </c>
      <c r="X88" s="619" t="s">
        <v>490</v>
      </c>
      <c r="Y88" s="619" t="s">
        <v>491</v>
      </c>
      <c r="Z88" s="807">
        <v>2339725573</v>
      </c>
      <c r="AA88" s="808">
        <v>14950846.41147</v>
      </c>
      <c r="AB88" s="756">
        <v>7586523</v>
      </c>
      <c r="AC88" s="756">
        <v>115063</v>
      </c>
      <c r="AD88" s="809">
        <v>22652432.41147</v>
      </c>
      <c r="AE88" s="810">
        <v>5347</v>
      </c>
      <c r="AF88" s="807">
        <v>4236</v>
      </c>
      <c r="AG88" s="807">
        <v>0.5827</v>
      </c>
      <c r="AI88" s="619" t="s">
        <v>490</v>
      </c>
      <c r="AJ88" s="619" t="s">
        <v>491</v>
      </c>
      <c r="AK88" s="760">
        <v>22652432.41147</v>
      </c>
      <c r="AL88" s="761">
        <v>5347</v>
      </c>
      <c r="AM88" s="811">
        <v>4236</v>
      </c>
      <c r="AN88" s="812">
        <v>0.5827</v>
      </c>
      <c r="AO88" s="813">
        <v>0.26129999999999998</v>
      </c>
      <c r="AP88" s="814">
        <v>0.70940000000000003</v>
      </c>
      <c r="AQ88" s="812">
        <v>0.6139</v>
      </c>
      <c r="AR88" s="815">
        <v>0.6139</v>
      </c>
      <c r="AS88" s="825">
        <v>1272.5899999999999</v>
      </c>
      <c r="AT88" s="826">
        <v>800.37000000000012</v>
      </c>
      <c r="AU88" s="814">
        <v>4279578</v>
      </c>
      <c r="AV88" s="812">
        <v>1</v>
      </c>
      <c r="AW88" s="811">
        <v>4279578</v>
      </c>
      <c r="BB88" s="619" t="s">
        <v>490</v>
      </c>
      <c r="BC88" s="619" t="s">
        <v>662</v>
      </c>
      <c r="BD88" s="768">
        <v>2339725573</v>
      </c>
      <c r="BE88" s="769">
        <v>318.83999999999997</v>
      </c>
      <c r="BF88" s="808">
        <v>7338244</v>
      </c>
      <c r="BG88" s="816">
        <v>0.26129999999999998</v>
      </c>
      <c r="BH88" s="673"/>
      <c r="BI88" s="770">
        <v>5347</v>
      </c>
      <c r="BJ88" s="808">
        <v>16.77</v>
      </c>
      <c r="BK88" s="770">
        <v>35767</v>
      </c>
      <c r="BL88" s="810">
        <v>112</v>
      </c>
      <c r="BN88" s="619" t="s">
        <v>490</v>
      </c>
      <c r="BO88" s="619" t="s">
        <v>491</v>
      </c>
      <c r="BP88" s="772">
        <v>1.0441764705882353</v>
      </c>
      <c r="BQ88" s="772">
        <v>1.0061297709923664</v>
      </c>
      <c r="BR88" s="818">
        <v>1.0031841868823002</v>
      </c>
      <c r="BS88" s="774"/>
      <c r="BT88" s="819">
        <v>2019</v>
      </c>
      <c r="BU88" s="776">
        <v>1.0042</v>
      </c>
      <c r="BV88" s="777"/>
      <c r="BW88" s="778">
        <v>1</v>
      </c>
      <c r="BX88" s="778">
        <v>1.004</v>
      </c>
      <c r="BY88" s="778">
        <v>1.5711999999999999</v>
      </c>
      <c r="BZ88" s="622"/>
      <c r="CA88" s="619" t="s">
        <v>490</v>
      </c>
      <c r="CB88" s="619" t="s">
        <v>662</v>
      </c>
      <c r="CC88" s="770">
        <v>31221</v>
      </c>
      <c r="CD88" s="770">
        <v>32428</v>
      </c>
      <c r="CE88" s="770">
        <v>33895</v>
      </c>
      <c r="CF88" s="820">
        <v>32514.666666666668</v>
      </c>
      <c r="CG88" s="820">
        <v>0.70940000000000003</v>
      </c>
      <c r="CH88" s="639"/>
      <c r="CI88" s="820">
        <v>-1380.3333333333321</v>
      </c>
      <c r="CJ88" s="820">
        <v>-4.07E-2</v>
      </c>
      <c r="CL88" s="619" t="s">
        <v>490</v>
      </c>
      <c r="CM88" s="619" t="s">
        <v>662</v>
      </c>
      <c r="CN88" s="780">
        <v>0.6139</v>
      </c>
      <c r="CO88" s="781"/>
      <c r="CP88" s="780">
        <v>5347</v>
      </c>
      <c r="CQ88" s="787">
        <v>10194897</v>
      </c>
      <c r="CR88" s="787">
        <v>0</v>
      </c>
      <c r="CS88" s="787">
        <v>10194897</v>
      </c>
      <c r="CT88" s="787">
        <v>1906.66</v>
      </c>
      <c r="CU88" s="781"/>
      <c r="CV88" s="822">
        <v>1272.5899999999999</v>
      </c>
      <c r="CW88" s="787">
        <v>800.37000000000012</v>
      </c>
      <c r="CX88" s="785">
        <v>1</v>
      </c>
      <c r="CY88" s="786"/>
      <c r="CZ88" s="787">
        <v>1.004</v>
      </c>
      <c r="DA88" s="787">
        <v>1</v>
      </c>
      <c r="DB88" s="781"/>
      <c r="DC88" s="785">
        <v>1</v>
      </c>
      <c r="DX88" s="842" t="s">
        <v>377</v>
      </c>
      <c r="DY88" s="790" t="s">
        <v>768</v>
      </c>
      <c r="DZ88" s="790" t="s">
        <v>6</v>
      </c>
      <c r="EA88" s="791" t="s">
        <v>1083</v>
      </c>
      <c r="EB88" s="792">
        <v>577</v>
      </c>
      <c r="EC88" s="793"/>
      <c r="ED88" s="794">
        <v>577</v>
      </c>
      <c r="EE88" s="794"/>
      <c r="EF88" s="793"/>
      <c r="EG88" s="794">
        <v>1.2137147665124106E-2</v>
      </c>
      <c r="EH88" s="793"/>
      <c r="EI88" s="794">
        <v>0</v>
      </c>
      <c r="EJ88" s="794"/>
      <c r="EK88" s="794">
        <v>0</v>
      </c>
      <c r="EL88" s="794"/>
      <c r="EM88" s="793"/>
      <c r="EN88" s="793"/>
      <c r="EO88" s="795"/>
      <c r="ES88" s="823" t="s">
        <v>467</v>
      </c>
      <c r="ET88" s="824" t="s">
        <v>468</v>
      </c>
      <c r="EU88" s="841">
        <v>361825</v>
      </c>
    </row>
    <row r="89" spans="1:151" ht="15.75">
      <c r="A89" s="798" t="s">
        <v>492</v>
      </c>
      <c r="B89" s="799" t="s">
        <v>493</v>
      </c>
      <c r="C89" s="799">
        <v>8377</v>
      </c>
      <c r="D89" s="799">
        <v>9257</v>
      </c>
      <c r="E89" s="799"/>
      <c r="F89" s="799">
        <v>9257</v>
      </c>
      <c r="G89" s="799"/>
      <c r="H89" s="799">
        <v>9257</v>
      </c>
      <c r="K89" s="802" t="s">
        <v>492</v>
      </c>
      <c r="L89" s="803" t="s">
        <v>493</v>
      </c>
      <c r="M89" s="804">
        <v>3933083600</v>
      </c>
      <c r="N89" s="805">
        <v>228148396</v>
      </c>
      <c r="O89" s="804">
        <v>3704935204</v>
      </c>
      <c r="P89" s="802">
        <v>2017</v>
      </c>
      <c r="Q89" s="752">
        <v>0.86950000000000005</v>
      </c>
      <c r="R89" s="803">
        <v>4260995059</v>
      </c>
      <c r="S89" s="806">
        <v>228148396</v>
      </c>
      <c r="T89" s="803">
        <v>166178305</v>
      </c>
      <c r="U89" s="803">
        <v>1089975464</v>
      </c>
      <c r="V89" s="803">
        <v>5745297224</v>
      </c>
      <c r="X89" s="619" t="s">
        <v>492</v>
      </c>
      <c r="Y89" s="619" t="s">
        <v>493</v>
      </c>
      <c r="Z89" s="807">
        <v>5745297224</v>
      </c>
      <c r="AA89" s="808">
        <v>36712449.261359997</v>
      </c>
      <c r="AB89" s="756">
        <v>12717953</v>
      </c>
      <c r="AC89" s="756">
        <v>235320</v>
      </c>
      <c r="AD89" s="809">
        <v>49665722.261359997</v>
      </c>
      <c r="AE89" s="810">
        <v>9257</v>
      </c>
      <c r="AF89" s="807">
        <v>5365</v>
      </c>
      <c r="AG89" s="807">
        <v>0.73809999999999998</v>
      </c>
      <c r="AI89" s="619" t="s">
        <v>492</v>
      </c>
      <c r="AJ89" s="619" t="s">
        <v>493</v>
      </c>
      <c r="AK89" s="760">
        <v>49665722.261359997</v>
      </c>
      <c r="AL89" s="761">
        <v>9257</v>
      </c>
      <c r="AM89" s="811">
        <v>5365</v>
      </c>
      <c r="AN89" s="812">
        <v>0.73809999999999998</v>
      </c>
      <c r="AO89" s="813">
        <v>0.51780000000000004</v>
      </c>
      <c r="AP89" s="814">
        <v>0.84350000000000003</v>
      </c>
      <c r="AQ89" s="812">
        <v>0.76880000000000004</v>
      </c>
      <c r="AR89" s="815">
        <v>0.76880000000000004</v>
      </c>
      <c r="AS89" s="825">
        <v>1593.69</v>
      </c>
      <c r="AT89" s="826">
        <v>479.27</v>
      </c>
      <c r="AU89" s="814">
        <v>4436602</v>
      </c>
      <c r="AV89" s="812">
        <v>0.76100000000000001</v>
      </c>
      <c r="AW89" s="811">
        <v>3376254</v>
      </c>
      <c r="BB89" s="619" t="s">
        <v>492</v>
      </c>
      <c r="BC89" s="619" t="s">
        <v>663</v>
      </c>
      <c r="BD89" s="768">
        <v>5745297224</v>
      </c>
      <c r="BE89" s="769">
        <v>395.09</v>
      </c>
      <c r="BF89" s="808">
        <v>14541743</v>
      </c>
      <c r="BG89" s="816">
        <v>0.51780000000000004</v>
      </c>
      <c r="BH89" s="673"/>
      <c r="BI89" s="770">
        <v>9257</v>
      </c>
      <c r="BJ89" s="808">
        <v>23.43</v>
      </c>
      <c r="BK89" s="770">
        <v>64132</v>
      </c>
      <c r="BL89" s="810">
        <v>162</v>
      </c>
      <c r="BN89" s="619" t="s">
        <v>492</v>
      </c>
      <c r="BO89" s="619" t="s">
        <v>493</v>
      </c>
      <c r="BP89" s="772">
        <v>0.93133986928104573</v>
      </c>
      <c r="BQ89" s="772">
        <v>0.87655177865612655</v>
      </c>
      <c r="BR89" s="773">
        <v>0.84414</v>
      </c>
      <c r="BS89" s="774"/>
      <c r="BT89" s="775">
        <v>2017</v>
      </c>
      <c r="BU89" s="776">
        <v>0.86950000000000005</v>
      </c>
      <c r="BV89" s="777"/>
      <c r="BW89" s="778">
        <v>0.67</v>
      </c>
      <c r="BX89" s="778">
        <v>0.58299999999999996</v>
      </c>
      <c r="BY89" s="778">
        <v>0.91239999999999999</v>
      </c>
      <c r="BZ89" s="622"/>
      <c r="CA89" s="619" t="s">
        <v>492</v>
      </c>
      <c r="CB89" s="619" t="s">
        <v>663</v>
      </c>
      <c r="CC89" s="770">
        <v>37520</v>
      </c>
      <c r="CD89" s="770">
        <v>38545</v>
      </c>
      <c r="CE89" s="770">
        <v>39931</v>
      </c>
      <c r="CF89" s="820">
        <v>38665.333333333336</v>
      </c>
      <c r="CG89" s="820">
        <v>0.84350000000000003</v>
      </c>
      <c r="CH89" s="639"/>
      <c r="CI89" s="820">
        <v>-1265.6666666666642</v>
      </c>
      <c r="CJ89" s="820">
        <v>-3.1699999999999999E-2</v>
      </c>
      <c r="CL89" s="619" t="s">
        <v>492</v>
      </c>
      <c r="CM89" s="619" t="s">
        <v>663</v>
      </c>
      <c r="CN89" s="780">
        <v>0.76880000000000004</v>
      </c>
      <c r="CO89" s="781"/>
      <c r="CP89" s="780">
        <v>9257</v>
      </c>
      <c r="CQ89" s="787">
        <v>11225706</v>
      </c>
      <c r="CR89" s="787">
        <v>0</v>
      </c>
      <c r="CS89" s="787">
        <v>11225706</v>
      </c>
      <c r="CT89" s="787">
        <v>1212.67</v>
      </c>
      <c r="CU89" s="781"/>
      <c r="CV89" s="822">
        <v>1593.69</v>
      </c>
      <c r="CW89" s="787">
        <v>479.27</v>
      </c>
      <c r="CX89" s="785">
        <v>0.76100000000000001</v>
      </c>
      <c r="CY89" s="786"/>
      <c r="CZ89" s="787">
        <v>0.58299999999999996</v>
      </c>
      <c r="DA89" s="787" t="s">
        <v>2</v>
      </c>
      <c r="DB89" s="781"/>
      <c r="DC89" s="785">
        <v>0.76100000000000001</v>
      </c>
      <c r="DX89" s="842" t="s">
        <v>377</v>
      </c>
      <c r="DY89" s="790" t="s">
        <v>828</v>
      </c>
      <c r="DZ89" s="790" t="s">
        <v>6</v>
      </c>
      <c r="EA89" s="791" t="s">
        <v>1084</v>
      </c>
      <c r="EB89" s="792">
        <v>443</v>
      </c>
      <c r="EC89" s="793"/>
      <c r="ED89" s="794">
        <v>443</v>
      </c>
      <c r="EE89" s="794"/>
      <c r="EF89" s="793"/>
      <c r="EG89" s="794">
        <v>9.3184686579722339E-3</v>
      </c>
      <c r="EH89" s="793"/>
      <c r="EI89" s="794">
        <v>0</v>
      </c>
      <c r="EJ89" s="794"/>
      <c r="EK89" s="794">
        <v>0</v>
      </c>
      <c r="EL89" s="794"/>
      <c r="EM89" s="793"/>
      <c r="EN89" s="793"/>
      <c r="EO89" s="795"/>
      <c r="ES89" s="823" t="s">
        <v>469</v>
      </c>
      <c r="ET89" s="824" t="s">
        <v>470</v>
      </c>
      <c r="EU89" s="841">
        <v>1263670</v>
      </c>
    </row>
    <row r="90" spans="1:151" ht="15.75">
      <c r="A90" s="798" t="s">
        <v>494</v>
      </c>
      <c r="B90" s="799" t="s">
        <v>495</v>
      </c>
      <c r="C90" s="799">
        <v>5511</v>
      </c>
      <c r="D90" s="799">
        <v>5511</v>
      </c>
      <c r="E90" s="799"/>
      <c r="F90" s="799">
        <v>5511</v>
      </c>
      <c r="G90" s="799"/>
      <c r="H90" s="799">
        <v>5511</v>
      </c>
      <c r="K90" s="802" t="s">
        <v>494</v>
      </c>
      <c r="L90" s="803" t="s">
        <v>495</v>
      </c>
      <c r="M90" s="804">
        <v>2800735389</v>
      </c>
      <c r="N90" s="805">
        <v>99685100</v>
      </c>
      <c r="O90" s="804">
        <v>2701050289</v>
      </c>
      <c r="P90" s="802">
        <v>2017</v>
      </c>
      <c r="Q90" s="752">
        <v>0.91410000000000002</v>
      </c>
      <c r="R90" s="803">
        <v>2954873962</v>
      </c>
      <c r="S90" s="806">
        <v>99685100</v>
      </c>
      <c r="T90" s="803">
        <v>755616000</v>
      </c>
      <c r="U90" s="803">
        <v>655855473</v>
      </c>
      <c r="V90" s="803">
        <v>4466030535</v>
      </c>
      <c r="X90" s="619" t="s">
        <v>494</v>
      </c>
      <c r="Y90" s="619" t="s">
        <v>495</v>
      </c>
      <c r="Z90" s="807">
        <v>4466030535</v>
      </c>
      <c r="AA90" s="808">
        <v>28537935.118650001</v>
      </c>
      <c r="AB90" s="756">
        <v>9854082</v>
      </c>
      <c r="AC90" s="756">
        <v>136330</v>
      </c>
      <c r="AD90" s="809">
        <v>38528347.118650004</v>
      </c>
      <c r="AE90" s="810">
        <v>5511</v>
      </c>
      <c r="AF90" s="807">
        <v>6991</v>
      </c>
      <c r="AG90" s="807">
        <v>0.96179999999999999</v>
      </c>
      <c r="AI90" s="619" t="s">
        <v>494</v>
      </c>
      <c r="AJ90" s="619" t="s">
        <v>495</v>
      </c>
      <c r="AK90" s="760">
        <v>38528347.118650004</v>
      </c>
      <c r="AL90" s="761">
        <v>5511</v>
      </c>
      <c r="AM90" s="811">
        <v>6991</v>
      </c>
      <c r="AN90" s="812">
        <v>0.96179999999999999</v>
      </c>
      <c r="AO90" s="813">
        <v>0.3543</v>
      </c>
      <c r="AP90" s="814">
        <v>0.81340000000000001</v>
      </c>
      <c r="AQ90" s="812">
        <v>0.82679999999999998</v>
      </c>
      <c r="AR90" s="815">
        <v>0.82679999999999998</v>
      </c>
      <c r="AS90" s="825">
        <v>1713.92</v>
      </c>
      <c r="AT90" s="826">
        <v>359.03999999999996</v>
      </c>
      <c r="AU90" s="814">
        <v>1978669</v>
      </c>
      <c r="AV90" s="812">
        <v>1</v>
      </c>
      <c r="AW90" s="811">
        <v>1978669</v>
      </c>
      <c r="BB90" s="619" t="s">
        <v>494</v>
      </c>
      <c r="BC90" s="619" t="s">
        <v>664</v>
      </c>
      <c r="BD90" s="768">
        <v>4466030535</v>
      </c>
      <c r="BE90" s="769">
        <v>448.86</v>
      </c>
      <c r="BF90" s="808">
        <v>9949718</v>
      </c>
      <c r="BG90" s="816">
        <v>0.3543</v>
      </c>
      <c r="BH90" s="673"/>
      <c r="BI90" s="770">
        <v>5511</v>
      </c>
      <c r="BJ90" s="808">
        <v>12.28</v>
      </c>
      <c r="BK90" s="770">
        <v>46657</v>
      </c>
      <c r="BL90" s="810">
        <v>104</v>
      </c>
      <c r="BN90" s="619" t="s">
        <v>494</v>
      </c>
      <c r="BO90" s="619" t="s">
        <v>495</v>
      </c>
      <c r="BP90" s="772">
        <v>0.97416216216216212</v>
      </c>
      <c r="BQ90" s="772">
        <v>0.93618181818181823</v>
      </c>
      <c r="BR90" s="773">
        <v>0.87930192224309867</v>
      </c>
      <c r="BS90" s="774"/>
      <c r="BT90" s="775">
        <v>2017</v>
      </c>
      <c r="BU90" s="776">
        <v>0.91410000000000002</v>
      </c>
      <c r="BV90" s="777"/>
      <c r="BW90" s="778">
        <v>0.66</v>
      </c>
      <c r="BX90" s="778">
        <v>0.60299999999999998</v>
      </c>
      <c r="BY90" s="778">
        <v>0.94369999999999998</v>
      </c>
      <c r="BZ90" s="622"/>
      <c r="CA90" s="619" t="s">
        <v>494</v>
      </c>
      <c r="CB90" s="619" t="s">
        <v>664</v>
      </c>
      <c r="CC90" s="770">
        <v>35737</v>
      </c>
      <c r="CD90" s="770">
        <v>37340</v>
      </c>
      <c r="CE90" s="770">
        <v>38775</v>
      </c>
      <c r="CF90" s="820">
        <v>37284</v>
      </c>
      <c r="CG90" s="820">
        <v>0.81340000000000001</v>
      </c>
      <c r="CH90" s="639"/>
      <c r="CI90" s="820">
        <v>-1491</v>
      </c>
      <c r="CJ90" s="820">
        <v>-3.85E-2</v>
      </c>
      <c r="CL90" s="619" t="s">
        <v>494</v>
      </c>
      <c r="CM90" s="619" t="s">
        <v>664</v>
      </c>
      <c r="CN90" s="780">
        <v>0.82679999999999998</v>
      </c>
      <c r="CO90" s="781"/>
      <c r="CP90" s="780">
        <v>5511</v>
      </c>
      <c r="CQ90" s="787">
        <v>12358790</v>
      </c>
      <c r="CR90" s="787">
        <v>0</v>
      </c>
      <c r="CS90" s="787">
        <v>12358790</v>
      </c>
      <c r="CT90" s="787">
        <v>2242.5700000000002</v>
      </c>
      <c r="CU90" s="781"/>
      <c r="CV90" s="822">
        <v>1713.92</v>
      </c>
      <c r="CW90" s="787">
        <v>359.03999999999996</v>
      </c>
      <c r="CX90" s="785">
        <v>1</v>
      </c>
      <c r="CY90" s="786"/>
      <c r="CZ90" s="787">
        <v>0.60299999999999998</v>
      </c>
      <c r="DA90" s="787" t="s">
        <v>2</v>
      </c>
      <c r="DB90" s="781"/>
      <c r="DC90" s="785">
        <v>1</v>
      </c>
      <c r="DX90" s="842" t="s">
        <v>377</v>
      </c>
      <c r="DY90" s="790" t="s">
        <v>884</v>
      </c>
      <c r="DZ90" s="790" t="s">
        <v>6</v>
      </c>
      <c r="EA90" s="791" t="s">
        <v>1085</v>
      </c>
      <c r="EB90" s="792">
        <v>445</v>
      </c>
      <c r="EC90" s="793"/>
      <c r="ED90" s="794">
        <v>445</v>
      </c>
      <c r="EE90" s="794"/>
      <c r="EF90" s="793"/>
      <c r="EG90" s="794">
        <v>9.360538493899874E-3</v>
      </c>
      <c r="EH90" s="793"/>
      <c r="EI90" s="794">
        <v>0</v>
      </c>
      <c r="EJ90" s="794"/>
      <c r="EK90" s="794">
        <v>0</v>
      </c>
      <c r="EL90" s="794"/>
      <c r="EM90" s="793"/>
      <c r="EN90" s="793"/>
      <c r="EO90" s="795"/>
      <c r="ES90" s="823" t="s">
        <v>471</v>
      </c>
      <c r="ET90" s="824" t="s">
        <v>472</v>
      </c>
      <c r="EU90" s="841">
        <v>8766428</v>
      </c>
    </row>
    <row r="91" spans="1:151" ht="15.75">
      <c r="A91" s="798" t="s">
        <v>496</v>
      </c>
      <c r="B91" s="799" t="s">
        <v>497</v>
      </c>
      <c r="C91" s="799">
        <v>7188</v>
      </c>
      <c r="D91" s="799">
        <v>11128</v>
      </c>
      <c r="E91" s="799"/>
      <c r="F91" s="799">
        <v>11128</v>
      </c>
      <c r="G91" s="799"/>
      <c r="H91" s="799">
        <v>11128</v>
      </c>
      <c r="K91" s="802" t="s">
        <v>496</v>
      </c>
      <c r="L91" s="803" t="s">
        <v>497</v>
      </c>
      <c r="M91" s="804">
        <v>4387123008</v>
      </c>
      <c r="N91" s="805">
        <v>287120400</v>
      </c>
      <c r="O91" s="804">
        <v>4100002608</v>
      </c>
      <c r="P91" s="802">
        <v>2016</v>
      </c>
      <c r="Q91" s="752">
        <v>0.93659999999999999</v>
      </c>
      <c r="R91" s="803">
        <v>4377538552</v>
      </c>
      <c r="S91" s="806">
        <v>287120400</v>
      </c>
      <c r="T91" s="803">
        <v>242149178</v>
      </c>
      <c r="U91" s="803">
        <v>1734179607</v>
      </c>
      <c r="V91" s="803">
        <v>6640987737</v>
      </c>
      <c r="X91" s="619" t="s">
        <v>496</v>
      </c>
      <c r="Y91" s="619" t="s">
        <v>497</v>
      </c>
      <c r="Z91" s="807">
        <v>6640987737</v>
      </c>
      <c r="AA91" s="808">
        <v>42435911.639430001</v>
      </c>
      <c r="AB91" s="756">
        <v>20173105</v>
      </c>
      <c r="AC91" s="756">
        <v>217236</v>
      </c>
      <c r="AD91" s="809">
        <v>62826252.639430001</v>
      </c>
      <c r="AE91" s="810">
        <v>11128</v>
      </c>
      <c r="AF91" s="807">
        <v>5646</v>
      </c>
      <c r="AG91" s="807">
        <v>0.77669999999999995</v>
      </c>
      <c r="AI91" s="619" t="s">
        <v>496</v>
      </c>
      <c r="AJ91" s="619" t="s">
        <v>497</v>
      </c>
      <c r="AK91" s="760">
        <v>62826252.639430001</v>
      </c>
      <c r="AL91" s="761">
        <v>11128</v>
      </c>
      <c r="AM91" s="811">
        <v>5646</v>
      </c>
      <c r="AN91" s="812">
        <v>0.77669999999999995</v>
      </c>
      <c r="AO91" s="813">
        <v>0.44429999999999997</v>
      </c>
      <c r="AP91" s="814">
        <v>0.83150000000000002</v>
      </c>
      <c r="AQ91" s="812">
        <v>0.77089999999999992</v>
      </c>
      <c r="AR91" s="815">
        <v>0.77089999999999992</v>
      </c>
      <c r="AS91" s="825">
        <v>1598.04</v>
      </c>
      <c r="AT91" s="826">
        <v>474.92000000000007</v>
      </c>
      <c r="AU91" s="814">
        <v>5284910</v>
      </c>
      <c r="AV91" s="812">
        <v>0.83899999999999997</v>
      </c>
      <c r="AW91" s="811">
        <v>4434039</v>
      </c>
      <c r="BB91" s="619" t="s">
        <v>496</v>
      </c>
      <c r="BC91" s="619" t="s">
        <v>665</v>
      </c>
      <c r="BD91" s="768">
        <v>6640987737</v>
      </c>
      <c r="BE91" s="769">
        <v>532.16999999999996</v>
      </c>
      <c r="BF91" s="808">
        <v>12479072</v>
      </c>
      <c r="BG91" s="816">
        <v>0.44429999999999997</v>
      </c>
      <c r="BH91" s="673"/>
      <c r="BI91" s="770">
        <v>11128</v>
      </c>
      <c r="BJ91" s="808">
        <v>20.91</v>
      </c>
      <c r="BK91" s="770">
        <v>73489</v>
      </c>
      <c r="BL91" s="810">
        <v>138</v>
      </c>
      <c r="BN91" s="619" t="s">
        <v>496</v>
      </c>
      <c r="BO91" s="619" t="s">
        <v>497</v>
      </c>
      <c r="BP91" s="772">
        <v>0.96930777107748323</v>
      </c>
      <c r="BQ91" s="772">
        <v>0.93863725012189181</v>
      </c>
      <c r="BR91" s="818">
        <v>0.92430882352941168</v>
      </c>
      <c r="BS91" s="774"/>
      <c r="BT91" s="819">
        <v>2016</v>
      </c>
      <c r="BU91" s="776">
        <v>0.93659999999999999</v>
      </c>
      <c r="BV91" s="777"/>
      <c r="BW91" s="778">
        <v>0.58199999999999996</v>
      </c>
      <c r="BX91" s="778">
        <v>0.54500000000000004</v>
      </c>
      <c r="BY91" s="778">
        <v>0.85289999999999999</v>
      </c>
      <c r="BZ91" s="622"/>
      <c r="CA91" s="619" t="s">
        <v>496</v>
      </c>
      <c r="CB91" s="619" t="s">
        <v>665</v>
      </c>
      <c r="CC91" s="770">
        <v>36773</v>
      </c>
      <c r="CD91" s="770">
        <v>37875</v>
      </c>
      <c r="CE91" s="770">
        <v>39696</v>
      </c>
      <c r="CF91" s="820">
        <v>38114.666666666664</v>
      </c>
      <c r="CG91" s="820">
        <v>0.83150000000000002</v>
      </c>
      <c r="CH91" s="639"/>
      <c r="CI91" s="820">
        <v>-1581.3333333333358</v>
      </c>
      <c r="CJ91" s="820">
        <v>-3.9800000000000002E-2</v>
      </c>
      <c r="CL91" s="619" t="s">
        <v>496</v>
      </c>
      <c r="CM91" s="619" t="s">
        <v>665</v>
      </c>
      <c r="CN91" s="780">
        <v>0.77089999999999992</v>
      </c>
      <c r="CO91" s="781"/>
      <c r="CP91" s="780">
        <v>11128</v>
      </c>
      <c r="CQ91" s="787">
        <v>12917430</v>
      </c>
      <c r="CR91" s="787">
        <v>2006015</v>
      </c>
      <c r="CS91" s="787">
        <v>14923445</v>
      </c>
      <c r="CT91" s="787">
        <v>1341.07</v>
      </c>
      <c r="CU91" s="781"/>
      <c r="CV91" s="822">
        <v>1598.04</v>
      </c>
      <c r="CW91" s="787">
        <v>474.92000000000007</v>
      </c>
      <c r="CX91" s="785">
        <v>0.83899999999999997</v>
      </c>
      <c r="CY91" s="786"/>
      <c r="CZ91" s="787">
        <v>0.54500000000000004</v>
      </c>
      <c r="DA91" s="787" t="s">
        <v>2</v>
      </c>
      <c r="DB91" s="781"/>
      <c r="DC91" s="785">
        <v>0.83899999999999997</v>
      </c>
      <c r="DX91" s="842" t="s">
        <v>377</v>
      </c>
      <c r="DY91" s="790" t="s">
        <v>916</v>
      </c>
      <c r="DZ91" s="790" t="s">
        <v>6</v>
      </c>
      <c r="EA91" s="791" t="s">
        <v>917</v>
      </c>
      <c r="EB91" s="792">
        <v>1066</v>
      </c>
      <c r="EC91" s="827"/>
      <c r="ED91" s="828">
        <v>1066</v>
      </c>
      <c r="EE91" s="828"/>
      <c r="EF91" s="827"/>
      <c r="EG91" s="828">
        <v>2.2423222549432058E-2</v>
      </c>
      <c r="EH91" s="827"/>
      <c r="EI91" s="794">
        <v>0</v>
      </c>
      <c r="EJ91" s="828"/>
      <c r="EK91" s="828">
        <v>0</v>
      </c>
      <c r="EL91" s="828"/>
      <c r="EM91" s="827"/>
      <c r="EN91" s="827"/>
      <c r="EO91" s="829"/>
      <c r="ES91" s="823" t="s">
        <v>473</v>
      </c>
      <c r="ET91" s="824" t="s">
        <v>474</v>
      </c>
      <c r="EU91" s="841">
        <v>0</v>
      </c>
    </row>
    <row r="92" spans="1:151" ht="15.75">
      <c r="A92" s="798" t="s">
        <v>498</v>
      </c>
      <c r="B92" s="799" t="s">
        <v>499</v>
      </c>
      <c r="C92" s="799">
        <v>1838</v>
      </c>
      <c r="D92" s="799">
        <v>2028</v>
      </c>
      <c r="E92" s="799"/>
      <c r="F92" s="799">
        <v>2028</v>
      </c>
      <c r="G92" s="799"/>
      <c r="H92" s="799">
        <v>2028</v>
      </c>
      <c r="K92" s="802" t="s">
        <v>498</v>
      </c>
      <c r="L92" s="803" t="s">
        <v>499</v>
      </c>
      <c r="M92" s="804">
        <v>1472366131</v>
      </c>
      <c r="N92" s="805">
        <v>26440610</v>
      </c>
      <c r="O92" s="804">
        <v>1445925521</v>
      </c>
      <c r="P92" s="802">
        <v>2013</v>
      </c>
      <c r="Q92" s="752">
        <v>0.88590000000000002</v>
      </c>
      <c r="R92" s="803">
        <v>1632154330</v>
      </c>
      <c r="S92" s="806">
        <v>26440610</v>
      </c>
      <c r="T92" s="803">
        <v>68774979</v>
      </c>
      <c r="U92" s="803">
        <v>174513881</v>
      </c>
      <c r="V92" s="803">
        <v>1901883800</v>
      </c>
      <c r="X92" s="619" t="s">
        <v>498</v>
      </c>
      <c r="Y92" s="619" t="s">
        <v>499</v>
      </c>
      <c r="Z92" s="807">
        <v>1901883800</v>
      </c>
      <c r="AA92" s="808">
        <v>12153037.481999999</v>
      </c>
      <c r="AB92" s="756">
        <v>4218193</v>
      </c>
      <c r="AC92" s="756">
        <v>62509</v>
      </c>
      <c r="AD92" s="809">
        <v>16433739.481999999</v>
      </c>
      <c r="AE92" s="810">
        <v>2028</v>
      </c>
      <c r="AF92" s="807">
        <v>8103</v>
      </c>
      <c r="AG92" s="807">
        <v>1.1147</v>
      </c>
      <c r="AI92" s="619" t="s">
        <v>498</v>
      </c>
      <c r="AJ92" s="619" t="s">
        <v>499</v>
      </c>
      <c r="AK92" s="760">
        <v>16433739.481999999</v>
      </c>
      <c r="AL92" s="761">
        <v>2028</v>
      </c>
      <c r="AM92" s="811">
        <v>8103</v>
      </c>
      <c r="AN92" s="812">
        <v>1.1147</v>
      </c>
      <c r="AO92" s="813">
        <v>0.1283</v>
      </c>
      <c r="AP92" s="814">
        <v>0.85450000000000004</v>
      </c>
      <c r="AQ92" s="812">
        <v>0.88600000000000001</v>
      </c>
      <c r="AR92" s="815">
        <v>0.88600000000000001</v>
      </c>
      <c r="AS92" s="825">
        <v>1836.64</v>
      </c>
      <c r="AT92" s="826">
        <v>236.31999999999994</v>
      </c>
      <c r="AU92" s="814">
        <v>479257</v>
      </c>
      <c r="AV92" s="812">
        <v>0.253</v>
      </c>
      <c r="AW92" s="811">
        <v>121252</v>
      </c>
      <c r="BB92" s="619" t="s">
        <v>498</v>
      </c>
      <c r="BC92" s="619" t="s">
        <v>666</v>
      </c>
      <c r="BD92" s="768">
        <v>1901883800</v>
      </c>
      <c r="BE92" s="769">
        <v>528</v>
      </c>
      <c r="BF92" s="808">
        <v>3602053</v>
      </c>
      <c r="BG92" s="816">
        <v>0.1283</v>
      </c>
      <c r="BH92" s="673"/>
      <c r="BI92" s="770">
        <v>2028</v>
      </c>
      <c r="BJ92" s="808">
        <v>3.84</v>
      </c>
      <c r="BK92" s="770">
        <v>14474</v>
      </c>
      <c r="BL92" s="810">
        <v>27</v>
      </c>
      <c r="BN92" s="619" t="s">
        <v>498</v>
      </c>
      <c r="BO92" s="619" t="s">
        <v>499</v>
      </c>
      <c r="BP92" s="772">
        <v>0.97</v>
      </c>
      <c r="BQ92" s="772">
        <v>0.89914634146341466</v>
      </c>
      <c r="BR92" s="818">
        <v>0.84910338007910824</v>
      </c>
      <c r="BS92" s="774"/>
      <c r="BT92" s="819">
        <v>2013</v>
      </c>
      <c r="BU92" s="776">
        <v>0.88590000000000002</v>
      </c>
      <c r="BV92" s="777"/>
      <c r="BW92" s="778">
        <v>0.36</v>
      </c>
      <c r="BX92" s="778">
        <v>0.31900000000000001</v>
      </c>
      <c r="BY92" s="778">
        <v>0.49919999999999998</v>
      </c>
      <c r="BZ92" s="622"/>
      <c r="CA92" s="619" t="s">
        <v>498</v>
      </c>
      <c r="CB92" s="619" t="s">
        <v>666</v>
      </c>
      <c r="CC92" s="770">
        <v>38223</v>
      </c>
      <c r="CD92" s="770">
        <v>38462</v>
      </c>
      <c r="CE92" s="770">
        <v>40824</v>
      </c>
      <c r="CF92" s="820">
        <v>39169.666666666664</v>
      </c>
      <c r="CG92" s="820">
        <v>0.85450000000000004</v>
      </c>
      <c r="CH92" s="639"/>
      <c r="CI92" s="820">
        <v>-1654.3333333333358</v>
      </c>
      <c r="CJ92" s="820">
        <v>-4.0500000000000001E-2</v>
      </c>
      <c r="CL92" s="619" t="s">
        <v>498</v>
      </c>
      <c r="CM92" s="619" t="s">
        <v>666</v>
      </c>
      <c r="CN92" s="780">
        <v>0.88600000000000001</v>
      </c>
      <c r="CO92" s="781"/>
      <c r="CP92" s="780">
        <v>2028</v>
      </c>
      <c r="CQ92" s="787">
        <v>942573</v>
      </c>
      <c r="CR92" s="787">
        <v>0</v>
      </c>
      <c r="CS92" s="787">
        <v>942573</v>
      </c>
      <c r="CT92" s="787">
        <v>464.78</v>
      </c>
      <c r="CU92" s="781"/>
      <c r="CV92" s="822">
        <v>1836.64</v>
      </c>
      <c r="CW92" s="787">
        <v>236.31999999999994</v>
      </c>
      <c r="CX92" s="785">
        <v>0.253</v>
      </c>
      <c r="CY92" s="786"/>
      <c r="CZ92" s="787">
        <v>0.31900000000000001</v>
      </c>
      <c r="DA92" s="787" t="s">
        <v>2</v>
      </c>
      <c r="DB92" s="781"/>
      <c r="DC92" s="785">
        <v>0.253</v>
      </c>
      <c r="DX92" s="789" t="s">
        <v>377</v>
      </c>
      <c r="DY92" s="790" t="s">
        <v>918</v>
      </c>
      <c r="DZ92" s="790" t="s">
        <v>6</v>
      </c>
      <c r="EA92" s="791" t="s">
        <v>919</v>
      </c>
      <c r="EB92" s="792">
        <v>456</v>
      </c>
      <c r="EC92" s="793"/>
      <c r="ED92" s="794">
        <v>456</v>
      </c>
      <c r="EE92" s="794"/>
      <c r="EF92" s="793"/>
      <c r="EG92" s="794">
        <v>9.5919225915018936E-3</v>
      </c>
      <c r="EH92" s="793"/>
      <c r="EI92" s="794">
        <v>0</v>
      </c>
      <c r="EJ92" s="794"/>
      <c r="EK92" s="794">
        <v>0</v>
      </c>
      <c r="EL92" s="794"/>
      <c r="EM92" s="793"/>
      <c r="EN92" s="793"/>
      <c r="EO92" s="795"/>
      <c r="ES92" s="823" t="s">
        <v>475</v>
      </c>
      <c r="ET92" s="824" t="s">
        <v>476</v>
      </c>
      <c r="EU92" s="841">
        <v>7179503</v>
      </c>
    </row>
    <row r="93" spans="1:151" ht="15.75">
      <c r="A93" s="798" t="s">
        <v>500</v>
      </c>
      <c r="B93" s="799" t="s">
        <v>501</v>
      </c>
      <c r="C93" s="799">
        <v>3260</v>
      </c>
      <c r="D93" s="799">
        <v>3710</v>
      </c>
      <c r="E93" s="799"/>
      <c r="F93" s="799">
        <v>3710</v>
      </c>
      <c r="G93" s="799"/>
      <c r="H93" s="799">
        <v>3710</v>
      </c>
      <c r="K93" s="802" t="s">
        <v>500</v>
      </c>
      <c r="L93" s="803" t="s">
        <v>501</v>
      </c>
      <c r="M93" s="804">
        <v>5413517045</v>
      </c>
      <c r="N93" s="805">
        <v>34135730</v>
      </c>
      <c r="O93" s="804">
        <v>5379381315</v>
      </c>
      <c r="P93" s="802">
        <v>2016</v>
      </c>
      <c r="Q93" s="752">
        <v>0.88439999999999996</v>
      </c>
      <c r="R93" s="803">
        <v>6082520709</v>
      </c>
      <c r="S93" s="806">
        <v>34135730</v>
      </c>
      <c r="T93" s="803">
        <v>116731987</v>
      </c>
      <c r="U93" s="803">
        <v>501220379</v>
      </c>
      <c r="V93" s="803">
        <v>6734608805</v>
      </c>
      <c r="X93" s="619" t="s">
        <v>500</v>
      </c>
      <c r="Y93" s="619" t="s">
        <v>501</v>
      </c>
      <c r="Z93" s="807">
        <v>6734608805</v>
      </c>
      <c r="AA93" s="808">
        <v>43034150.263949998</v>
      </c>
      <c r="AB93" s="756">
        <v>8854063</v>
      </c>
      <c r="AC93" s="756">
        <v>86713</v>
      </c>
      <c r="AD93" s="809">
        <v>51974926.263949998</v>
      </c>
      <c r="AE93" s="810">
        <v>3710</v>
      </c>
      <c r="AF93" s="807">
        <v>14009</v>
      </c>
      <c r="AG93" s="807">
        <v>1.9272</v>
      </c>
      <c r="AI93" s="619" t="s">
        <v>500</v>
      </c>
      <c r="AJ93" s="619" t="s">
        <v>501</v>
      </c>
      <c r="AK93" s="760">
        <v>51974926.263949998</v>
      </c>
      <c r="AL93" s="761">
        <v>3710</v>
      </c>
      <c r="AM93" s="811">
        <v>14009</v>
      </c>
      <c r="AN93" s="812">
        <v>1.9272</v>
      </c>
      <c r="AO93" s="813">
        <v>0.63349999999999995</v>
      </c>
      <c r="AP93" s="814">
        <v>0.90229999999999999</v>
      </c>
      <c r="AQ93" s="812">
        <v>1.2854999999999999</v>
      </c>
      <c r="AR93" s="815" t="s">
        <v>2</v>
      </c>
      <c r="AS93" s="825" t="s">
        <v>2</v>
      </c>
      <c r="AT93" s="826" t="s">
        <v>2</v>
      </c>
      <c r="AU93" s="814">
        <v>0</v>
      </c>
      <c r="AV93" s="812" t="s">
        <v>2</v>
      </c>
      <c r="AW93" s="811">
        <v>0</v>
      </c>
      <c r="BB93" s="619" t="s">
        <v>500</v>
      </c>
      <c r="BC93" s="619" t="s">
        <v>667</v>
      </c>
      <c r="BD93" s="768">
        <v>6734608805</v>
      </c>
      <c r="BE93" s="769">
        <v>378.53</v>
      </c>
      <c r="BF93" s="808">
        <v>17791480</v>
      </c>
      <c r="BG93" s="816">
        <v>0.63349999999999995</v>
      </c>
      <c r="BH93" s="673"/>
      <c r="BI93" s="770">
        <v>3710</v>
      </c>
      <c r="BJ93" s="808">
        <v>9.8000000000000007</v>
      </c>
      <c r="BK93" s="770">
        <v>35286</v>
      </c>
      <c r="BL93" s="810">
        <v>93</v>
      </c>
      <c r="BN93" s="619" t="s">
        <v>500</v>
      </c>
      <c r="BO93" s="619" t="s">
        <v>501</v>
      </c>
      <c r="BP93" s="772">
        <v>0.94778996865203768</v>
      </c>
      <c r="BQ93" s="772">
        <v>0.92310868079289132</v>
      </c>
      <c r="BR93" s="818">
        <v>0.8375588235294118</v>
      </c>
      <c r="BS93" s="774"/>
      <c r="BT93" s="819">
        <v>2016</v>
      </c>
      <c r="BU93" s="776">
        <v>0.88439999999999996</v>
      </c>
      <c r="BV93" s="777"/>
      <c r="BW93" s="778">
        <v>0.63600000000000001</v>
      </c>
      <c r="BX93" s="778">
        <v>0.56200000000000006</v>
      </c>
      <c r="BY93" s="778">
        <v>0.87949999999999995</v>
      </c>
      <c r="BZ93" s="622"/>
      <c r="CA93" s="619" t="s">
        <v>500</v>
      </c>
      <c r="CB93" s="619" t="s">
        <v>667</v>
      </c>
      <c r="CC93" s="770">
        <v>39904</v>
      </c>
      <c r="CD93" s="770">
        <v>41102</v>
      </c>
      <c r="CE93" s="770">
        <v>43065</v>
      </c>
      <c r="CF93" s="820">
        <v>41357</v>
      </c>
      <c r="CG93" s="820">
        <v>0.90229999999999999</v>
      </c>
      <c r="CH93" s="639"/>
      <c r="CI93" s="820">
        <v>-1708</v>
      </c>
      <c r="CJ93" s="820">
        <v>-3.9699999999999999E-2</v>
      </c>
      <c r="CL93" s="619" t="s">
        <v>500</v>
      </c>
      <c r="CM93" s="619" t="s">
        <v>667</v>
      </c>
      <c r="CN93" s="780" t="s">
        <v>2</v>
      </c>
      <c r="CO93" s="781"/>
      <c r="CP93" s="780">
        <v>3710</v>
      </c>
      <c r="CQ93" s="787">
        <v>12179613</v>
      </c>
      <c r="CR93" s="787">
        <v>0</v>
      </c>
      <c r="CS93" s="787">
        <v>12179613</v>
      </c>
      <c r="CT93" s="787">
        <v>3282.91</v>
      </c>
      <c r="CU93" s="781"/>
      <c r="CV93" s="822" t="s">
        <v>2</v>
      </c>
      <c r="CW93" s="787" t="s">
        <v>2</v>
      </c>
      <c r="CX93" s="785" t="s">
        <v>2</v>
      </c>
      <c r="CY93" s="786"/>
      <c r="CZ93" s="787">
        <v>0.56200000000000006</v>
      </c>
      <c r="DA93" s="787" t="s">
        <v>2</v>
      </c>
      <c r="DB93" s="781"/>
      <c r="DC93" s="785" t="s">
        <v>2</v>
      </c>
      <c r="DX93" s="830" t="s">
        <v>377</v>
      </c>
      <c r="DY93" s="831" t="s">
        <v>1224</v>
      </c>
      <c r="DZ93" s="831" t="s">
        <v>6</v>
      </c>
      <c r="EA93" s="832" t="s">
        <v>1225</v>
      </c>
      <c r="EB93" s="792">
        <v>341</v>
      </c>
      <c r="EC93" s="827"/>
      <c r="ED93" s="828">
        <v>341</v>
      </c>
      <c r="EE93" s="828">
        <v>47540</v>
      </c>
      <c r="EF93" s="827"/>
      <c r="EG93" s="828">
        <v>7.1729070256625997E-3</v>
      </c>
      <c r="EH93" s="827"/>
      <c r="EI93" s="794">
        <v>0</v>
      </c>
      <c r="EJ93" s="828"/>
      <c r="EK93" s="828">
        <v>0</v>
      </c>
      <c r="EL93" s="828"/>
      <c r="EM93" s="827"/>
      <c r="EN93" s="827"/>
      <c r="EO93" s="829"/>
      <c r="ES93" s="823" t="s">
        <v>121</v>
      </c>
      <c r="ET93" s="824" t="s">
        <v>122</v>
      </c>
      <c r="EU93" s="841">
        <v>2178110</v>
      </c>
    </row>
    <row r="94" spans="1:151" ht="15.75">
      <c r="A94" s="798" t="s">
        <v>502</v>
      </c>
      <c r="B94" s="799" t="s">
        <v>503</v>
      </c>
      <c r="C94" s="744">
        <v>536</v>
      </c>
      <c r="D94" s="745">
        <v>536</v>
      </c>
      <c r="E94" s="800"/>
      <c r="F94" s="800">
        <v>536</v>
      </c>
      <c r="G94" s="800"/>
      <c r="H94" s="801">
        <v>536</v>
      </c>
      <c r="K94" s="802" t="s">
        <v>502</v>
      </c>
      <c r="L94" s="803" t="s">
        <v>503</v>
      </c>
      <c r="M94" s="804">
        <v>362700902</v>
      </c>
      <c r="N94" s="805">
        <v>65181829</v>
      </c>
      <c r="O94" s="804">
        <v>297519073</v>
      </c>
      <c r="P94" s="802">
        <v>2017</v>
      </c>
      <c r="Q94" s="752">
        <v>0.99729999999999996</v>
      </c>
      <c r="R94" s="803">
        <v>298324549</v>
      </c>
      <c r="S94" s="806">
        <v>65181829</v>
      </c>
      <c r="T94" s="803">
        <v>10389740</v>
      </c>
      <c r="U94" s="803">
        <v>60361277</v>
      </c>
      <c r="V94" s="803">
        <v>434257395</v>
      </c>
      <c r="X94" s="619" t="s">
        <v>502</v>
      </c>
      <c r="Y94" s="619" t="s">
        <v>503</v>
      </c>
      <c r="Z94" s="807">
        <v>434257395</v>
      </c>
      <c r="AA94" s="808">
        <v>2774904.7540500001</v>
      </c>
      <c r="AB94" s="756">
        <v>854946</v>
      </c>
      <c r="AC94" s="756">
        <v>89103</v>
      </c>
      <c r="AD94" s="809">
        <v>3718953.7540500001</v>
      </c>
      <c r="AE94" s="810">
        <v>536</v>
      </c>
      <c r="AF94" s="807">
        <v>6938</v>
      </c>
      <c r="AG94" s="807">
        <v>0.95450000000000002</v>
      </c>
      <c r="AI94" s="619" t="s">
        <v>502</v>
      </c>
      <c r="AJ94" s="619" t="s">
        <v>503</v>
      </c>
      <c r="AK94" s="760">
        <v>3718953.7540500001</v>
      </c>
      <c r="AL94" s="761">
        <v>536</v>
      </c>
      <c r="AM94" s="811">
        <v>6938</v>
      </c>
      <c r="AN94" s="812">
        <v>0.95450000000000002</v>
      </c>
      <c r="AO94" s="813">
        <v>3.9699999999999999E-2</v>
      </c>
      <c r="AP94" s="814">
        <v>0.68689999999999996</v>
      </c>
      <c r="AQ94" s="812">
        <v>0.72930000000000006</v>
      </c>
      <c r="AR94" s="815">
        <v>0.72930000000000006</v>
      </c>
      <c r="AS94" s="825">
        <v>1511.81</v>
      </c>
      <c r="AT94" s="826">
        <v>561.15000000000009</v>
      </c>
      <c r="AU94" s="814">
        <v>300776</v>
      </c>
      <c r="AV94" s="812">
        <v>1</v>
      </c>
      <c r="AW94" s="811">
        <v>300776</v>
      </c>
      <c r="BB94" s="619" t="s">
        <v>502</v>
      </c>
      <c r="BC94" s="619" t="s">
        <v>668</v>
      </c>
      <c r="BD94" s="768">
        <v>434257395</v>
      </c>
      <c r="BE94" s="769">
        <v>389.03</v>
      </c>
      <c r="BF94" s="808">
        <v>1116257</v>
      </c>
      <c r="BG94" s="816">
        <v>3.9699999999999999E-2</v>
      </c>
      <c r="BH94" s="673"/>
      <c r="BI94" s="770">
        <v>536</v>
      </c>
      <c r="BJ94" s="808">
        <v>1.38</v>
      </c>
      <c r="BK94" s="770">
        <v>3773</v>
      </c>
      <c r="BL94" s="810">
        <v>10</v>
      </c>
      <c r="BN94" s="619" t="s">
        <v>502</v>
      </c>
      <c r="BO94" s="619" t="s">
        <v>503</v>
      </c>
      <c r="BP94" s="772">
        <v>1.1292126223091978</v>
      </c>
      <c r="BQ94" s="772">
        <v>0.92715094339622639</v>
      </c>
      <c r="BR94" s="773">
        <v>1.0001904761904763</v>
      </c>
      <c r="BS94" s="774"/>
      <c r="BT94" s="819">
        <v>2017</v>
      </c>
      <c r="BU94" s="776">
        <v>0.99729999999999996</v>
      </c>
      <c r="BV94" s="777"/>
      <c r="BW94" s="778">
        <v>0.94</v>
      </c>
      <c r="BX94" s="778">
        <v>0.93700000000000006</v>
      </c>
      <c r="BY94" s="778">
        <v>1.4663999999999999</v>
      </c>
      <c r="BZ94" s="622"/>
      <c r="CA94" s="619" t="s">
        <v>502</v>
      </c>
      <c r="CB94" s="619" t="s">
        <v>668</v>
      </c>
      <c r="CC94" s="770">
        <v>31479</v>
      </c>
      <c r="CD94" s="770">
        <v>29285</v>
      </c>
      <c r="CE94" s="770">
        <v>33699</v>
      </c>
      <c r="CF94" s="820">
        <v>31487.666666666668</v>
      </c>
      <c r="CG94" s="820">
        <v>0.68689999999999996</v>
      </c>
      <c r="CH94" s="639"/>
      <c r="CI94" s="820">
        <v>-2211.3333333333321</v>
      </c>
      <c r="CJ94" s="820">
        <v>-6.5600000000000006E-2</v>
      </c>
      <c r="CL94" s="619" t="s">
        <v>502</v>
      </c>
      <c r="CM94" s="619" t="s">
        <v>668</v>
      </c>
      <c r="CN94" s="780">
        <v>0.72930000000000006</v>
      </c>
      <c r="CO94" s="781"/>
      <c r="CP94" s="780">
        <v>536</v>
      </c>
      <c r="CQ94" s="787">
        <v>567595</v>
      </c>
      <c r="CR94" s="787">
        <v>0</v>
      </c>
      <c r="CS94" s="787">
        <v>567595</v>
      </c>
      <c r="CT94" s="787">
        <v>1058.95</v>
      </c>
      <c r="CU94" s="781"/>
      <c r="CV94" s="822">
        <v>1511.81</v>
      </c>
      <c r="CW94" s="787">
        <v>561.15000000000009</v>
      </c>
      <c r="CX94" s="785">
        <v>0.7</v>
      </c>
      <c r="CY94" s="786"/>
      <c r="CZ94" s="787">
        <v>0.93700000000000006</v>
      </c>
      <c r="DA94" s="787">
        <v>1</v>
      </c>
      <c r="DB94" s="781"/>
      <c r="DC94" s="785">
        <v>1</v>
      </c>
      <c r="DX94" s="842" t="s">
        <v>379</v>
      </c>
      <c r="DY94" s="790" t="s">
        <v>379</v>
      </c>
      <c r="DZ94" s="790" t="s">
        <v>744</v>
      </c>
      <c r="EA94" s="791" t="s">
        <v>380</v>
      </c>
      <c r="EB94" s="792">
        <v>5344</v>
      </c>
      <c r="EC94" s="793"/>
      <c r="ED94" s="794">
        <v>5344</v>
      </c>
      <c r="EE94" s="794"/>
      <c r="EF94" s="793"/>
      <c r="EG94" s="794">
        <v>0.83578354707538316</v>
      </c>
      <c r="EH94" s="793"/>
      <c r="EI94" s="794">
        <v>4245424</v>
      </c>
      <c r="EJ94" s="794"/>
      <c r="EK94" s="794">
        <v>3548256</v>
      </c>
      <c r="EL94" s="794">
        <v>4245424</v>
      </c>
      <c r="EM94" s="793">
        <v>0</v>
      </c>
      <c r="EN94" s="793"/>
      <c r="EO94" s="795"/>
      <c r="ES94" s="823" t="s">
        <v>477</v>
      </c>
      <c r="ET94" s="824" t="s">
        <v>478</v>
      </c>
      <c r="EU94" s="841">
        <v>4496350</v>
      </c>
    </row>
    <row r="95" spans="1:151" ht="15.75">
      <c r="A95" s="798" t="s">
        <v>504</v>
      </c>
      <c r="B95" s="799" t="s">
        <v>505</v>
      </c>
      <c r="C95" s="744">
        <v>40717</v>
      </c>
      <c r="D95" s="745">
        <v>45339</v>
      </c>
      <c r="E95" s="800"/>
      <c r="F95" s="800">
        <v>45339</v>
      </c>
      <c r="G95" s="800"/>
      <c r="H95" s="801">
        <v>45339</v>
      </c>
      <c r="K95" s="802" t="s">
        <v>504</v>
      </c>
      <c r="L95" s="803" t="s">
        <v>505</v>
      </c>
      <c r="M95" s="804">
        <v>22676748620</v>
      </c>
      <c r="N95" s="805">
        <v>439856317</v>
      </c>
      <c r="O95" s="804">
        <v>22236892303</v>
      </c>
      <c r="P95" s="802">
        <v>2015</v>
      </c>
      <c r="Q95" s="752">
        <v>0.79100000000000004</v>
      </c>
      <c r="R95" s="803">
        <v>28112379650</v>
      </c>
      <c r="S95" s="806">
        <v>439856317</v>
      </c>
      <c r="T95" s="803">
        <v>397623259</v>
      </c>
      <c r="U95" s="803">
        <v>4642456498</v>
      </c>
      <c r="V95" s="803">
        <v>33592315724</v>
      </c>
      <c r="X95" s="619" t="s">
        <v>504</v>
      </c>
      <c r="Y95" s="619" t="s">
        <v>505</v>
      </c>
      <c r="Z95" s="807">
        <v>33592315724</v>
      </c>
      <c r="AA95" s="808">
        <v>214654897.47635999</v>
      </c>
      <c r="AB95" s="756">
        <v>49095247</v>
      </c>
      <c r="AC95" s="756">
        <v>450809</v>
      </c>
      <c r="AD95" s="809">
        <v>264200953.47635999</v>
      </c>
      <c r="AE95" s="810">
        <v>45339</v>
      </c>
      <c r="AF95" s="807">
        <v>5827</v>
      </c>
      <c r="AG95" s="807">
        <v>0.80159999999999998</v>
      </c>
      <c r="AI95" s="619" t="s">
        <v>504</v>
      </c>
      <c r="AJ95" s="619" t="s">
        <v>505</v>
      </c>
      <c r="AK95" s="760">
        <v>264200953.47635999</v>
      </c>
      <c r="AL95" s="761">
        <v>45339</v>
      </c>
      <c r="AM95" s="811">
        <v>5827</v>
      </c>
      <c r="AN95" s="812">
        <v>0.80159999999999998</v>
      </c>
      <c r="AO95" s="813">
        <v>1.8938999999999999</v>
      </c>
      <c r="AP95" s="814">
        <v>1.1444000000000001</v>
      </c>
      <c r="AQ95" s="812">
        <v>1.0822000000000001</v>
      </c>
      <c r="AR95" s="815" t="s">
        <v>2</v>
      </c>
      <c r="AS95" s="825" t="s">
        <v>2</v>
      </c>
      <c r="AT95" s="826" t="s">
        <v>2</v>
      </c>
      <c r="AU95" s="814">
        <v>0</v>
      </c>
      <c r="AV95" s="812" t="s">
        <v>2</v>
      </c>
      <c r="AW95" s="811">
        <v>0</v>
      </c>
      <c r="BB95" s="619" t="s">
        <v>504</v>
      </c>
      <c r="BC95" s="619" t="s">
        <v>669</v>
      </c>
      <c r="BD95" s="768">
        <v>33592315724</v>
      </c>
      <c r="BE95" s="769">
        <v>631.52</v>
      </c>
      <c r="BF95" s="808">
        <v>53192798</v>
      </c>
      <c r="BG95" s="816">
        <v>1.8938999999999999</v>
      </c>
      <c r="BH95" s="673"/>
      <c r="BI95" s="770">
        <v>45339</v>
      </c>
      <c r="BJ95" s="808">
        <v>71.790000000000006</v>
      </c>
      <c r="BK95" s="770">
        <v>235605</v>
      </c>
      <c r="BL95" s="810">
        <v>373</v>
      </c>
      <c r="BN95" s="619" t="s">
        <v>504</v>
      </c>
      <c r="BO95" s="619" t="s">
        <v>505</v>
      </c>
      <c r="BP95" s="772">
        <v>0.84481686957415125</v>
      </c>
      <c r="BQ95" s="817">
        <v>0.79042253521126749</v>
      </c>
      <c r="BR95" s="818">
        <v>0.77346754364396353</v>
      </c>
      <c r="BS95" s="774"/>
      <c r="BT95" s="819">
        <v>2015</v>
      </c>
      <c r="BU95" s="776">
        <v>0.79100000000000004</v>
      </c>
      <c r="BV95" s="777"/>
      <c r="BW95" s="778">
        <v>0.73089999999999999</v>
      </c>
      <c r="BX95" s="778">
        <v>0.57799999999999996</v>
      </c>
      <c r="BY95" s="778">
        <v>0.90449999999999997</v>
      </c>
      <c r="BZ95" s="622"/>
      <c r="CA95" s="619" t="s">
        <v>504</v>
      </c>
      <c r="CB95" s="619" t="s">
        <v>669</v>
      </c>
      <c r="CC95" s="770">
        <v>50356</v>
      </c>
      <c r="CD95" s="770">
        <v>52475</v>
      </c>
      <c r="CE95" s="770">
        <v>54534</v>
      </c>
      <c r="CF95" s="820">
        <v>52455</v>
      </c>
      <c r="CG95" s="820">
        <v>1.1444000000000001</v>
      </c>
      <c r="CH95" s="639"/>
      <c r="CI95" s="820">
        <v>-2079</v>
      </c>
      <c r="CJ95" s="820">
        <v>-3.8100000000000002E-2</v>
      </c>
      <c r="CL95" s="619" t="s">
        <v>504</v>
      </c>
      <c r="CM95" s="619" t="s">
        <v>669</v>
      </c>
      <c r="CN95" s="780" t="s">
        <v>2</v>
      </c>
      <c r="CO95" s="781"/>
      <c r="CP95" s="780">
        <v>45339</v>
      </c>
      <c r="CQ95" s="787">
        <v>100273768</v>
      </c>
      <c r="CR95" s="787">
        <v>0</v>
      </c>
      <c r="CS95" s="787">
        <v>100273768</v>
      </c>
      <c r="CT95" s="787">
        <v>2211.64</v>
      </c>
      <c r="CU95" s="781"/>
      <c r="CV95" s="822" t="s">
        <v>2</v>
      </c>
      <c r="CW95" s="787" t="s">
        <v>2</v>
      </c>
      <c r="CX95" s="785" t="s">
        <v>2</v>
      </c>
      <c r="CY95" s="786"/>
      <c r="CZ95" s="787">
        <v>0.57799999999999996</v>
      </c>
      <c r="DA95" s="787" t="s">
        <v>2</v>
      </c>
      <c r="DB95" s="781"/>
      <c r="DC95" s="785" t="s">
        <v>2</v>
      </c>
      <c r="DX95" s="839" t="s">
        <v>379</v>
      </c>
      <c r="DY95" s="831" t="s">
        <v>770</v>
      </c>
      <c r="DZ95" s="831" t="s">
        <v>6</v>
      </c>
      <c r="EA95" s="832" t="s">
        <v>1086</v>
      </c>
      <c r="EB95" s="792">
        <v>1050</v>
      </c>
      <c r="EC95" s="793"/>
      <c r="ED95" s="794">
        <v>1050</v>
      </c>
      <c r="EE95" s="794">
        <v>6394</v>
      </c>
      <c r="EF95" s="793"/>
      <c r="EG95" s="794">
        <v>0.16421645292461684</v>
      </c>
      <c r="EH95" s="793"/>
      <c r="EI95" s="794">
        <v>0</v>
      </c>
      <c r="EJ95" s="794"/>
      <c r="EK95" s="794">
        <v>697168</v>
      </c>
      <c r="EL95" s="794"/>
      <c r="EM95" s="793"/>
      <c r="EN95" s="793"/>
      <c r="EO95" s="795"/>
      <c r="ES95" s="823" t="s">
        <v>479</v>
      </c>
      <c r="ET95" s="824" t="s">
        <v>481</v>
      </c>
      <c r="EU95" s="841">
        <v>19612373</v>
      </c>
    </row>
    <row r="96" spans="1:151" ht="15.75">
      <c r="A96" s="798" t="s">
        <v>506</v>
      </c>
      <c r="B96" s="799" t="s">
        <v>507</v>
      </c>
      <c r="C96" s="744">
        <v>5011</v>
      </c>
      <c r="D96" s="745">
        <v>7302</v>
      </c>
      <c r="E96" s="800"/>
      <c r="F96" s="800">
        <v>7302</v>
      </c>
      <c r="G96" s="800"/>
      <c r="H96" s="801">
        <v>7302</v>
      </c>
      <c r="K96" s="802" t="s">
        <v>506</v>
      </c>
      <c r="L96" s="803" t="s">
        <v>507</v>
      </c>
      <c r="M96" s="804">
        <v>1977989052</v>
      </c>
      <c r="N96" s="805">
        <v>77717670</v>
      </c>
      <c r="O96" s="804">
        <v>1900271382</v>
      </c>
      <c r="P96" s="802">
        <v>2016</v>
      </c>
      <c r="Q96" s="752">
        <v>0.90569999999999995</v>
      </c>
      <c r="R96" s="803">
        <v>2098124525</v>
      </c>
      <c r="S96" s="806">
        <v>77717670</v>
      </c>
      <c r="T96" s="803">
        <v>93345919</v>
      </c>
      <c r="U96" s="803">
        <v>749791834</v>
      </c>
      <c r="V96" s="803">
        <v>3018979948</v>
      </c>
      <c r="X96" s="619" t="s">
        <v>506</v>
      </c>
      <c r="Y96" s="619" t="s">
        <v>507</v>
      </c>
      <c r="Z96" s="807">
        <v>3018979948</v>
      </c>
      <c r="AA96" s="808">
        <v>19291281.86772</v>
      </c>
      <c r="AB96" s="756">
        <v>9428020</v>
      </c>
      <c r="AC96" s="756">
        <v>405092</v>
      </c>
      <c r="AD96" s="809">
        <v>29124393.86772</v>
      </c>
      <c r="AE96" s="810">
        <v>7302</v>
      </c>
      <c r="AF96" s="807">
        <v>3989</v>
      </c>
      <c r="AG96" s="807">
        <v>0.54879999999999995</v>
      </c>
      <c r="AI96" s="619" t="s">
        <v>506</v>
      </c>
      <c r="AJ96" s="619" t="s">
        <v>507</v>
      </c>
      <c r="AK96" s="760">
        <v>29124393.86772</v>
      </c>
      <c r="AL96" s="761">
        <v>7302</v>
      </c>
      <c r="AM96" s="811">
        <v>3989</v>
      </c>
      <c r="AN96" s="812">
        <v>0.54879999999999995</v>
      </c>
      <c r="AO96" s="813">
        <v>0.42399999999999999</v>
      </c>
      <c r="AP96" s="814">
        <v>0.73950000000000005</v>
      </c>
      <c r="AQ96" s="812">
        <v>0.63170000000000004</v>
      </c>
      <c r="AR96" s="815">
        <v>0.63170000000000004</v>
      </c>
      <c r="AS96" s="825">
        <v>1309.49</v>
      </c>
      <c r="AT96" s="826">
        <v>763.47</v>
      </c>
      <c r="AU96" s="814">
        <v>5574858</v>
      </c>
      <c r="AV96" s="812">
        <v>1</v>
      </c>
      <c r="AW96" s="811">
        <v>5574858</v>
      </c>
      <c r="BB96" s="619" t="s">
        <v>506</v>
      </c>
      <c r="BC96" s="619" t="s">
        <v>670</v>
      </c>
      <c r="BD96" s="768">
        <v>3018979948</v>
      </c>
      <c r="BE96" s="769">
        <v>253.52</v>
      </c>
      <c r="BF96" s="808">
        <v>11908252</v>
      </c>
      <c r="BG96" s="816">
        <v>0.42399999999999999</v>
      </c>
      <c r="BH96" s="673"/>
      <c r="BI96" s="770">
        <v>7302</v>
      </c>
      <c r="BJ96" s="808">
        <v>28.8</v>
      </c>
      <c r="BK96" s="770">
        <v>45392</v>
      </c>
      <c r="BL96" s="810">
        <v>179</v>
      </c>
      <c r="BN96" s="619" t="s">
        <v>506</v>
      </c>
      <c r="BO96" s="619" t="s">
        <v>507</v>
      </c>
      <c r="BP96" s="772">
        <v>0.96757096045197732</v>
      </c>
      <c r="BQ96" s="772">
        <v>0.94374736842105267</v>
      </c>
      <c r="BR96" s="818">
        <v>0.85970270270270266</v>
      </c>
      <c r="BS96" s="774"/>
      <c r="BT96" s="819">
        <v>2016</v>
      </c>
      <c r="BU96" s="776">
        <v>0.90569999999999995</v>
      </c>
      <c r="BV96" s="777"/>
      <c r="BW96" s="778">
        <v>0.89</v>
      </c>
      <c r="BX96" s="778">
        <v>0.80600000000000005</v>
      </c>
      <c r="BY96" s="778">
        <v>1.2613000000000001</v>
      </c>
      <c r="BZ96" s="622"/>
      <c r="CA96" s="619" t="s">
        <v>506</v>
      </c>
      <c r="CB96" s="619" t="s">
        <v>670</v>
      </c>
      <c r="CC96" s="770">
        <v>33044</v>
      </c>
      <c r="CD96" s="770">
        <v>33643</v>
      </c>
      <c r="CE96" s="770">
        <v>35002</v>
      </c>
      <c r="CF96" s="820">
        <v>33896.333333333336</v>
      </c>
      <c r="CG96" s="820">
        <v>0.73950000000000005</v>
      </c>
      <c r="CH96" s="639"/>
      <c r="CI96" s="820">
        <v>-1105.6666666666642</v>
      </c>
      <c r="CJ96" s="820">
        <v>-3.1600000000000003E-2</v>
      </c>
      <c r="CL96" s="619" t="s">
        <v>506</v>
      </c>
      <c r="CM96" s="619" t="s">
        <v>670</v>
      </c>
      <c r="CN96" s="780">
        <v>0.63170000000000004</v>
      </c>
      <c r="CO96" s="781"/>
      <c r="CP96" s="780">
        <v>7302</v>
      </c>
      <c r="CQ96" s="787">
        <v>8432440</v>
      </c>
      <c r="CR96" s="787">
        <v>0</v>
      </c>
      <c r="CS96" s="787">
        <v>8432440</v>
      </c>
      <c r="CT96" s="787">
        <v>1154.81</v>
      </c>
      <c r="CU96" s="781"/>
      <c r="CV96" s="822">
        <v>1309.49</v>
      </c>
      <c r="CW96" s="787">
        <v>763.47</v>
      </c>
      <c r="CX96" s="785">
        <v>0.88200000000000001</v>
      </c>
      <c r="CY96" s="786"/>
      <c r="CZ96" s="787">
        <v>0.80600000000000005</v>
      </c>
      <c r="DA96" s="787">
        <v>1</v>
      </c>
      <c r="DB96" s="781"/>
      <c r="DC96" s="785">
        <v>1</v>
      </c>
      <c r="DX96" s="789" t="s">
        <v>381</v>
      </c>
      <c r="DY96" s="790" t="s">
        <v>381</v>
      </c>
      <c r="DZ96" s="790" t="s">
        <v>744</v>
      </c>
      <c r="EA96" s="791" t="s">
        <v>382</v>
      </c>
      <c r="EB96" s="792">
        <v>53111</v>
      </c>
      <c r="EC96" s="793"/>
      <c r="ED96" s="794">
        <v>53111</v>
      </c>
      <c r="EE96" s="794"/>
      <c r="EF96" s="793"/>
      <c r="EG96" s="794">
        <v>0.92182591339061004</v>
      </c>
      <c r="EH96" s="793"/>
      <c r="EI96" s="794">
        <v>0</v>
      </c>
      <c r="EJ96" s="794"/>
      <c r="EK96" s="794">
        <v>0</v>
      </c>
      <c r="EL96" s="794">
        <v>0</v>
      </c>
      <c r="EM96" s="793">
        <v>0</v>
      </c>
      <c r="EN96" s="793"/>
      <c r="EO96" s="795"/>
      <c r="ES96" s="823" t="s">
        <v>482</v>
      </c>
      <c r="ET96" s="824" t="s">
        <v>483</v>
      </c>
      <c r="EU96" s="841">
        <v>5590646</v>
      </c>
    </row>
    <row r="97" spans="1:151" ht="15.75">
      <c r="A97" s="798" t="s">
        <v>508</v>
      </c>
      <c r="B97" s="799" t="s">
        <v>542</v>
      </c>
      <c r="C97" s="744">
        <v>160899</v>
      </c>
      <c r="D97" s="745">
        <v>181046</v>
      </c>
      <c r="E97" s="800"/>
      <c r="F97" s="800">
        <v>181046</v>
      </c>
      <c r="G97" s="800"/>
      <c r="H97" s="801">
        <v>181046</v>
      </c>
      <c r="K97" s="802" t="s">
        <v>508</v>
      </c>
      <c r="L97" s="803" t="s">
        <v>542</v>
      </c>
      <c r="M97" s="804">
        <v>164833716084</v>
      </c>
      <c r="N97" s="805">
        <v>367529968</v>
      </c>
      <c r="O97" s="804">
        <v>164466186116</v>
      </c>
      <c r="P97" s="802">
        <v>2020</v>
      </c>
      <c r="Q97" s="752">
        <v>1.00078363636364</v>
      </c>
      <c r="R97" s="803">
        <v>164337405349</v>
      </c>
      <c r="S97" s="806">
        <v>367529968</v>
      </c>
      <c r="T97" s="803">
        <v>3612462959</v>
      </c>
      <c r="U97" s="803">
        <v>19962739729</v>
      </c>
      <c r="V97" s="803">
        <v>188280138005</v>
      </c>
      <c r="X97" s="619" t="s">
        <v>508</v>
      </c>
      <c r="Y97" s="619" t="s">
        <v>542</v>
      </c>
      <c r="Z97" s="807">
        <v>188280138005</v>
      </c>
      <c r="AA97" s="808">
        <v>1203110081.8519499</v>
      </c>
      <c r="AB97" s="756">
        <v>286219550</v>
      </c>
      <c r="AC97" s="756">
        <v>2194018</v>
      </c>
      <c r="AD97" s="809">
        <v>1491523649.8519499</v>
      </c>
      <c r="AE97" s="810">
        <v>181046</v>
      </c>
      <c r="AF97" s="807">
        <v>8238</v>
      </c>
      <c r="AG97" s="807">
        <v>1.1333</v>
      </c>
      <c r="AI97" s="619" t="s">
        <v>508</v>
      </c>
      <c r="AJ97" s="619" t="s">
        <v>542</v>
      </c>
      <c r="AK97" s="760">
        <v>1491523649.8519499</v>
      </c>
      <c r="AL97" s="761">
        <v>181046</v>
      </c>
      <c r="AM97" s="811">
        <v>8238</v>
      </c>
      <c r="AN97" s="812">
        <v>1.1333</v>
      </c>
      <c r="AO97" s="813">
        <v>8.0263000000000009</v>
      </c>
      <c r="AP97" s="814">
        <v>1.3045</v>
      </c>
      <c r="AQ97" s="812">
        <v>1.9081999999999999</v>
      </c>
      <c r="AR97" s="815" t="s">
        <v>2</v>
      </c>
      <c r="AS97" s="825" t="s">
        <v>2</v>
      </c>
      <c r="AT97" s="826" t="s">
        <v>2</v>
      </c>
      <c r="AU97" s="814">
        <v>0</v>
      </c>
      <c r="AV97" s="812" t="s">
        <v>2</v>
      </c>
      <c r="AW97" s="811">
        <v>0</v>
      </c>
      <c r="BB97" s="619" t="s">
        <v>508</v>
      </c>
      <c r="BC97" s="619" t="s">
        <v>671</v>
      </c>
      <c r="BD97" s="768">
        <v>188280138005</v>
      </c>
      <c r="BE97" s="769">
        <v>835.22</v>
      </c>
      <c r="BF97" s="808">
        <v>225425802</v>
      </c>
      <c r="BG97" s="816">
        <v>8.0263000000000009</v>
      </c>
      <c r="BH97" s="673"/>
      <c r="BI97" s="770">
        <v>181046</v>
      </c>
      <c r="BJ97" s="808">
        <v>216.76</v>
      </c>
      <c r="BK97" s="770">
        <v>1085297</v>
      </c>
      <c r="BL97" s="810">
        <v>1299</v>
      </c>
      <c r="BN97" s="619" t="s">
        <v>508</v>
      </c>
      <c r="BO97" s="619" t="s">
        <v>542</v>
      </c>
      <c r="BP97" s="772">
        <v>0.89001276595744683</v>
      </c>
      <c r="BQ97" s="772">
        <v>0.84436823070607558</v>
      </c>
      <c r="BR97" s="818">
        <v>1.00078363636364</v>
      </c>
      <c r="BS97" s="774"/>
      <c r="BT97" s="819">
        <v>2020</v>
      </c>
      <c r="BU97" s="776">
        <v>1.00078363636364</v>
      </c>
      <c r="BV97" s="777"/>
      <c r="BW97" s="778">
        <v>0.6</v>
      </c>
      <c r="BX97" s="778">
        <v>0.6</v>
      </c>
      <c r="BY97" s="778">
        <v>0.93899999999999995</v>
      </c>
      <c r="BZ97" s="622"/>
      <c r="CA97" s="619" t="s">
        <v>508</v>
      </c>
      <c r="CB97" s="619" t="s">
        <v>671</v>
      </c>
      <c r="CC97" s="770">
        <v>56394</v>
      </c>
      <c r="CD97" s="770">
        <v>60330</v>
      </c>
      <c r="CE97" s="770">
        <v>62657</v>
      </c>
      <c r="CF97" s="820">
        <v>59793.666666666664</v>
      </c>
      <c r="CG97" s="820">
        <v>1.3045</v>
      </c>
      <c r="CH97" s="639"/>
      <c r="CI97" s="820">
        <v>-2863.3333333333358</v>
      </c>
      <c r="CJ97" s="820">
        <v>-4.5699999999999998E-2</v>
      </c>
      <c r="CL97" s="619" t="s">
        <v>508</v>
      </c>
      <c r="CM97" s="619" t="s">
        <v>671</v>
      </c>
      <c r="CN97" s="780" t="s">
        <v>2</v>
      </c>
      <c r="CO97" s="781"/>
      <c r="CP97" s="780">
        <v>181046</v>
      </c>
      <c r="CQ97" s="787">
        <v>474937921</v>
      </c>
      <c r="CR97" s="787">
        <v>0</v>
      </c>
      <c r="CS97" s="787">
        <v>474937921</v>
      </c>
      <c r="CT97" s="787">
        <v>2623.3</v>
      </c>
      <c r="CU97" s="781"/>
      <c r="CV97" s="822" t="s">
        <v>2</v>
      </c>
      <c r="CW97" s="787" t="s">
        <v>2</v>
      </c>
      <c r="CX97" s="785" t="s">
        <v>2</v>
      </c>
      <c r="CY97" s="786"/>
      <c r="CZ97" s="787">
        <v>0.6</v>
      </c>
      <c r="DA97" s="787" t="s">
        <v>2</v>
      </c>
      <c r="DB97" s="781"/>
      <c r="DC97" s="785" t="s">
        <v>2</v>
      </c>
      <c r="DX97" s="789" t="s">
        <v>381</v>
      </c>
      <c r="DY97" s="790" t="s">
        <v>67</v>
      </c>
      <c r="DZ97" s="790" t="s">
        <v>6</v>
      </c>
      <c r="EA97" s="791" t="s">
        <v>1087</v>
      </c>
      <c r="EB97" s="792">
        <v>824</v>
      </c>
      <c r="EC97" s="793"/>
      <c r="ED97" s="794">
        <v>824</v>
      </c>
      <c r="EE97" s="793"/>
      <c r="EF97" s="793"/>
      <c r="EG97" s="794">
        <v>1.430183112036796E-2</v>
      </c>
      <c r="EH97" s="793"/>
      <c r="EI97" s="794">
        <v>0</v>
      </c>
      <c r="EJ97" s="794"/>
      <c r="EK97" s="794">
        <v>0</v>
      </c>
      <c r="EL97" s="794"/>
      <c r="EM97" s="793"/>
      <c r="EN97" s="793"/>
      <c r="EO97" s="795"/>
      <c r="ES97" s="823" t="s">
        <v>484</v>
      </c>
      <c r="ET97" s="824" t="s">
        <v>181</v>
      </c>
      <c r="EU97" s="841">
        <v>5941356</v>
      </c>
    </row>
    <row r="98" spans="1:151" ht="15.75">
      <c r="A98" s="798" t="s">
        <v>543</v>
      </c>
      <c r="B98" s="799" t="s">
        <v>544</v>
      </c>
      <c r="C98" s="744">
        <v>1685</v>
      </c>
      <c r="D98" s="745">
        <v>1837</v>
      </c>
      <c r="E98" s="800"/>
      <c r="F98" s="800">
        <v>1837</v>
      </c>
      <c r="G98" s="800"/>
      <c r="H98" s="801">
        <v>1837</v>
      </c>
      <c r="K98" s="802" t="s">
        <v>543</v>
      </c>
      <c r="L98" s="803" t="s">
        <v>544</v>
      </c>
      <c r="M98" s="804">
        <v>2131554121</v>
      </c>
      <c r="N98" s="805">
        <v>81120941</v>
      </c>
      <c r="O98" s="804">
        <v>2050433180</v>
      </c>
      <c r="P98" s="802">
        <v>2017</v>
      </c>
      <c r="Q98" s="752">
        <v>1.0189999999999999</v>
      </c>
      <c r="R98" s="803">
        <v>2012201354</v>
      </c>
      <c r="S98" s="806">
        <v>81120941</v>
      </c>
      <c r="T98" s="803">
        <v>61912424</v>
      </c>
      <c r="U98" s="803">
        <v>292947925</v>
      </c>
      <c r="V98" s="803">
        <v>2448182644</v>
      </c>
      <c r="X98" s="619" t="s">
        <v>543</v>
      </c>
      <c r="Y98" s="619" t="s">
        <v>544</v>
      </c>
      <c r="Z98" s="807">
        <v>2448182644</v>
      </c>
      <c r="AA98" s="808">
        <v>15643887.09516</v>
      </c>
      <c r="AB98" s="756">
        <v>3864658</v>
      </c>
      <c r="AC98" s="756">
        <v>66807</v>
      </c>
      <c r="AD98" s="809">
        <v>19575352.09516</v>
      </c>
      <c r="AE98" s="810">
        <v>1837</v>
      </c>
      <c r="AF98" s="807">
        <v>10656</v>
      </c>
      <c r="AG98" s="807">
        <v>1.466</v>
      </c>
      <c r="AI98" s="619" t="s">
        <v>543</v>
      </c>
      <c r="AJ98" s="619" t="s">
        <v>544</v>
      </c>
      <c r="AK98" s="760">
        <v>19575352.09516</v>
      </c>
      <c r="AL98" s="761">
        <v>1837</v>
      </c>
      <c r="AM98" s="811">
        <v>10656</v>
      </c>
      <c r="AN98" s="812">
        <v>1.466</v>
      </c>
      <c r="AO98" s="813">
        <v>0.2034</v>
      </c>
      <c r="AP98" s="814">
        <v>0.64059999999999995</v>
      </c>
      <c r="AQ98" s="812">
        <v>0.92700000000000005</v>
      </c>
      <c r="AR98" s="815">
        <v>0.92700000000000005</v>
      </c>
      <c r="AS98" s="825">
        <v>1921.63</v>
      </c>
      <c r="AT98" s="826">
        <v>151.32999999999993</v>
      </c>
      <c r="AU98" s="814">
        <v>277993</v>
      </c>
      <c r="AV98" s="812">
        <v>1</v>
      </c>
      <c r="AW98" s="811">
        <v>277993</v>
      </c>
      <c r="BB98" s="619" t="s">
        <v>543</v>
      </c>
      <c r="BC98" s="619" t="s">
        <v>672</v>
      </c>
      <c r="BD98" s="768">
        <v>2448182644</v>
      </c>
      <c r="BE98" s="769">
        <v>428.46</v>
      </c>
      <c r="BF98" s="808">
        <v>5713912</v>
      </c>
      <c r="BG98" s="816">
        <v>0.2034</v>
      </c>
      <c r="BH98" s="673"/>
      <c r="BI98" s="770">
        <v>1837</v>
      </c>
      <c r="BJ98" s="808">
        <v>4.29</v>
      </c>
      <c r="BK98" s="770">
        <v>19871</v>
      </c>
      <c r="BL98" s="810">
        <v>46</v>
      </c>
      <c r="BN98" s="619" t="s">
        <v>543</v>
      </c>
      <c r="BO98" s="619" t="s">
        <v>544</v>
      </c>
      <c r="BP98" s="772">
        <v>1.0597020408163265</v>
      </c>
      <c r="BQ98" s="772">
        <v>1.0270235294117647</v>
      </c>
      <c r="BR98" s="773">
        <v>1</v>
      </c>
      <c r="BS98" s="774"/>
      <c r="BT98" s="775">
        <v>2017</v>
      </c>
      <c r="BU98" s="776">
        <v>1.0189999999999999</v>
      </c>
      <c r="BV98" s="777"/>
      <c r="BW98" s="778">
        <v>0.81</v>
      </c>
      <c r="BX98" s="778">
        <v>0.82499999999999996</v>
      </c>
      <c r="BY98" s="778">
        <v>1.2910999999999999</v>
      </c>
      <c r="BZ98" s="622"/>
      <c r="CA98" s="619" t="s">
        <v>543</v>
      </c>
      <c r="CB98" s="619" t="s">
        <v>672</v>
      </c>
      <c r="CC98" s="770">
        <v>28539</v>
      </c>
      <c r="CD98" s="770">
        <v>29228</v>
      </c>
      <c r="CE98" s="770">
        <v>30317</v>
      </c>
      <c r="CF98" s="820">
        <v>29361.333333333332</v>
      </c>
      <c r="CG98" s="820">
        <v>0.64059999999999995</v>
      </c>
      <c r="CH98" s="639"/>
      <c r="CI98" s="820">
        <v>-955.66666666666788</v>
      </c>
      <c r="CJ98" s="820">
        <v>-3.15E-2</v>
      </c>
      <c r="CL98" s="619" t="s">
        <v>543</v>
      </c>
      <c r="CM98" s="619" t="s">
        <v>672</v>
      </c>
      <c r="CN98" s="780">
        <v>0.92700000000000005</v>
      </c>
      <c r="CO98" s="781"/>
      <c r="CP98" s="780">
        <v>1837</v>
      </c>
      <c r="CQ98" s="787">
        <v>4559331</v>
      </c>
      <c r="CR98" s="787">
        <v>0</v>
      </c>
      <c r="CS98" s="787">
        <v>4559331</v>
      </c>
      <c r="CT98" s="787">
        <v>2481.94</v>
      </c>
      <c r="CU98" s="781"/>
      <c r="CV98" s="822">
        <v>1921.63</v>
      </c>
      <c r="CW98" s="787">
        <v>151.32999999999993</v>
      </c>
      <c r="CX98" s="785">
        <v>1</v>
      </c>
      <c r="CY98" s="786"/>
      <c r="CZ98" s="787">
        <v>0.82499999999999996</v>
      </c>
      <c r="DA98" s="787">
        <v>1</v>
      </c>
      <c r="DB98" s="781"/>
      <c r="DC98" s="785">
        <v>1</v>
      </c>
      <c r="DX98" s="789" t="s">
        <v>381</v>
      </c>
      <c r="DY98" s="790" t="s">
        <v>69</v>
      </c>
      <c r="DZ98" s="790" t="s">
        <v>6</v>
      </c>
      <c r="EA98" s="791" t="s">
        <v>1088</v>
      </c>
      <c r="EB98" s="792">
        <v>497</v>
      </c>
      <c r="EC98" s="793"/>
      <c r="ED98" s="794">
        <v>497</v>
      </c>
      <c r="EE98" s="794"/>
      <c r="EF98" s="793"/>
      <c r="EG98" s="794">
        <v>8.6262258092510632E-3</v>
      </c>
      <c r="EH98" s="793"/>
      <c r="EI98" s="794">
        <v>0</v>
      </c>
      <c r="EJ98" s="794"/>
      <c r="EK98" s="794">
        <v>0</v>
      </c>
      <c r="EL98" s="794"/>
      <c r="EM98" s="793"/>
      <c r="EN98" s="793"/>
      <c r="EO98" s="795"/>
      <c r="ES98" s="823" t="s">
        <v>486</v>
      </c>
      <c r="ET98" s="824" t="s">
        <v>487</v>
      </c>
      <c r="EU98" s="841">
        <v>2693150</v>
      </c>
    </row>
    <row r="99" spans="1:151" ht="15.75">
      <c r="A99" s="798" t="s">
        <v>545</v>
      </c>
      <c r="B99" s="799" t="s">
        <v>546</v>
      </c>
      <c r="C99" s="744">
        <v>1095</v>
      </c>
      <c r="D99" s="745">
        <v>1390</v>
      </c>
      <c r="E99" s="800"/>
      <c r="F99" s="800">
        <v>1390</v>
      </c>
      <c r="G99" s="800"/>
      <c r="H99" s="801">
        <v>1390</v>
      </c>
      <c r="K99" s="802" t="s">
        <v>545</v>
      </c>
      <c r="L99" s="803" t="s">
        <v>546</v>
      </c>
      <c r="M99" s="804">
        <v>696886685</v>
      </c>
      <c r="N99" s="805">
        <v>111352460</v>
      </c>
      <c r="O99" s="804">
        <v>585534225</v>
      </c>
      <c r="P99" s="802">
        <v>2013</v>
      </c>
      <c r="Q99" s="752">
        <v>1.002</v>
      </c>
      <c r="R99" s="803">
        <v>584365494</v>
      </c>
      <c r="S99" s="806">
        <v>111352460</v>
      </c>
      <c r="T99" s="803">
        <v>61992297</v>
      </c>
      <c r="U99" s="803">
        <v>238335867</v>
      </c>
      <c r="V99" s="803">
        <v>996046118</v>
      </c>
      <c r="X99" s="619" t="s">
        <v>545</v>
      </c>
      <c r="Y99" s="619" t="s">
        <v>546</v>
      </c>
      <c r="Z99" s="807">
        <v>996046118</v>
      </c>
      <c r="AA99" s="808">
        <v>6364734.6940200003</v>
      </c>
      <c r="AB99" s="756">
        <v>2551906</v>
      </c>
      <c r="AC99" s="756">
        <v>66742</v>
      </c>
      <c r="AD99" s="809">
        <v>8983382.6940199994</v>
      </c>
      <c r="AE99" s="810">
        <v>1390</v>
      </c>
      <c r="AF99" s="807">
        <v>6463</v>
      </c>
      <c r="AG99" s="807">
        <v>0.8891</v>
      </c>
      <c r="AI99" s="619" t="s">
        <v>545</v>
      </c>
      <c r="AJ99" s="619" t="s">
        <v>546</v>
      </c>
      <c r="AK99" s="760">
        <v>8983382.6940199994</v>
      </c>
      <c r="AL99" s="761">
        <v>1390</v>
      </c>
      <c r="AM99" s="811">
        <v>6463</v>
      </c>
      <c r="AN99" s="812">
        <v>0.8891</v>
      </c>
      <c r="AO99" s="813">
        <v>0.1019</v>
      </c>
      <c r="AP99" s="814">
        <v>0.76559999999999995</v>
      </c>
      <c r="AQ99" s="812">
        <v>0.74859999999999993</v>
      </c>
      <c r="AR99" s="815">
        <v>0.74859999999999993</v>
      </c>
      <c r="AS99" s="825">
        <v>1551.82</v>
      </c>
      <c r="AT99" s="826">
        <v>521.1400000000001</v>
      </c>
      <c r="AU99" s="814">
        <v>724385</v>
      </c>
      <c r="AV99" s="812">
        <v>1</v>
      </c>
      <c r="AW99" s="811">
        <v>724385</v>
      </c>
      <c r="BB99" s="619" t="s">
        <v>545</v>
      </c>
      <c r="BC99" s="619" t="s">
        <v>673</v>
      </c>
      <c r="BD99" s="768">
        <v>996046118</v>
      </c>
      <c r="BE99" s="769">
        <v>348.13</v>
      </c>
      <c r="BF99" s="808">
        <v>2861133</v>
      </c>
      <c r="BG99" s="816">
        <v>0.1019</v>
      </c>
      <c r="BH99" s="673"/>
      <c r="BI99" s="770">
        <v>1390</v>
      </c>
      <c r="BJ99" s="808">
        <v>3.99</v>
      </c>
      <c r="BK99" s="770">
        <v>12113</v>
      </c>
      <c r="BL99" s="810">
        <v>35</v>
      </c>
      <c r="BN99" s="619" t="s">
        <v>545</v>
      </c>
      <c r="BO99" s="619" t="s">
        <v>546</v>
      </c>
      <c r="BP99" s="772">
        <v>1.0120300751879698</v>
      </c>
      <c r="BQ99" s="772">
        <v>1</v>
      </c>
      <c r="BR99" s="818">
        <v>1</v>
      </c>
      <c r="BS99" s="774"/>
      <c r="BT99" s="819">
        <v>2013</v>
      </c>
      <c r="BU99" s="776">
        <v>1.002</v>
      </c>
      <c r="BV99" s="777"/>
      <c r="BW99" s="778">
        <v>0.85499999999999998</v>
      </c>
      <c r="BX99" s="778">
        <v>0.85699999999999998</v>
      </c>
      <c r="BY99" s="778">
        <v>1.3411999999999999</v>
      </c>
      <c r="BZ99" s="622"/>
      <c r="CA99" s="619" t="s">
        <v>545</v>
      </c>
      <c r="CB99" s="619" t="s">
        <v>673</v>
      </c>
      <c r="CC99" s="770">
        <v>34038</v>
      </c>
      <c r="CD99" s="770">
        <v>34454</v>
      </c>
      <c r="CE99" s="770">
        <v>36780</v>
      </c>
      <c r="CF99" s="820">
        <v>35090.666666666664</v>
      </c>
      <c r="CG99" s="820">
        <v>0.76559999999999995</v>
      </c>
      <c r="CH99" s="639"/>
      <c r="CI99" s="820">
        <v>-1689.3333333333358</v>
      </c>
      <c r="CJ99" s="820">
        <v>-4.5900000000000003E-2</v>
      </c>
      <c r="CL99" s="619" t="s">
        <v>545</v>
      </c>
      <c r="CM99" s="619" t="s">
        <v>673</v>
      </c>
      <c r="CN99" s="780">
        <v>0.74859999999999993</v>
      </c>
      <c r="CO99" s="781"/>
      <c r="CP99" s="780">
        <v>1390</v>
      </c>
      <c r="CQ99" s="787">
        <v>1723000</v>
      </c>
      <c r="CR99" s="787">
        <v>0</v>
      </c>
      <c r="CS99" s="787">
        <v>1723000</v>
      </c>
      <c r="CT99" s="787">
        <v>1239.57</v>
      </c>
      <c r="CU99" s="781"/>
      <c r="CV99" s="822">
        <v>1551.82</v>
      </c>
      <c r="CW99" s="787">
        <v>521.1400000000001</v>
      </c>
      <c r="CX99" s="785">
        <v>0.79900000000000004</v>
      </c>
      <c r="CY99" s="786"/>
      <c r="CZ99" s="787">
        <v>0.85699999999999998</v>
      </c>
      <c r="DA99" s="787">
        <v>1</v>
      </c>
      <c r="DB99" s="781"/>
      <c r="DC99" s="785">
        <v>1</v>
      </c>
      <c r="DX99" s="789" t="s">
        <v>381</v>
      </c>
      <c r="DY99" s="790" t="s">
        <v>71</v>
      </c>
      <c r="DZ99" s="790" t="s">
        <v>6</v>
      </c>
      <c r="EA99" s="791" t="s">
        <v>1089</v>
      </c>
      <c r="EB99" s="792">
        <v>943</v>
      </c>
      <c r="EC99" s="827"/>
      <c r="ED99" s="828">
        <v>943</v>
      </c>
      <c r="EE99" s="828"/>
      <c r="EF99" s="827"/>
      <c r="EG99" s="828">
        <v>1.6367265469061875E-2</v>
      </c>
      <c r="EH99" s="827"/>
      <c r="EI99" s="794">
        <v>0</v>
      </c>
      <c r="EJ99" s="828"/>
      <c r="EK99" s="828">
        <v>0</v>
      </c>
      <c r="EL99" s="828"/>
      <c r="EM99" s="827"/>
      <c r="EN99" s="827"/>
      <c r="EO99" s="829"/>
      <c r="ES99" s="823" t="s">
        <v>488</v>
      </c>
      <c r="ET99" s="824" t="s">
        <v>489</v>
      </c>
      <c r="EU99" s="841">
        <v>5808176</v>
      </c>
    </row>
    <row r="100" spans="1:151" ht="15.75">
      <c r="A100" s="798" t="s">
        <v>547</v>
      </c>
      <c r="B100" s="799" t="s">
        <v>548</v>
      </c>
      <c r="C100" s="744">
        <v>4699</v>
      </c>
      <c r="D100" s="745">
        <v>4884</v>
      </c>
      <c r="E100" s="800"/>
      <c r="F100" s="800">
        <v>4884</v>
      </c>
      <c r="G100" s="800"/>
      <c r="H100" s="801">
        <v>4884</v>
      </c>
      <c r="K100" s="802" t="s">
        <v>547</v>
      </c>
      <c r="L100" s="803" t="s">
        <v>548</v>
      </c>
      <c r="M100" s="804">
        <v>8730459555</v>
      </c>
      <c r="N100" s="805">
        <v>108092200</v>
      </c>
      <c r="O100" s="804">
        <v>8622367355</v>
      </c>
      <c r="P100" s="802">
        <v>2014</v>
      </c>
      <c r="Q100" s="752">
        <v>0.89500000000000002</v>
      </c>
      <c r="R100" s="803">
        <v>9633930006</v>
      </c>
      <c r="S100" s="806">
        <v>108092200</v>
      </c>
      <c r="T100" s="803">
        <v>104918290</v>
      </c>
      <c r="U100" s="803">
        <v>663544043</v>
      </c>
      <c r="V100" s="803">
        <v>10510484539</v>
      </c>
      <c r="X100" s="619" t="s">
        <v>547</v>
      </c>
      <c r="Y100" s="619" t="s">
        <v>548</v>
      </c>
      <c r="Z100" s="807">
        <v>10510484539</v>
      </c>
      <c r="AA100" s="808">
        <v>67161996.204209998</v>
      </c>
      <c r="AB100" s="756">
        <v>14038502</v>
      </c>
      <c r="AC100" s="756">
        <v>206252</v>
      </c>
      <c r="AD100" s="809">
        <v>81406750.204209998</v>
      </c>
      <c r="AE100" s="810">
        <v>4884</v>
      </c>
      <c r="AF100" s="807">
        <v>16668</v>
      </c>
      <c r="AG100" s="807">
        <v>2.2930000000000001</v>
      </c>
      <c r="AI100" s="619" t="s">
        <v>547</v>
      </c>
      <c r="AJ100" s="619" t="s">
        <v>548</v>
      </c>
      <c r="AK100" s="760">
        <v>81406750.204209998</v>
      </c>
      <c r="AL100" s="761">
        <v>4884</v>
      </c>
      <c r="AM100" s="811">
        <v>16668</v>
      </c>
      <c r="AN100" s="812">
        <v>2.2930000000000001</v>
      </c>
      <c r="AO100" s="813">
        <v>1.1973</v>
      </c>
      <c r="AP100" s="814">
        <v>0.80259999999999998</v>
      </c>
      <c r="AQ100" s="812">
        <v>1.4381999999999999</v>
      </c>
      <c r="AR100" s="815" t="s">
        <v>2</v>
      </c>
      <c r="AS100" s="825" t="s">
        <v>2</v>
      </c>
      <c r="AT100" s="826" t="s">
        <v>2</v>
      </c>
      <c r="AU100" s="814">
        <v>0</v>
      </c>
      <c r="AV100" s="812" t="s">
        <v>2</v>
      </c>
      <c r="AW100" s="811">
        <v>0</v>
      </c>
      <c r="BB100" s="619" t="s">
        <v>547</v>
      </c>
      <c r="BC100" s="619" t="s">
        <v>674</v>
      </c>
      <c r="BD100" s="768">
        <v>10510484539</v>
      </c>
      <c r="BE100" s="769">
        <v>312.56</v>
      </c>
      <c r="BF100" s="808">
        <v>33627094</v>
      </c>
      <c r="BG100" s="816">
        <v>1.1973</v>
      </c>
      <c r="BH100" s="673"/>
      <c r="BI100" s="770">
        <v>4884</v>
      </c>
      <c r="BJ100" s="808">
        <v>15.63</v>
      </c>
      <c r="BK100" s="770">
        <v>57069</v>
      </c>
      <c r="BL100" s="810">
        <v>183</v>
      </c>
      <c r="BN100" s="619" t="s">
        <v>547</v>
      </c>
      <c r="BO100" s="619" t="s">
        <v>548</v>
      </c>
      <c r="BP100" s="817">
        <v>0.9575510204081632</v>
      </c>
      <c r="BQ100" s="772">
        <v>0.92461538461538462</v>
      </c>
      <c r="BR100" s="818">
        <v>0.85441669420707234</v>
      </c>
      <c r="BS100" s="774"/>
      <c r="BT100" s="819">
        <v>2014</v>
      </c>
      <c r="BU100" s="776">
        <v>0.89500000000000002</v>
      </c>
      <c r="BV100" s="777"/>
      <c r="BW100" s="778">
        <v>0.40300000000000002</v>
      </c>
      <c r="BX100" s="778">
        <v>0.36099999999999999</v>
      </c>
      <c r="BY100" s="778">
        <v>0.56489999999999996</v>
      </c>
      <c r="BZ100" s="622"/>
      <c r="CA100" s="619" t="s">
        <v>547</v>
      </c>
      <c r="CB100" s="619" t="s">
        <v>674</v>
      </c>
      <c r="CC100" s="770">
        <v>35012</v>
      </c>
      <c r="CD100" s="770">
        <v>36704</v>
      </c>
      <c r="CE100" s="770">
        <v>38652</v>
      </c>
      <c r="CF100" s="820">
        <v>36789.333333333336</v>
      </c>
      <c r="CG100" s="820">
        <v>0.80259999999999998</v>
      </c>
      <c r="CH100" s="639"/>
      <c r="CI100" s="820">
        <v>-1862.6666666666642</v>
      </c>
      <c r="CJ100" s="820">
        <v>-4.82E-2</v>
      </c>
      <c r="CL100" s="619" t="s">
        <v>547</v>
      </c>
      <c r="CM100" s="619" t="s">
        <v>674</v>
      </c>
      <c r="CN100" s="780" t="s">
        <v>2</v>
      </c>
      <c r="CO100" s="781"/>
      <c r="CP100" s="780">
        <v>4884</v>
      </c>
      <c r="CQ100" s="787">
        <v>13557815</v>
      </c>
      <c r="CR100" s="787">
        <v>0</v>
      </c>
      <c r="CS100" s="787">
        <v>13557815</v>
      </c>
      <c r="CT100" s="787">
        <v>2775.97</v>
      </c>
      <c r="CU100" s="781"/>
      <c r="CV100" s="822" t="s">
        <v>2</v>
      </c>
      <c r="CW100" s="787" t="s">
        <v>2</v>
      </c>
      <c r="CX100" s="785" t="s">
        <v>2</v>
      </c>
      <c r="CY100" s="786"/>
      <c r="CZ100" s="787">
        <v>0.36099999999999999</v>
      </c>
      <c r="DA100" s="787" t="s">
        <v>2</v>
      </c>
      <c r="DB100" s="781"/>
      <c r="DC100" s="785" t="s">
        <v>2</v>
      </c>
      <c r="DX100" s="842" t="s">
        <v>381</v>
      </c>
      <c r="DY100" s="790" t="s">
        <v>578</v>
      </c>
      <c r="DZ100" s="790" t="s">
        <v>6</v>
      </c>
      <c r="EA100" s="791" t="s">
        <v>1090</v>
      </c>
      <c r="EB100" s="792">
        <v>640</v>
      </c>
      <c r="EC100" s="793"/>
      <c r="ED100" s="794">
        <v>640</v>
      </c>
      <c r="EE100" s="794"/>
      <c r="EF100" s="793"/>
      <c r="EG100" s="794">
        <v>1.1108218345916862E-2</v>
      </c>
      <c r="EH100" s="793"/>
      <c r="EI100" s="794">
        <v>0</v>
      </c>
      <c r="EJ100" s="794"/>
      <c r="EK100" s="794">
        <v>0</v>
      </c>
      <c r="EL100" s="794"/>
      <c r="EM100" s="793"/>
      <c r="EN100" s="793"/>
      <c r="EO100" s="795"/>
      <c r="ES100" s="823" t="s">
        <v>129</v>
      </c>
      <c r="ET100" s="824" t="s">
        <v>130</v>
      </c>
      <c r="EU100" s="841">
        <v>2162048</v>
      </c>
    </row>
    <row r="101" spans="1:151" ht="15.75">
      <c r="A101" s="798" t="s">
        <v>549</v>
      </c>
      <c r="B101" s="799" t="s">
        <v>550</v>
      </c>
      <c r="C101" s="744">
        <v>17630</v>
      </c>
      <c r="D101" s="745">
        <v>19101</v>
      </c>
      <c r="E101" s="800"/>
      <c r="F101" s="800">
        <v>19101</v>
      </c>
      <c r="G101" s="800"/>
      <c r="H101" s="801">
        <v>19101</v>
      </c>
      <c r="K101" s="802" t="s">
        <v>549</v>
      </c>
      <c r="L101" s="803" t="s">
        <v>550</v>
      </c>
      <c r="M101" s="804">
        <v>6436126146</v>
      </c>
      <c r="N101" s="805">
        <v>280079732</v>
      </c>
      <c r="O101" s="804">
        <v>6156046414</v>
      </c>
      <c r="P101" s="802">
        <v>2019</v>
      </c>
      <c r="Q101" s="752">
        <v>0.98919999999999997</v>
      </c>
      <c r="R101" s="803">
        <v>6223257596</v>
      </c>
      <c r="S101" s="806">
        <v>280079732</v>
      </c>
      <c r="T101" s="803">
        <v>791188134</v>
      </c>
      <c r="U101" s="803">
        <v>1764157317</v>
      </c>
      <c r="V101" s="803">
        <v>9058682779</v>
      </c>
      <c r="X101" s="619" t="s">
        <v>549</v>
      </c>
      <c r="Y101" s="619" t="s">
        <v>550</v>
      </c>
      <c r="Z101" s="807">
        <v>9058682779</v>
      </c>
      <c r="AA101" s="808">
        <v>57884982.95781</v>
      </c>
      <c r="AB101" s="756">
        <v>25396458</v>
      </c>
      <c r="AC101" s="756">
        <v>398827</v>
      </c>
      <c r="AD101" s="809">
        <v>83680267.95781</v>
      </c>
      <c r="AE101" s="810">
        <v>19101</v>
      </c>
      <c r="AF101" s="807">
        <v>4381</v>
      </c>
      <c r="AG101" s="807">
        <v>0.60270000000000001</v>
      </c>
      <c r="AI101" s="619" t="s">
        <v>549</v>
      </c>
      <c r="AJ101" s="619" t="s">
        <v>550</v>
      </c>
      <c r="AK101" s="760">
        <v>83680267.95781</v>
      </c>
      <c r="AL101" s="761">
        <v>19101</v>
      </c>
      <c r="AM101" s="811">
        <v>4381</v>
      </c>
      <c r="AN101" s="812">
        <v>0.60270000000000001</v>
      </c>
      <c r="AO101" s="813">
        <v>0.58320000000000005</v>
      </c>
      <c r="AP101" s="814">
        <v>0.83899999999999997</v>
      </c>
      <c r="AQ101" s="812">
        <v>0.71889999999999998</v>
      </c>
      <c r="AR101" s="815">
        <v>0.71889999999999998</v>
      </c>
      <c r="AS101" s="825">
        <v>1490.25</v>
      </c>
      <c r="AT101" s="826">
        <v>582.71</v>
      </c>
      <c r="AU101" s="814">
        <v>11130344</v>
      </c>
      <c r="AV101" s="812">
        <v>1</v>
      </c>
      <c r="AW101" s="811">
        <v>11130344</v>
      </c>
      <c r="BB101" s="619" t="s">
        <v>549</v>
      </c>
      <c r="BC101" s="619" t="s">
        <v>675</v>
      </c>
      <c r="BD101" s="768">
        <v>9058682779</v>
      </c>
      <c r="BE101" s="769">
        <v>553.09</v>
      </c>
      <c r="BF101" s="808">
        <v>16378316</v>
      </c>
      <c r="BG101" s="816">
        <v>0.58320000000000005</v>
      </c>
      <c r="BH101" s="673"/>
      <c r="BI101" s="770">
        <v>19101</v>
      </c>
      <c r="BJ101" s="808">
        <v>34.54</v>
      </c>
      <c r="BK101" s="770">
        <v>125789</v>
      </c>
      <c r="BL101" s="810">
        <v>227</v>
      </c>
      <c r="BN101" s="619" t="s">
        <v>549</v>
      </c>
      <c r="BO101" s="619" t="s">
        <v>550</v>
      </c>
      <c r="BP101" s="772">
        <v>0.98286363636363627</v>
      </c>
      <c r="BQ101" s="772">
        <v>1.0003883495145631</v>
      </c>
      <c r="BR101" s="818">
        <v>0.98359223300970877</v>
      </c>
      <c r="BS101" s="774"/>
      <c r="BT101" s="819">
        <v>2019</v>
      </c>
      <c r="BU101" s="776">
        <v>0.98919999999999997</v>
      </c>
      <c r="BV101" s="777"/>
      <c r="BW101" s="778">
        <v>0.66349999999999998</v>
      </c>
      <c r="BX101" s="778">
        <v>0.65600000000000003</v>
      </c>
      <c r="BY101" s="778">
        <v>1.0266</v>
      </c>
      <c r="BZ101" s="622"/>
      <c r="CA101" s="619" t="s">
        <v>549</v>
      </c>
      <c r="CB101" s="619" t="s">
        <v>675</v>
      </c>
      <c r="CC101" s="770">
        <v>37135</v>
      </c>
      <c r="CD101" s="770">
        <v>38115</v>
      </c>
      <c r="CE101" s="770">
        <v>40116</v>
      </c>
      <c r="CF101" s="820">
        <v>38455.333333333336</v>
      </c>
      <c r="CG101" s="820">
        <v>0.83899999999999997</v>
      </c>
      <c r="CH101" s="639"/>
      <c r="CI101" s="820">
        <v>-1660.6666666666642</v>
      </c>
      <c r="CJ101" s="820">
        <v>-4.1399999999999999E-2</v>
      </c>
      <c r="CL101" s="619" t="s">
        <v>549</v>
      </c>
      <c r="CM101" s="619" t="s">
        <v>675</v>
      </c>
      <c r="CN101" s="780">
        <v>0.71889999999999998</v>
      </c>
      <c r="CO101" s="781"/>
      <c r="CP101" s="780">
        <v>19101</v>
      </c>
      <c r="CQ101" s="787">
        <v>19835579</v>
      </c>
      <c r="CR101" s="787">
        <v>0</v>
      </c>
      <c r="CS101" s="787">
        <v>19835579</v>
      </c>
      <c r="CT101" s="787">
        <v>1038.46</v>
      </c>
      <c r="CU101" s="781"/>
      <c r="CV101" s="822">
        <v>1490.25</v>
      </c>
      <c r="CW101" s="787">
        <v>582.71</v>
      </c>
      <c r="CX101" s="785">
        <v>0.69699999999999995</v>
      </c>
      <c r="CY101" s="786"/>
      <c r="CZ101" s="787">
        <v>0.65600000000000003</v>
      </c>
      <c r="DA101" s="787">
        <v>1</v>
      </c>
      <c r="DB101" s="781"/>
      <c r="DC101" s="785">
        <v>1</v>
      </c>
      <c r="DX101" s="789" t="s">
        <v>381</v>
      </c>
      <c r="DY101" s="790" t="s">
        <v>830</v>
      </c>
      <c r="DZ101" s="790" t="s">
        <v>6</v>
      </c>
      <c r="EA101" s="791" t="s">
        <v>1091</v>
      </c>
      <c r="EB101" s="792">
        <v>1300</v>
      </c>
      <c r="EC101" s="793"/>
      <c r="ED101" s="794">
        <v>1300</v>
      </c>
      <c r="EE101" s="794"/>
      <c r="EF101" s="793"/>
      <c r="EG101" s="794">
        <v>2.2563568515143625E-2</v>
      </c>
      <c r="EH101" s="793"/>
      <c r="EI101" s="794">
        <v>0</v>
      </c>
      <c r="EJ101" s="794"/>
      <c r="EK101" s="794">
        <v>0</v>
      </c>
      <c r="EL101" s="794"/>
      <c r="EM101" s="793"/>
      <c r="EN101" s="793"/>
      <c r="EO101" s="795"/>
      <c r="ES101" s="823" t="s">
        <v>490</v>
      </c>
      <c r="ET101" s="824" t="s">
        <v>491</v>
      </c>
      <c r="EU101" s="841">
        <v>4279578</v>
      </c>
    </row>
    <row r="102" spans="1:151" ht="15.75">
      <c r="A102" s="798" t="s">
        <v>551</v>
      </c>
      <c r="B102" s="799" t="s">
        <v>552</v>
      </c>
      <c r="C102" s="744">
        <v>8470</v>
      </c>
      <c r="D102" s="745">
        <v>8470</v>
      </c>
      <c r="E102" s="800"/>
      <c r="F102" s="800">
        <v>8470</v>
      </c>
      <c r="G102" s="800"/>
      <c r="H102" s="801">
        <v>8470</v>
      </c>
      <c r="K102" s="802" t="s">
        <v>551</v>
      </c>
      <c r="L102" s="803" t="s">
        <v>552</v>
      </c>
      <c r="M102" s="804">
        <v>4577282272</v>
      </c>
      <c r="N102" s="805">
        <v>358227550</v>
      </c>
      <c r="O102" s="804">
        <v>4219054722</v>
      </c>
      <c r="P102" s="802">
        <v>2019</v>
      </c>
      <c r="Q102" s="752">
        <v>0.97360000000000002</v>
      </c>
      <c r="R102" s="803">
        <v>4333458014</v>
      </c>
      <c r="S102" s="806">
        <v>358227550</v>
      </c>
      <c r="T102" s="803">
        <v>227485991</v>
      </c>
      <c r="U102" s="803">
        <v>1113216959</v>
      </c>
      <c r="V102" s="803">
        <v>6032388514</v>
      </c>
      <c r="X102" s="619" t="s">
        <v>551</v>
      </c>
      <c r="Y102" s="619" t="s">
        <v>552</v>
      </c>
      <c r="Z102" s="807">
        <v>6032388514</v>
      </c>
      <c r="AA102" s="808">
        <v>38546962.604460001</v>
      </c>
      <c r="AB102" s="756">
        <v>18441564</v>
      </c>
      <c r="AC102" s="756">
        <v>198561</v>
      </c>
      <c r="AD102" s="809">
        <v>57187087.604460001</v>
      </c>
      <c r="AE102" s="810">
        <v>8470</v>
      </c>
      <c r="AF102" s="807">
        <v>6752</v>
      </c>
      <c r="AG102" s="807">
        <v>0.92889999999999995</v>
      </c>
      <c r="AI102" s="619" t="s">
        <v>551</v>
      </c>
      <c r="AJ102" s="619" t="s">
        <v>552</v>
      </c>
      <c r="AK102" s="760">
        <v>57187087.604460001</v>
      </c>
      <c r="AL102" s="761">
        <v>8470</v>
      </c>
      <c r="AM102" s="811">
        <v>6752</v>
      </c>
      <c r="AN102" s="812">
        <v>0.92889999999999995</v>
      </c>
      <c r="AO102" s="813">
        <v>0.2848</v>
      </c>
      <c r="AP102" s="814">
        <v>0.79849999999999999</v>
      </c>
      <c r="AQ102" s="812">
        <v>0.79939999999999989</v>
      </c>
      <c r="AR102" s="815">
        <v>0.79939999999999989</v>
      </c>
      <c r="AS102" s="825">
        <v>1657.12</v>
      </c>
      <c r="AT102" s="826">
        <v>415.84000000000015</v>
      </c>
      <c r="AU102" s="814">
        <v>3522165</v>
      </c>
      <c r="AV102" s="812">
        <v>1</v>
      </c>
      <c r="AW102" s="811">
        <v>3522165</v>
      </c>
      <c r="BB102" s="619" t="s">
        <v>551</v>
      </c>
      <c r="BC102" s="619" t="s">
        <v>676</v>
      </c>
      <c r="BD102" s="768">
        <v>6032388514</v>
      </c>
      <c r="BE102" s="769">
        <v>754.28</v>
      </c>
      <c r="BF102" s="808">
        <v>7997545</v>
      </c>
      <c r="BG102" s="816">
        <v>0.2848</v>
      </c>
      <c r="BH102" s="673"/>
      <c r="BI102" s="770">
        <v>8470</v>
      </c>
      <c r="BJ102" s="808">
        <v>11.23</v>
      </c>
      <c r="BK102" s="770">
        <v>70052</v>
      </c>
      <c r="BL102" s="810">
        <v>93</v>
      </c>
      <c r="BN102" s="619" t="s">
        <v>551</v>
      </c>
      <c r="BO102" s="619" t="s">
        <v>552</v>
      </c>
      <c r="BP102" s="772">
        <v>0.95281355932203393</v>
      </c>
      <c r="BQ102" s="772">
        <v>0.9850225108225108</v>
      </c>
      <c r="BR102" s="818">
        <v>0.96789999999999998</v>
      </c>
      <c r="BS102" s="774"/>
      <c r="BT102" s="819">
        <v>2019</v>
      </c>
      <c r="BU102" s="776">
        <v>0.97360000000000002</v>
      </c>
      <c r="BV102" s="777"/>
      <c r="BW102" s="778">
        <v>0.66</v>
      </c>
      <c r="BX102" s="778">
        <v>0.64300000000000002</v>
      </c>
      <c r="BY102" s="778">
        <v>1.0063</v>
      </c>
      <c r="BZ102" s="622"/>
      <c r="CA102" s="619" t="s">
        <v>551</v>
      </c>
      <c r="CB102" s="619" t="s">
        <v>676</v>
      </c>
      <c r="CC102" s="770">
        <v>36042</v>
      </c>
      <c r="CD102" s="770">
        <v>36445</v>
      </c>
      <c r="CE102" s="770">
        <v>37309</v>
      </c>
      <c r="CF102" s="820">
        <v>36598.666666666664</v>
      </c>
      <c r="CG102" s="820">
        <v>0.79849999999999999</v>
      </c>
      <c r="CH102" s="639"/>
      <c r="CI102" s="820">
        <v>-710.33333333333576</v>
      </c>
      <c r="CJ102" s="820">
        <v>-1.9E-2</v>
      </c>
      <c r="CL102" s="619" t="s">
        <v>551</v>
      </c>
      <c r="CM102" s="619" t="s">
        <v>676</v>
      </c>
      <c r="CN102" s="780">
        <v>0.79939999999999989</v>
      </c>
      <c r="CO102" s="781"/>
      <c r="CP102" s="780">
        <v>8470</v>
      </c>
      <c r="CQ102" s="787">
        <v>13286320</v>
      </c>
      <c r="CR102" s="787">
        <v>0</v>
      </c>
      <c r="CS102" s="787">
        <v>13286320</v>
      </c>
      <c r="CT102" s="787">
        <v>1568.63</v>
      </c>
      <c r="CU102" s="781"/>
      <c r="CV102" s="822">
        <v>1657.12</v>
      </c>
      <c r="CW102" s="787">
        <v>415.84000000000015</v>
      </c>
      <c r="CX102" s="785">
        <v>0.94699999999999995</v>
      </c>
      <c r="CY102" s="786"/>
      <c r="CZ102" s="787">
        <v>0.64300000000000002</v>
      </c>
      <c r="DA102" s="787">
        <v>1</v>
      </c>
      <c r="DB102" s="781"/>
      <c r="DC102" s="785">
        <v>1</v>
      </c>
      <c r="DX102" s="830" t="s">
        <v>381</v>
      </c>
      <c r="DY102" s="846" t="s">
        <v>1092</v>
      </c>
      <c r="DZ102" s="831" t="s">
        <v>6</v>
      </c>
      <c r="EA102" s="832" t="s">
        <v>1093</v>
      </c>
      <c r="EB102" s="792">
        <v>300</v>
      </c>
      <c r="EC102" s="827"/>
      <c r="ED102" s="828">
        <v>300</v>
      </c>
      <c r="EE102" s="828">
        <v>57615</v>
      </c>
      <c r="EF102" s="827"/>
      <c r="EG102" s="828">
        <v>5.2069773496485287E-3</v>
      </c>
      <c r="EH102" s="827"/>
      <c r="EI102" s="794">
        <v>0</v>
      </c>
      <c r="EJ102" s="828"/>
      <c r="EK102" s="828">
        <v>0</v>
      </c>
      <c r="EL102" s="828"/>
      <c r="EM102" s="827"/>
      <c r="EN102" s="827"/>
      <c r="EO102" s="829"/>
      <c r="ES102" s="823" t="s">
        <v>492</v>
      </c>
      <c r="ET102" s="824" t="s">
        <v>493</v>
      </c>
      <c r="EU102" s="841">
        <v>3055297</v>
      </c>
    </row>
    <row r="103" spans="1:151" ht="15.75">
      <c r="A103" s="798" t="s">
        <v>553</v>
      </c>
      <c r="B103" s="799" t="s">
        <v>554</v>
      </c>
      <c r="C103" s="744">
        <v>10396</v>
      </c>
      <c r="D103" s="745">
        <v>12676</v>
      </c>
      <c r="E103" s="800"/>
      <c r="F103" s="800">
        <v>12676</v>
      </c>
      <c r="G103" s="800"/>
      <c r="H103" s="801">
        <v>12676</v>
      </c>
      <c r="K103" s="802" t="s">
        <v>553</v>
      </c>
      <c r="L103" s="803" t="s">
        <v>554</v>
      </c>
      <c r="M103" s="804">
        <v>4850440860</v>
      </c>
      <c r="N103" s="805">
        <v>188135580</v>
      </c>
      <c r="O103" s="804">
        <v>4662305280</v>
      </c>
      <c r="P103" s="802">
        <v>2016</v>
      </c>
      <c r="Q103" s="752">
        <v>0.94569999999999999</v>
      </c>
      <c r="R103" s="803">
        <v>4930004526</v>
      </c>
      <c r="S103" s="806">
        <v>188135580</v>
      </c>
      <c r="T103" s="803">
        <v>138839498</v>
      </c>
      <c r="U103" s="803">
        <v>2473229524</v>
      </c>
      <c r="V103" s="803">
        <v>7730209128</v>
      </c>
      <c r="X103" s="619" t="s">
        <v>553</v>
      </c>
      <c r="Y103" s="619" t="s">
        <v>554</v>
      </c>
      <c r="Z103" s="807">
        <v>7730209128</v>
      </c>
      <c r="AA103" s="808">
        <v>49396036.327919997</v>
      </c>
      <c r="AB103" s="756">
        <v>16391122</v>
      </c>
      <c r="AC103" s="756">
        <v>277341</v>
      </c>
      <c r="AD103" s="809">
        <v>66064499.327919997</v>
      </c>
      <c r="AE103" s="810">
        <v>12676</v>
      </c>
      <c r="AF103" s="807">
        <v>5212</v>
      </c>
      <c r="AG103" s="807">
        <v>0.71699999999999997</v>
      </c>
      <c r="AI103" s="619" t="s">
        <v>553</v>
      </c>
      <c r="AJ103" s="619" t="s">
        <v>554</v>
      </c>
      <c r="AK103" s="760">
        <v>66064499.327919997</v>
      </c>
      <c r="AL103" s="761">
        <v>12676</v>
      </c>
      <c r="AM103" s="811">
        <v>5212</v>
      </c>
      <c r="AN103" s="812">
        <v>0.71699999999999997</v>
      </c>
      <c r="AO103" s="813">
        <v>0.74760000000000004</v>
      </c>
      <c r="AP103" s="814">
        <v>0.85460000000000003</v>
      </c>
      <c r="AQ103" s="812">
        <v>0.78889999999999993</v>
      </c>
      <c r="AR103" s="815">
        <v>0.78889999999999993</v>
      </c>
      <c r="AS103" s="825">
        <v>1635.36</v>
      </c>
      <c r="AT103" s="826">
        <v>437.60000000000014</v>
      </c>
      <c r="AU103" s="814">
        <v>5547018</v>
      </c>
      <c r="AV103" s="812">
        <v>1</v>
      </c>
      <c r="AW103" s="811">
        <v>5547018</v>
      </c>
      <c r="BB103" s="619" t="s">
        <v>553</v>
      </c>
      <c r="BC103" s="619" t="s">
        <v>677</v>
      </c>
      <c r="BD103" s="768">
        <v>7730209128</v>
      </c>
      <c r="BE103" s="769">
        <v>368.17</v>
      </c>
      <c r="BF103" s="808">
        <v>20996304</v>
      </c>
      <c r="BG103" s="816">
        <v>0.74760000000000004</v>
      </c>
      <c r="BH103" s="673"/>
      <c r="BI103" s="770">
        <v>12676</v>
      </c>
      <c r="BJ103" s="808">
        <v>34.43</v>
      </c>
      <c r="BK103" s="770">
        <v>82781</v>
      </c>
      <c r="BL103" s="810">
        <v>225</v>
      </c>
      <c r="BN103" s="619" t="s">
        <v>553</v>
      </c>
      <c r="BO103" s="619" t="s">
        <v>554</v>
      </c>
      <c r="BP103" s="772">
        <v>0.99056842105263154</v>
      </c>
      <c r="BQ103" s="772">
        <v>0.94733880055089514</v>
      </c>
      <c r="BR103" s="818">
        <v>0.92955813664596276</v>
      </c>
      <c r="BS103" s="774"/>
      <c r="BT103" s="819">
        <v>2016</v>
      </c>
      <c r="BU103" s="776">
        <v>0.94569999999999999</v>
      </c>
      <c r="BV103" s="777"/>
      <c r="BW103" s="778">
        <v>0.73</v>
      </c>
      <c r="BX103" s="778">
        <v>0.69</v>
      </c>
      <c r="BY103" s="778">
        <v>1.0798000000000001</v>
      </c>
      <c r="BZ103" s="622"/>
      <c r="CA103" s="619" t="s">
        <v>553</v>
      </c>
      <c r="CB103" s="619" t="s">
        <v>677</v>
      </c>
      <c r="CC103" s="770">
        <v>38095</v>
      </c>
      <c r="CD103" s="770">
        <v>39158</v>
      </c>
      <c r="CE103" s="770">
        <v>40260</v>
      </c>
      <c r="CF103" s="820">
        <v>39171</v>
      </c>
      <c r="CG103" s="820">
        <v>0.85460000000000003</v>
      </c>
      <c r="CH103" s="639"/>
      <c r="CI103" s="820">
        <v>-1089</v>
      </c>
      <c r="CJ103" s="820">
        <v>-2.7E-2</v>
      </c>
      <c r="CL103" s="619" t="s">
        <v>553</v>
      </c>
      <c r="CM103" s="619" t="s">
        <v>677</v>
      </c>
      <c r="CN103" s="780">
        <v>0.78889999999999993</v>
      </c>
      <c r="CO103" s="781"/>
      <c r="CP103" s="780">
        <v>12676</v>
      </c>
      <c r="CQ103" s="787">
        <v>21070240</v>
      </c>
      <c r="CR103" s="787">
        <v>0</v>
      </c>
      <c r="CS103" s="787">
        <v>21070240</v>
      </c>
      <c r="CT103" s="787">
        <v>1662.22</v>
      </c>
      <c r="CU103" s="781"/>
      <c r="CV103" s="822">
        <v>1635.36</v>
      </c>
      <c r="CW103" s="787">
        <v>437.60000000000014</v>
      </c>
      <c r="CX103" s="785">
        <v>1</v>
      </c>
      <c r="CY103" s="786"/>
      <c r="CZ103" s="787">
        <v>0.69</v>
      </c>
      <c r="DA103" s="787">
        <v>1</v>
      </c>
      <c r="DB103" s="781"/>
      <c r="DC103" s="785">
        <v>1</v>
      </c>
      <c r="DX103" s="789" t="s">
        <v>383</v>
      </c>
      <c r="DY103" s="790" t="s">
        <v>383</v>
      </c>
      <c r="DZ103" s="790" t="s">
        <v>744</v>
      </c>
      <c r="EA103" s="791" t="s">
        <v>384</v>
      </c>
      <c r="EB103" s="792">
        <v>8041</v>
      </c>
      <c r="EC103" s="793"/>
      <c r="ED103" s="794">
        <v>8041</v>
      </c>
      <c r="EE103" s="794"/>
      <c r="EF103" s="793"/>
      <c r="EG103" s="794">
        <v>0.89096952908587257</v>
      </c>
      <c r="EH103" s="793"/>
      <c r="EI103" s="794">
        <v>3910081</v>
      </c>
      <c r="EJ103" s="794"/>
      <c r="EK103" s="794">
        <v>3483764</v>
      </c>
      <c r="EL103" s="794">
        <v>3910081</v>
      </c>
      <c r="EM103" s="793">
        <v>0</v>
      </c>
      <c r="EN103" s="793">
        <v>1</v>
      </c>
      <c r="EO103" s="795"/>
      <c r="ES103" s="823" t="s">
        <v>494</v>
      </c>
      <c r="ET103" s="824" t="s">
        <v>495</v>
      </c>
      <c r="EU103" s="841">
        <v>1978669</v>
      </c>
    </row>
    <row r="104" spans="1:151" ht="15.75">
      <c r="A104" s="798" t="s">
        <v>555</v>
      </c>
      <c r="B104" s="799" t="s">
        <v>556</v>
      </c>
      <c r="C104" s="744">
        <v>5036</v>
      </c>
      <c r="D104" s="745">
        <v>5036</v>
      </c>
      <c r="E104" s="800"/>
      <c r="F104" s="800">
        <v>5036</v>
      </c>
      <c r="G104" s="800"/>
      <c r="H104" s="801">
        <v>5036</v>
      </c>
      <c r="K104" s="802" t="s">
        <v>555</v>
      </c>
      <c r="L104" s="803" t="s">
        <v>556</v>
      </c>
      <c r="M104" s="804">
        <v>2290866002</v>
      </c>
      <c r="N104" s="805">
        <v>276154357</v>
      </c>
      <c r="O104" s="804">
        <v>2014711645</v>
      </c>
      <c r="P104" s="802">
        <v>2017</v>
      </c>
      <c r="Q104" s="752">
        <v>0.95079999999999998</v>
      </c>
      <c r="R104" s="803">
        <v>2118964709</v>
      </c>
      <c r="S104" s="806">
        <v>276154357</v>
      </c>
      <c r="T104" s="803">
        <v>108452130</v>
      </c>
      <c r="U104" s="803">
        <v>726658858</v>
      </c>
      <c r="V104" s="803">
        <v>3230230054</v>
      </c>
      <c r="X104" s="619" t="s">
        <v>555</v>
      </c>
      <c r="Y104" s="619" t="s">
        <v>556</v>
      </c>
      <c r="Z104" s="807">
        <v>3230230054</v>
      </c>
      <c r="AA104" s="808">
        <v>20641170.045060001</v>
      </c>
      <c r="AB104" s="756">
        <v>7700522</v>
      </c>
      <c r="AC104" s="756">
        <v>156301</v>
      </c>
      <c r="AD104" s="809">
        <v>28497993.045060001</v>
      </c>
      <c r="AE104" s="810">
        <v>5036</v>
      </c>
      <c r="AF104" s="807">
        <v>5659</v>
      </c>
      <c r="AG104" s="807">
        <v>0.77849999999999997</v>
      </c>
      <c r="AI104" s="619" t="s">
        <v>555</v>
      </c>
      <c r="AJ104" s="619" t="s">
        <v>556</v>
      </c>
      <c r="AK104" s="760">
        <v>28497993.045060001</v>
      </c>
      <c r="AL104" s="761">
        <v>5036</v>
      </c>
      <c r="AM104" s="811">
        <v>5659</v>
      </c>
      <c r="AN104" s="812">
        <v>0.77849999999999997</v>
      </c>
      <c r="AO104" s="813">
        <v>0.34350000000000003</v>
      </c>
      <c r="AP104" s="814">
        <v>0.82120000000000004</v>
      </c>
      <c r="AQ104" s="812">
        <v>0.75639999999999996</v>
      </c>
      <c r="AR104" s="815">
        <v>0.75639999999999996</v>
      </c>
      <c r="AS104" s="825">
        <v>1567.99</v>
      </c>
      <c r="AT104" s="826">
        <v>504.97</v>
      </c>
      <c r="AU104" s="814">
        <v>2543029</v>
      </c>
      <c r="AV104" s="812">
        <v>0.84799999999999998</v>
      </c>
      <c r="AW104" s="811">
        <v>2156489</v>
      </c>
      <c r="BB104" s="619" t="s">
        <v>555</v>
      </c>
      <c r="BC104" s="619" t="s">
        <v>678</v>
      </c>
      <c r="BD104" s="768">
        <v>3230230054</v>
      </c>
      <c r="BE104" s="769">
        <v>334.83</v>
      </c>
      <c r="BF104" s="808">
        <v>9647373</v>
      </c>
      <c r="BG104" s="816">
        <v>0.34350000000000003</v>
      </c>
      <c r="BH104" s="673"/>
      <c r="BI104" s="770">
        <v>5036</v>
      </c>
      <c r="BJ104" s="808">
        <v>15.04</v>
      </c>
      <c r="BK104" s="770">
        <v>38130</v>
      </c>
      <c r="BL104" s="810">
        <v>114</v>
      </c>
      <c r="BN104" s="619" t="s">
        <v>555</v>
      </c>
      <c r="BO104" s="619" t="s">
        <v>556</v>
      </c>
      <c r="BP104" s="772">
        <v>0.96375423728813558</v>
      </c>
      <c r="BQ104" s="772">
        <v>0.95922875816993458</v>
      </c>
      <c r="BR104" s="773">
        <v>0.94089009009009006</v>
      </c>
      <c r="BS104" s="774"/>
      <c r="BT104" s="775">
        <v>2017</v>
      </c>
      <c r="BU104" s="776">
        <v>0.95079999999999998</v>
      </c>
      <c r="BV104" s="777"/>
      <c r="BW104" s="778">
        <v>0.66</v>
      </c>
      <c r="BX104" s="778">
        <v>0.628</v>
      </c>
      <c r="BY104" s="778">
        <v>0.98280000000000001</v>
      </c>
      <c r="BZ104" s="622"/>
      <c r="CA104" s="619" t="s">
        <v>555</v>
      </c>
      <c r="CB104" s="619" t="s">
        <v>678</v>
      </c>
      <c r="CC104" s="770">
        <v>36586</v>
      </c>
      <c r="CD104" s="770">
        <v>37328</v>
      </c>
      <c r="CE104" s="770">
        <v>39012</v>
      </c>
      <c r="CF104" s="820">
        <v>37642</v>
      </c>
      <c r="CG104" s="820">
        <v>0.82120000000000004</v>
      </c>
      <c r="CH104" s="639"/>
      <c r="CI104" s="820">
        <v>-1370</v>
      </c>
      <c r="CJ104" s="820">
        <v>-3.5099999999999999E-2</v>
      </c>
      <c r="CL104" s="619" t="s">
        <v>555</v>
      </c>
      <c r="CM104" s="619" t="s">
        <v>678</v>
      </c>
      <c r="CN104" s="780">
        <v>0.75639999999999996</v>
      </c>
      <c r="CO104" s="781"/>
      <c r="CP104" s="780">
        <v>5036</v>
      </c>
      <c r="CQ104" s="787">
        <v>6697987</v>
      </c>
      <c r="CR104" s="787">
        <v>0</v>
      </c>
      <c r="CS104" s="787">
        <v>6697987</v>
      </c>
      <c r="CT104" s="787">
        <v>1330.02</v>
      </c>
      <c r="CU104" s="781"/>
      <c r="CV104" s="822">
        <v>1567.99</v>
      </c>
      <c r="CW104" s="787">
        <v>504.97</v>
      </c>
      <c r="CX104" s="785">
        <v>0.84799999999999998</v>
      </c>
      <c r="CY104" s="786"/>
      <c r="CZ104" s="787">
        <v>0.628</v>
      </c>
      <c r="DA104" s="787" t="s">
        <v>2</v>
      </c>
      <c r="DB104" s="781"/>
      <c r="DC104" s="785">
        <v>0.84799999999999998</v>
      </c>
      <c r="DX104" s="789" t="s">
        <v>383</v>
      </c>
      <c r="DY104" s="790" t="s">
        <v>73</v>
      </c>
      <c r="DZ104" s="790" t="s">
        <v>6</v>
      </c>
      <c r="EA104" s="791" t="s">
        <v>1094</v>
      </c>
      <c r="EB104" s="792">
        <v>414</v>
      </c>
      <c r="EC104" s="793"/>
      <c r="ED104" s="794">
        <v>414</v>
      </c>
      <c r="EE104" s="794"/>
      <c r="EF104" s="793"/>
      <c r="EG104" s="794">
        <v>4.5872576177285317E-2</v>
      </c>
      <c r="EH104" s="793"/>
      <c r="EI104" s="794">
        <v>0</v>
      </c>
      <c r="EJ104" s="794"/>
      <c r="EK104" s="794">
        <v>179365</v>
      </c>
      <c r="EL104" s="794"/>
      <c r="EM104" s="793"/>
      <c r="EN104" s="793"/>
      <c r="EO104" s="795"/>
      <c r="ES104" s="823" t="s">
        <v>496</v>
      </c>
      <c r="ET104" s="824" t="s">
        <v>497</v>
      </c>
      <c r="EU104" s="841">
        <v>2864115</v>
      </c>
    </row>
    <row r="105" spans="1:151" ht="16.5" thickBot="1">
      <c r="A105" s="847" t="s">
        <v>557</v>
      </c>
      <c r="B105" s="848" t="s">
        <v>558</v>
      </c>
      <c r="C105" s="744">
        <v>2001</v>
      </c>
      <c r="D105" s="745">
        <v>2001</v>
      </c>
      <c r="E105" s="849"/>
      <c r="F105" s="849">
        <v>2001</v>
      </c>
      <c r="G105" s="849"/>
      <c r="H105" s="850">
        <v>2001</v>
      </c>
      <c r="K105" s="851" t="s">
        <v>557</v>
      </c>
      <c r="L105" s="852" t="s">
        <v>558</v>
      </c>
      <c r="M105" s="853">
        <v>2004323333</v>
      </c>
      <c r="N105" s="854">
        <v>101700680</v>
      </c>
      <c r="O105" s="853">
        <v>1902622653</v>
      </c>
      <c r="P105" s="802">
        <v>2016</v>
      </c>
      <c r="Q105" s="752">
        <v>0.91500000000000004</v>
      </c>
      <c r="R105" s="852">
        <v>2079369020</v>
      </c>
      <c r="S105" s="855">
        <v>101700680</v>
      </c>
      <c r="T105" s="852">
        <v>63963312</v>
      </c>
      <c r="U105" s="852">
        <v>287031361</v>
      </c>
      <c r="V105" s="852">
        <v>2532064373</v>
      </c>
      <c r="X105" s="619" t="s">
        <v>557</v>
      </c>
      <c r="Y105" s="619" t="s">
        <v>558</v>
      </c>
      <c r="Z105" s="856">
        <v>2532064373</v>
      </c>
      <c r="AA105" s="857">
        <v>16179891.34347</v>
      </c>
      <c r="AB105" s="858">
        <v>4240229</v>
      </c>
      <c r="AC105" s="756">
        <v>37155</v>
      </c>
      <c r="AD105" s="859">
        <v>20457275.34347</v>
      </c>
      <c r="AE105" s="860">
        <v>2001</v>
      </c>
      <c r="AF105" s="861">
        <v>10224</v>
      </c>
      <c r="AG105" s="861">
        <v>1.4065000000000001</v>
      </c>
      <c r="AI105" s="619" t="s">
        <v>557</v>
      </c>
      <c r="AJ105" s="619" t="s">
        <v>558</v>
      </c>
      <c r="AK105" s="760">
        <v>20457275.34347</v>
      </c>
      <c r="AL105" s="761">
        <v>2001</v>
      </c>
      <c r="AM105" s="862">
        <v>10224</v>
      </c>
      <c r="AN105" s="863">
        <v>1.4065000000000001</v>
      </c>
      <c r="AO105" s="864">
        <v>0.28839999999999999</v>
      </c>
      <c r="AP105" s="865">
        <v>0.78779999999999994</v>
      </c>
      <c r="AQ105" s="863">
        <v>0.98529999999999995</v>
      </c>
      <c r="AR105" s="866">
        <v>0.98529999999999995</v>
      </c>
      <c r="AS105" s="867">
        <v>2042.49</v>
      </c>
      <c r="AT105" s="868">
        <v>30.470000000000027</v>
      </c>
      <c r="AU105" s="865">
        <v>60970</v>
      </c>
      <c r="AV105" s="869">
        <v>0.73699999999999999</v>
      </c>
      <c r="AW105" s="862">
        <v>44935</v>
      </c>
      <c r="BB105" s="619" t="s">
        <v>557</v>
      </c>
      <c r="BC105" s="619" t="s">
        <v>679</v>
      </c>
      <c r="BD105" s="768">
        <v>2532064373</v>
      </c>
      <c r="BE105" s="769">
        <v>312.60000000000002</v>
      </c>
      <c r="BF105" s="808">
        <v>8100014</v>
      </c>
      <c r="BG105" s="816">
        <v>0.28839999999999999</v>
      </c>
      <c r="BH105" s="673"/>
      <c r="BI105" s="770">
        <v>2001</v>
      </c>
      <c r="BJ105" s="808">
        <v>6.4</v>
      </c>
      <c r="BK105" s="770">
        <v>18686</v>
      </c>
      <c r="BL105" s="810">
        <v>60</v>
      </c>
      <c r="BN105" s="619" t="s">
        <v>557</v>
      </c>
      <c r="BO105" s="619" t="s">
        <v>558</v>
      </c>
      <c r="BP105" s="772">
        <v>0.9012</v>
      </c>
      <c r="BQ105" s="772">
        <v>0.90782608695652167</v>
      </c>
      <c r="BR105" s="818">
        <v>0.92431818181818182</v>
      </c>
      <c r="BS105" s="774"/>
      <c r="BT105" s="819">
        <v>2016</v>
      </c>
      <c r="BU105" s="776">
        <v>0.91500000000000004</v>
      </c>
      <c r="BV105" s="777"/>
      <c r="BW105" s="778">
        <v>0.6</v>
      </c>
      <c r="BX105" s="778">
        <v>0.54900000000000004</v>
      </c>
      <c r="BY105" s="778">
        <v>0.85919999999999996</v>
      </c>
      <c r="BZ105" s="622"/>
      <c r="CA105" s="619" t="s">
        <v>557</v>
      </c>
      <c r="CB105" s="619" t="s">
        <v>679</v>
      </c>
      <c r="CC105" s="770">
        <v>33847</v>
      </c>
      <c r="CD105" s="770">
        <v>36475</v>
      </c>
      <c r="CE105" s="770">
        <v>38011</v>
      </c>
      <c r="CF105" s="820">
        <v>36111</v>
      </c>
      <c r="CG105" s="820">
        <v>0.78779999999999994</v>
      </c>
      <c r="CH105" s="639"/>
      <c r="CI105" s="820">
        <v>-1900</v>
      </c>
      <c r="CJ105" s="820">
        <v>-0.05</v>
      </c>
      <c r="CL105" s="619" t="s">
        <v>557</v>
      </c>
      <c r="CM105" s="619" t="s">
        <v>679</v>
      </c>
      <c r="CN105" s="780">
        <v>0.98529999999999995</v>
      </c>
      <c r="CO105" s="781"/>
      <c r="CP105" s="870">
        <v>2001</v>
      </c>
      <c r="CQ105" s="871">
        <v>3010413</v>
      </c>
      <c r="CR105" s="871">
        <v>0</v>
      </c>
      <c r="CS105" s="871">
        <v>3010413</v>
      </c>
      <c r="CT105" s="871">
        <v>1504.45</v>
      </c>
      <c r="CU105" s="781"/>
      <c r="CV105" s="872">
        <v>2042.49</v>
      </c>
      <c r="CW105" s="871">
        <v>30.470000000000027</v>
      </c>
      <c r="CX105" s="873">
        <v>0.73699999999999999</v>
      </c>
      <c r="CY105" s="786"/>
      <c r="CZ105" s="787">
        <v>0.54900000000000004</v>
      </c>
      <c r="DA105" s="871" t="s">
        <v>2</v>
      </c>
      <c r="DB105" s="781"/>
      <c r="DC105" s="873">
        <v>0.73699999999999999</v>
      </c>
      <c r="DX105" s="839" t="s">
        <v>383</v>
      </c>
      <c r="DY105" s="831" t="s">
        <v>924</v>
      </c>
      <c r="DZ105" s="831" t="s">
        <v>6</v>
      </c>
      <c r="EA105" s="832" t="s">
        <v>1095</v>
      </c>
      <c r="EB105" s="792">
        <v>570</v>
      </c>
      <c r="EC105" s="827"/>
      <c r="ED105" s="828">
        <v>570</v>
      </c>
      <c r="EE105" s="828">
        <v>9025</v>
      </c>
      <c r="EF105" s="827"/>
      <c r="EG105" s="828">
        <v>6.3157894736842107E-2</v>
      </c>
      <c r="EH105" s="827"/>
      <c r="EI105" s="794">
        <v>0</v>
      </c>
      <c r="EJ105" s="828"/>
      <c r="EK105" s="828">
        <v>246952</v>
      </c>
      <c r="EL105" s="828"/>
      <c r="EM105" s="827"/>
      <c r="EN105" s="827"/>
      <c r="EO105" s="829"/>
      <c r="ES105" s="823" t="s">
        <v>131</v>
      </c>
      <c r="ET105" s="874" t="s">
        <v>132</v>
      </c>
      <c r="EU105" s="841">
        <v>503252</v>
      </c>
    </row>
    <row r="106" spans="1:151" ht="15.75" thickBot="1">
      <c r="A106" s="660"/>
      <c r="B106" s="875" t="s">
        <v>560</v>
      </c>
      <c r="C106" s="876">
        <v>1342191</v>
      </c>
      <c r="D106" s="876">
        <v>1548758</v>
      </c>
      <c r="E106" s="877">
        <v>0</v>
      </c>
      <c r="F106" s="877">
        <v>1548758</v>
      </c>
      <c r="G106" s="877">
        <v>0</v>
      </c>
      <c r="H106" s="877">
        <v>1548758</v>
      </c>
      <c r="K106" s="878"/>
      <c r="L106" s="878" t="s">
        <v>560</v>
      </c>
      <c r="M106" s="879">
        <v>1059267547461</v>
      </c>
      <c r="N106" s="880">
        <v>15867129041</v>
      </c>
      <c r="O106" s="880">
        <v>1043400418420</v>
      </c>
      <c r="P106" s="622"/>
      <c r="Q106" s="881">
        <v>0.9446</v>
      </c>
      <c r="R106" s="882">
        <v>1110442606835</v>
      </c>
      <c r="S106" s="883">
        <v>15867129041</v>
      </c>
      <c r="T106" s="882">
        <v>38740575911</v>
      </c>
      <c r="U106" s="882">
        <v>200424869429</v>
      </c>
      <c r="V106" s="882">
        <v>1365475181216</v>
      </c>
      <c r="Y106" s="619" t="s">
        <v>560</v>
      </c>
      <c r="Z106" s="884">
        <v>1365475181216</v>
      </c>
      <c r="AA106" s="885">
        <v>8725386407.9702377</v>
      </c>
      <c r="AB106" s="885">
        <v>2501043248</v>
      </c>
      <c r="AC106" s="885">
        <v>32259380</v>
      </c>
      <c r="AD106" s="886">
        <v>11258689035.97024</v>
      </c>
      <c r="AE106" s="886">
        <v>1548758</v>
      </c>
      <c r="AF106" s="652">
        <v>7269</v>
      </c>
      <c r="AG106" s="652"/>
      <c r="AJ106" s="619" t="s">
        <v>560</v>
      </c>
      <c r="AK106" s="887">
        <v>11258689035.97024</v>
      </c>
      <c r="AL106" s="887">
        <v>1548758</v>
      </c>
      <c r="AM106" s="888">
        <v>7269</v>
      </c>
      <c r="AN106" s="889"/>
      <c r="AO106" s="888"/>
      <c r="AP106" s="888"/>
      <c r="AQ106" s="890"/>
      <c r="AR106" s="888"/>
      <c r="AS106" s="888"/>
      <c r="AT106" s="888"/>
      <c r="AU106" s="887">
        <v>305292068</v>
      </c>
      <c r="AV106" s="889"/>
      <c r="AW106" s="891">
        <v>296976226</v>
      </c>
      <c r="BC106" s="619" t="s">
        <v>686</v>
      </c>
      <c r="BD106" s="892">
        <v>1365475181216</v>
      </c>
      <c r="BE106" s="893">
        <v>48617.899999999972</v>
      </c>
      <c r="BF106" s="894">
        <v>28085853</v>
      </c>
      <c r="BG106" s="895"/>
      <c r="BH106" s="895"/>
      <c r="BI106" s="892">
        <v>1548758</v>
      </c>
      <c r="BJ106" s="896">
        <v>31.86</v>
      </c>
      <c r="BK106" s="897">
        <v>10487088</v>
      </c>
      <c r="BL106" s="650"/>
      <c r="BP106" s="777"/>
      <c r="BQ106" s="777"/>
      <c r="BR106" s="777"/>
      <c r="BS106" s="774"/>
      <c r="BT106" s="777"/>
      <c r="BU106" s="777"/>
      <c r="BV106" s="777"/>
      <c r="BW106" s="777"/>
      <c r="BX106" s="774"/>
      <c r="BY106" s="774"/>
      <c r="BZ106" s="622"/>
      <c r="CC106" s="810"/>
      <c r="CD106" s="810"/>
      <c r="CE106" s="810"/>
      <c r="CF106" s="820"/>
      <c r="CG106" s="820"/>
      <c r="CH106" s="639"/>
      <c r="CI106" s="820"/>
      <c r="CJ106" s="820"/>
      <c r="CM106" s="619" t="s">
        <v>560</v>
      </c>
      <c r="CN106" s="781"/>
      <c r="CO106" s="781"/>
      <c r="CP106" s="898">
        <v>1548758</v>
      </c>
      <c r="CQ106" s="899">
        <v>3145375794</v>
      </c>
      <c r="CR106" s="898">
        <v>65144272</v>
      </c>
      <c r="CS106" s="898">
        <v>3210520066</v>
      </c>
      <c r="CT106" s="898">
        <v>2072.96</v>
      </c>
      <c r="CU106" s="781"/>
      <c r="CV106" s="781" t="s">
        <v>2</v>
      </c>
      <c r="CW106" s="781"/>
      <c r="CX106" s="781"/>
      <c r="CY106" s="781"/>
      <c r="CZ106" s="781">
        <v>0.63900000000000001</v>
      </c>
      <c r="DA106" s="781"/>
      <c r="DB106" s="781"/>
      <c r="DC106" s="781"/>
      <c r="DX106" s="789" t="s">
        <v>385</v>
      </c>
      <c r="DY106" s="790" t="s">
        <v>385</v>
      </c>
      <c r="DZ106" s="790" t="s">
        <v>744</v>
      </c>
      <c r="EA106" s="791" t="s">
        <v>572</v>
      </c>
      <c r="EB106" s="792">
        <v>30431</v>
      </c>
      <c r="EC106" s="833"/>
      <c r="ED106" s="834">
        <v>30431</v>
      </c>
      <c r="EE106" s="834"/>
      <c r="EF106" s="833"/>
      <c r="EG106" s="834">
        <v>0.86821683309557773</v>
      </c>
      <c r="EH106" s="833"/>
      <c r="EI106" s="794">
        <v>3226002</v>
      </c>
      <c r="EJ106" s="834"/>
      <c r="EK106" s="834">
        <v>2800869</v>
      </c>
      <c r="EL106" s="834">
        <v>3226002</v>
      </c>
      <c r="EM106" s="833">
        <v>0</v>
      </c>
      <c r="EN106" s="833"/>
      <c r="EO106" s="835"/>
      <c r="ES106" s="823" t="s">
        <v>133</v>
      </c>
      <c r="ET106" s="824" t="s">
        <v>134</v>
      </c>
      <c r="EU106" s="841">
        <v>674589</v>
      </c>
    </row>
    <row r="107" spans="1:151" ht="16.5" thickTop="1" thickBot="1">
      <c r="A107" s="660"/>
      <c r="B107" s="659"/>
      <c r="C107" s="900"/>
      <c r="D107" s="900"/>
      <c r="E107" s="901"/>
      <c r="F107" s="901"/>
      <c r="G107" s="901"/>
      <c r="H107" s="901"/>
      <c r="M107" s="902" t="s">
        <v>708</v>
      </c>
      <c r="N107" s="902" t="s">
        <v>708</v>
      </c>
      <c r="O107" s="903"/>
      <c r="P107" s="609" t="s">
        <v>709</v>
      </c>
      <c r="Q107" s="622"/>
      <c r="S107" s="902" t="s">
        <v>708</v>
      </c>
      <c r="T107" s="902" t="s">
        <v>708</v>
      </c>
      <c r="U107" s="902" t="s">
        <v>708</v>
      </c>
      <c r="Z107" s="628"/>
      <c r="AA107" s="628"/>
      <c r="AB107" s="904"/>
      <c r="AC107" s="628"/>
      <c r="AD107" s="905"/>
      <c r="AE107" s="652"/>
      <c r="AF107" s="652"/>
      <c r="AG107" s="652"/>
      <c r="AI107" s="619" t="s">
        <v>559</v>
      </c>
      <c r="AK107" s="888"/>
      <c r="AL107" s="888"/>
      <c r="AM107" s="888"/>
      <c r="AN107" s="888"/>
      <c r="AO107" s="888"/>
      <c r="AP107" s="888"/>
      <c r="AQ107" s="906"/>
      <c r="AR107" s="907" t="s">
        <v>748</v>
      </c>
      <c r="AS107" s="908"/>
      <c r="AT107" s="909"/>
      <c r="AU107" s="888"/>
      <c r="AV107" s="888"/>
      <c r="AW107" s="910"/>
      <c r="BD107" s="911"/>
      <c r="BE107" s="912" t="s">
        <v>708</v>
      </c>
      <c r="BF107" s="627"/>
      <c r="BG107" s="913"/>
      <c r="BH107" s="913"/>
      <c r="BI107" s="904"/>
      <c r="BJ107" s="904"/>
      <c r="BK107" s="627" t="s">
        <v>709</v>
      </c>
      <c r="BL107" s="626"/>
      <c r="BP107" s="777"/>
      <c r="BQ107" s="777"/>
      <c r="BR107" s="777"/>
      <c r="BS107" s="774"/>
      <c r="BT107" s="914"/>
      <c r="BU107" s="914"/>
      <c r="BV107" s="914"/>
      <c r="BW107" s="915" t="s">
        <v>711</v>
      </c>
      <c r="BX107" s="916">
        <v>0.63900000000000001</v>
      </c>
      <c r="BY107" s="774"/>
      <c r="BZ107" s="622"/>
      <c r="CB107" s="619" t="s">
        <v>682</v>
      </c>
      <c r="CC107" s="810">
        <v>44094</v>
      </c>
      <c r="CD107" s="810">
        <v>45758</v>
      </c>
      <c r="CE107" s="810">
        <v>47660</v>
      </c>
      <c r="CF107" s="820">
        <v>45837</v>
      </c>
      <c r="CG107" s="820"/>
      <c r="CH107" s="639"/>
      <c r="CI107" s="820"/>
      <c r="CJ107" s="820"/>
      <c r="CN107" s="781"/>
      <c r="CO107" s="781"/>
      <c r="CP107" s="781"/>
      <c r="CQ107" s="781"/>
      <c r="CR107" s="781"/>
      <c r="CS107" s="781"/>
      <c r="CT107" s="781"/>
      <c r="CU107" s="781"/>
      <c r="CV107" s="781"/>
      <c r="CW107" s="781"/>
      <c r="CX107" s="781"/>
      <c r="CY107" s="781"/>
      <c r="CZ107" s="781"/>
      <c r="DA107" s="781"/>
      <c r="DB107" s="781"/>
      <c r="DC107" s="781"/>
      <c r="DX107" s="789" t="s">
        <v>385</v>
      </c>
      <c r="DY107" s="790" t="s">
        <v>74</v>
      </c>
      <c r="DZ107" s="790" t="s">
        <v>6</v>
      </c>
      <c r="EA107" s="791" t="s">
        <v>1096</v>
      </c>
      <c r="EB107" s="792">
        <v>1960</v>
      </c>
      <c r="EC107" s="833"/>
      <c r="ED107" s="834">
        <v>1960</v>
      </c>
      <c r="EE107" s="834"/>
      <c r="EF107" s="833"/>
      <c r="EG107" s="834">
        <v>5.5920114122681885E-2</v>
      </c>
      <c r="EH107" s="833"/>
      <c r="EI107" s="794">
        <v>0</v>
      </c>
      <c r="EJ107" s="834"/>
      <c r="EK107" s="834">
        <v>180398</v>
      </c>
      <c r="EL107" s="834"/>
      <c r="EM107" s="833"/>
      <c r="EN107" s="833"/>
      <c r="EO107" s="835"/>
      <c r="ES107" s="823" t="s">
        <v>498</v>
      </c>
      <c r="ET107" s="824" t="s">
        <v>499</v>
      </c>
      <c r="EU107" s="841">
        <v>109892</v>
      </c>
    </row>
    <row r="108" spans="1:151" ht="15.75" thickTop="1">
      <c r="A108" s="660"/>
      <c r="B108" s="659"/>
      <c r="C108" s="900" t="s">
        <v>1268</v>
      </c>
      <c r="D108" s="900"/>
      <c r="E108" s="901"/>
      <c r="F108" s="901"/>
      <c r="G108" s="901"/>
      <c r="H108" s="901"/>
      <c r="M108" s="902"/>
      <c r="N108" s="902"/>
      <c r="O108" s="903"/>
      <c r="P108" s="609"/>
      <c r="S108" s="917"/>
      <c r="T108" s="902"/>
      <c r="U108" s="902"/>
      <c r="Z108" s="918" t="s">
        <v>751</v>
      </c>
      <c r="AA108" s="919">
        <v>6.3899999999999998E-3</v>
      </c>
      <c r="AB108" s="920" t="s">
        <v>703</v>
      </c>
      <c r="AC108" s="652" t="s">
        <v>1308</v>
      </c>
      <c r="AD108" s="653"/>
      <c r="AE108" s="652"/>
      <c r="AF108" s="652"/>
      <c r="AG108" s="652"/>
      <c r="AK108" s="888"/>
      <c r="AL108" s="888"/>
      <c r="AM108" s="888"/>
      <c r="AN108" s="888"/>
      <c r="AO108" s="921"/>
      <c r="AP108" s="888"/>
      <c r="AQ108" s="922"/>
      <c r="AR108" s="921" t="s">
        <v>749</v>
      </c>
      <c r="AS108" s="923">
        <v>2072.96</v>
      </c>
      <c r="AT108" s="924"/>
      <c r="AU108" s="888" t="s">
        <v>1350</v>
      </c>
      <c r="AV108" s="888"/>
      <c r="AW108" s="925"/>
      <c r="BB108" s="673"/>
      <c r="BC108" s="673"/>
      <c r="BD108" s="911"/>
      <c r="BE108" s="911"/>
      <c r="BF108" s="626"/>
      <c r="BG108" s="631"/>
      <c r="BH108" s="631"/>
      <c r="BI108" s="911"/>
      <c r="BJ108" s="911"/>
      <c r="BK108" s="626"/>
      <c r="BL108" s="626"/>
      <c r="BP108" s="777"/>
      <c r="BQ108" s="777"/>
      <c r="BR108" s="777"/>
      <c r="BS108" s="774"/>
      <c r="BT108" s="777"/>
      <c r="BU108" s="777"/>
      <c r="BV108" s="777"/>
      <c r="BW108" s="777"/>
      <c r="BX108" s="777"/>
      <c r="BY108" s="777"/>
      <c r="BZ108" s="622"/>
      <c r="CN108" s="781"/>
      <c r="CO108" s="781"/>
      <c r="CP108" s="781"/>
      <c r="CQ108" s="781"/>
      <c r="CR108" s="781"/>
      <c r="CS108" s="781">
        <v>3210520066</v>
      </c>
      <c r="CT108" s="781"/>
      <c r="CU108" s="781"/>
      <c r="CV108" s="781"/>
      <c r="CW108" s="781"/>
      <c r="CX108" s="781"/>
      <c r="CY108" s="781"/>
      <c r="CZ108" s="781"/>
      <c r="DA108" s="781"/>
      <c r="DB108" s="781"/>
      <c r="DC108" s="781"/>
      <c r="DX108" s="789" t="s">
        <v>385</v>
      </c>
      <c r="DY108" s="790" t="s">
        <v>517</v>
      </c>
      <c r="DZ108" s="790" t="s">
        <v>6</v>
      </c>
      <c r="EA108" s="791" t="s">
        <v>518</v>
      </c>
      <c r="EB108" s="792">
        <v>1725</v>
      </c>
      <c r="EC108" s="793"/>
      <c r="ED108" s="794">
        <v>1725</v>
      </c>
      <c r="EE108" s="794"/>
      <c r="EF108" s="793"/>
      <c r="EG108" s="794">
        <v>4.9215406562054205E-2</v>
      </c>
      <c r="EH108" s="793"/>
      <c r="EI108" s="794">
        <v>0</v>
      </c>
      <c r="EJ108" s="794"/>
      <c r="EK108" s="794">
        <v>158769</v>
      </c>
      <c r="EL108" s="794"/>
      <c r="EM108" s="793"/>
      <c r="EN108" s="793"/>
      <c r="EO108" s="795"/>
      <c r="ES108" s="823" t="s">
        <v>500</v>
      </c>
      <c r="ET108" s="824" t="s">
        <v>501</v>
      </c>
      <c r="EU108" s="841">
        <v>0</v>
      </c>
    </row>
    <row r="109" spans="1:151" ht="15.75" thickBot="1">
      <c r="A109" s="660"/>
      <c r="B109" s="660"/>
      <c r="C109" s="926"/>
      <c r="D109" s="900"/>
      <c r="E109" s="901"/>
      <c r="F109" s="901"/>
      <c r="G109" s="901"/>
      <c r="H109" s="901"/>
      <c r="K109" s="609" t="s">
        <v>703</v>
      </c>
      <c r="L109" s="619" t="s">
        <v>728</v>
      </c>
      <c r="M109" s="903"/>
      <c r="N109" s="903"/>
      <c r="O109" s="903"/>
      <c r="S109" s="609"/>
      <c r="Z109" s="927" t="s">
        <v>733</v>
      </c>
      <c r="AA109" s="928"/>
      <c r="AB109" s="650"/>
      <c r="AC109" s="652" t="s">
        <v>734</v>
      </c>
      <c r="AD109" s="653"/>
      <c r="AE109" s="652"/>
      <c r="AF109" s="652"/>
      <c r="AG109" s="652"/>
      <c r="AK109" s="888"/>
      <c r="AL109" s="888"/>
      <c r="AM109" s="888"/>
      <c r="AN109" s="888"/>
      <c r="AO109" s="888"/>
      <c r="AP109" s="888"/>
      <c r="AQ109" s="929"/>
      <c r="AR109" s="930" t="s">
        <v>210</v>
      </c>
      <c r="AS109" s="931" t="s">
        <v>745</v>
      </c>
      <c r="AT109" s="932"/>
      <c r="AU109" s="888"/>
      <c r="AV109" s="888"/>
      <c r="AW109" s="888"/>
      <c r="BB109" s="673" t="s">
        <v>527</v>
      </c>
      <c r="BC109" s="933" t="s">
        <v>1312</v>
      </c>
      <c r="BD109" s="911"/>
      <c r="BE109" s="911"/>
      <c r="BF109" s="626"/>
      <c r="BG109" s="631"/>
      <c r="BH109" s="631"/>
      <c r="BI109" s="911"/>
      <c r="BJ109" s="911"/>
      <c r="BK109" s="626"/>
      <c r="BL109" s="626"/>
      <c r="BO109" s="934" t="s">
        <v>712</v>
      </c>
      <c r="BP109" s="914"/>
      <c r="BQ109" s="914"/>
      <c r="BR109" s="914"/>
      <c r="BS109" s="774"/>
      <c r="BT109" s="777"/>
      <c r="BU109" s="777"/>
      <c r="BV109" s="777"/>
      <c r="BW109" s="777"/>
      <c r="BX109" s="774"/>
      <c r="BZ109" s="622"/>
      <c r="CN109" s="781"/>
      <c r="CO109" s="781"/>
      <c r="CP109" s="781"/>
      <c r="CQ109" s="781"/>
      <c r="CR109" s="781"/>
      <c r="CS109" s="781"/>
      <c r="CT109" s="781"/>
      <c r="CU109" s="781"/>
      <c r="CV109" s="781"/>
      <c r="CW109" s="781"/>
      <c r="CX109" s="781"/>
      <c r="CY109" s="781"/>
      <c r="CZ109" s="781"/>
      <c r="DA109" s="781"/>
      <c r="DB109" s="781"/>
      <c r="DC109" s="781"/>
      <c r="DX109" s="789" t="s">
        <v>385</v>
      </c>
      <c r="DY109" s="790" t="s">
        <v>1228</v>
      </c>
      <c r="DZ109" s="790" t="s">
        <v>6</v>
      </c>
      <c r="EA109" s="935" t="s">
        <v>1229</v>
      </c>
      <c r="EB109" s="792">
        <v>316</v>
      </c>
      <c r="EC109" s="793"/>
      <c r="ED109" s="794">
        <v>316</v>
      </c>
      <c r="EE109" s="794"/>
      <c r="EF109" s="793"/>
      <c r="EG109" s="794">
        <v>9.0156918687589165E-3</v>
      </c>
      <c r="EH109" s="793"/>
      <c r="EI109" s="794">
        <v>0</v>
      </c>
      <c r="EJ109" s="794"/>
      <c r="EK109" s="794">
        <v>29085</v>
      </c>
      <c r="EL109" s="794"/>
      <c r="EM109" s="793"/>
      <c r="EN109" s="793"/>
      <c r="EO109" s="795"/>
      <c r="ES109" s="823" t="s">
        <v>502</v>
      </c>
      <c r="ET109" s="824" t="s">
        <v>503</v>
      </c>
      <c r="EU109" s="841">
        <v>300776</v>
      </c>
    </row>
    <row r="110" spans="1:151" ht="19.5" thickBot="1">
      <c r="A110" s="660"/>
      <c r="B110" s="660"/>
      <c r="C110" s="926"/>
      <c r="D110" s="936" t="s">
        <v>703</v>
      </c>
      <c r="E110" s="937" t="s">
        <v>577</v>
      </c>
      <c r="F110" s="938"/>
      <c r="G110" s="938"/>
      <c r="H110" s="939"/>
      <c r="K110" s="609"/>
      <c r="L110" s="619" t="s">
        <v>1302</v>
      </c>
      <c r="M110" s="903"/>
      <c r="N110" s="903"/>
      <c r="O110" s="903"/>
      <c r="S110" s="609"/>
      <c r="Z110" s="927" t="s">
        <v>735</v>
      </c>
      <c r="AA110" s="928"/>
      <c r="AB110" s="650"/>
      <c r="AC110" s="652" t="s">
        <v>765</v>
      </c>
      <c r="AD110" s="653"/>
      <c r="AE110" s="652"/>
      <c r="AF110" s="652"/>
      <c r="AG110" s="652"/>
      <c r="AK110" s="888"/>
      <c r="AL110" s="888"/>
      <c r="AM110" s="888"/>
      <c r="AN110" s="910"/>
      <c r="AO110" s="888"/>
      <c r="AP110" s="888"/>
      <c r="AQ110" s="888"/>
      <c r="AR110" s="888"/>
      <c r="AS110" s="888"/>
      <c r="AT110" s="888"/>
      <c r="AU110" s="888"/>
      <c r="AV110" s="888"/>
      <c r="AW110" s="888"/>
      <c r="BB110" s="673"/>
      <c r="BC110" s="673" t="s">
        <v>1313</v>
      </c>
      <c r="BD110" s="911"/>
      <c r="BE110" s="911"/>
      <c r="BF110" s="626"/>
      <c r="BG110" s="631"/>
      <c r="BH110" s="631"/>
      <c r="BI110" s="911"/>
      <c r="BJ110" s="911"/>
      <c r="BK110" s="626"/>
      <c r="BL110" s="626"/>
      <c r="BO110" s="774" t="s">
        <v>816</v>
      </c>
      <c r="BP110" s="777"/>
      <c r="BQ110" s="777"/>
      <c r="BR110" s="777"/>
      <c r="BS110" s="774"/>
      <c r="BT110" s="777"/>
      <c r="BU110" s="777"/>
      <c r="BV110" s="777"/>
      <c r="BW110" s="777"/>
      <c r="BX110" s="774"/>
      <c r="CB110" s="619" t="s">
        <v>1221</v>
      </c>
      <c r="CN110" s="781"/>
      <c r="CO110" s="781"/>
      <c r="CP110" s="781"/>
      <c r="CQ110" s="781"/>
      <c r="CR110" s="781"/>
      <c r="CS110" s="781"/>
      <c r="CT110" s="781"/>
      <c r="CU110" s="940"/>
      <c r="CV110" s="781"/>
      <c r="CW110" s="940"/>
      <c r="CX110" s="781"/>
      <c r="CY110" s="781"/>
      <c r="CZ110" s="781"/>
      <c r="DA110" s="781"/>
      <c r="DB110" s="781"/>
      <c r="DC110" s="781"/>
      <c r="DX110" s="839" t="s">
        <v>385</v>
      </c>
      <c r="DY110" s="831" t="s">
        <v>1230</v>
      </c>
      <c r="DZ110" s="831" t="s">
        <v>6</v>
      </c>
      <c r="EA110" s="941" t="s">
        <v>1332</v>
      </c>
      <c r="EB110" s="792">
        <v>618</v>
      </c>
      <c r="EC110" s="827"/>
      <c r="ED110" s="828">
        <v>618</v>
      </c>
      <c r="EE110" s="828">
        <v>35050</v>
      </c>
      <c r="EF110" s="827"/>
      <c r="EG110" s="828">
        <v>1.7631954350927247E-2</v>
      </c>
      <c r="EH110" s="827"/>
      <c r="EI110" s="794">
        <v>0</v>
      </c>
      <c r="EJ110" s="828"/>
      <c r="EK110" s="828">
        <v>56881</v>
      </c>
      <c r="EL110" s="828"/>
      <c r="EM110" s="827"/>
      <c r="EN110" s="827"/>
      <c r="EO110" s="829"/>
      <c r="ES110" s="823" t="s">
        <v>504</v>
      </c>
      <c r="ET110" s="824" t="s">
        <v>505</v>
      </c>
      <c r="EU110" s="841">
        <v>0</v>
      </c>
    </row>
    <row r="111" spans="1:151" ht="15.75" thickBot="1">
      <c r="A111" s="659"/>
      <c r="B111" s="659"/>
      <c r="C111" s="901"/>
      <c r="D111" s="900"/>
      <c r="E111" s="942" t="s">
        <v>725</v>
      </c>
      <c r="F111" s="943" t="s">
        <v>1</v>
      </c>
      <c r="G111" s="944"/>
      <c r="H111" s="945"/>
      <c r="K111" s="609"/>
      <c r="L111" s="619" t="s">
        <v>559</v>
      </c>
      <c r="M111" s="903"/>
      <c r="N111" s="903"/>
      <c r="O111" s="903"/>
      <c r="S111" s="609"/>
      <c r="Z111" s="946" t="s">
        <v>752</v>
      </c>
      <c r="AA111" s="947"/>
      <c r="AB111" s="920" t="s">
        <v>729</v>
      </c>
      <c r="AC111" s="652" t="s">
        <v>1208</v>
      </c>
      <c r="AD111" s="653"/>
      <c r="AE111" s="652"/>
      <c r="AF111" s="652"/>
      <c r="AG111" s="652"/>
      <c r="AK111" s="948"/>
      <c r="AL111" s="948"/>
      <c r="AM111" s="948"/>
      <c r="AN111" s="888"/>
      <c r="AO111" s="888"/>
      <c r="AP111" s="888"/>
      <c r="AQ111" s="888"/>
      <c r="AR111" s="888"/>
      <c r="AS111" s="888"/>
      <c r="AT111" s="949"/>
      <c r="AU111" s="950" t="s">
        <v>700</v>
      </c>
      <c r="AV111" s="951"/>
      <c r="AW111" s="952"/>
      <c r="BB111" s="673" t="s">
        <v>528</v>
      </c>
      <c r="BC111" s="953" t="s">
        <v>1314</v>
      </c>
      <c r="BD111" s="911"/>
      <c r="BE111" s="911"/>
      <c r="BF111" s="626"/>
      <c r="BG111" s="631"/>
      <c r="BH111" s="631"/>
      <c r="BI111" s="911"/>
      <c r="BJ111" s="911"/>
      <c r="BK111" s="626"/>
      <c r="BL111" s="626"/>
      <c r="BO111" s="774"/>
      <c r="BP111" s="777" t="s">
        <v>1316</v>
      </c>
      <c r="BQ111" s="777"/>
      <c r="BR111" s="777"/>
      <c r="BS111" s="774"/>
      <c r="BT111" s="777"/>
      <c r="BU111" s="777"/>
      <c r="BV111" s="777"/>
      <c r="BW111" s="777"/>
      <c r="BX111" s="774"/>
      <c r="CB111" s="619" t="s">
        <v>1222</v>
      </c>
      <c r="CN111" s="954"/>
      <c r="CO111" s="954"/>
      <c r="CP111" s="954"/>
      <c r="CQ111" s="954"/>
      <c r="CR111" s="954"/>
      <c r="CS111" s="954"/>
      <c r="CT111" s="954"/>
      <c r="CU111" s="955"/>
      <c r="CV111" s="781"/>
      <c r="CW111" s="955"/>
      <c r="CX111" s="781"/>
      <c r="CY111" s="781"/>
      <c r="CZ111" s="781"/>
      <c r="DA111" s="781"/>
      <c r="DB111" s="781"/>
      <c r="DC111" s="781"/>
      <c r="DX111" s="839" t="s">
        <v>387</v>
      </c>
      <c r="DY111" s="831" t="s">
        <v>387</v>
      </c>
      <c r="DZ111" s="831" t="s">
        <v>744</v>
      </c>
      <c r="EA111" s="832" t="s">
        <v>76</v>
      </c>
      <c r="EB111" s="792">
        <v>1487</v>
      </c>
      <c r="EC111" s="833"/>
      <c r="ED111" s="834">
        <v>1487</v>
      </c>
      <c r="EE111" s="834">
        <v>1487</v>
      </c>
      <c r="EF111" s="833"/>
      <c r="EG111" s="834">
        <v>1</v>
      </c>
      <c r="EH111" s="833"/>
      <c r="EI111" s="794">
        <v>801761</v>
      </c>
      <c r="EJ111" s="834"/>
      <c r="EK111" s="834">
        <v>801761</v>
      </c>
      <c r="EL111" s="834">
        <v>801761</v>
      </c>
      <c r="EM111" s="833">
        <v>0</v>
      </c>
      <c r="EN111" s="833"/>
      <c r="EO111" s="835"/>
      <c r="ES111" s="823" t="s">
        <v>506</v>
      </c>
      <c r="ET111" s="824" t="s">
        <v>507</v>
      </c>
      <c r="EU111" s="841">
        <v>3825748</v>
      </c>
    </row>
    <row r="112" spans="1:151" ht="15">
      <c r="A112" s="660"/>
      <c r="B112" s="659"/>
      <c r="C112" s="900"/>
      <c r="D112" s="900"/>
      <c r="E112" s="956" t="s">
        <v>726</v>
      </c>
      <c r="F112" s="957" t="s">
        <v>1297</v>
      </c>
      <c r="G112" s="958"/>
      <c r="H112" s="959" t="s">
        <v>296</v>
      </c>
      <c r="K112" s="609" t="s">
        <v>729</v>
      </c>
      <c r="L112" s="619" t="s">
        <v>1303</v>
      </c>
      <c r="M112" s="903"/>
      <c r="N112" s="903"/>
      <c r="O112" s="903"/>
      <c r="S112" s="609"/>
      <c r="Z112" s="960"/>
      <c r="AA112" s="960"/>
      <c r="AB112" s="650"/>
      <c r="AC112" s="652" t="s">
        <v>1309</v>
      </c>
      <c r="AD112" s="653"/>
      <c r="AE112" s="652"/>
      <c r="AF112" s="652"/>
      <c r="AG112" s="652"/>
      <c r="AK112" s="888"/>
      <c r="AL112" s="888"/>
      <c r="AM112" s="888"/>
      <c r="AN112" s="888"/>
      <c r="AO112" s="888"/>
      <c r="AP112" s="888"/>
      <c r="AQ112" s="888"/>
      <c r="AR112" s="888"/>
      <c r="AS112" s="888"/>
      <c r="AT112" s="961"/>
      <c r="AU112" s="888"/>
      <c r="AV112" s="962" t="s">
        <v>702</v>
      </c>
      <c r="AW112" s="963">
        <v>299213159</v>
      </c>
      <c r="BB112" s="673"/>
      <c r="BC112" s="673" t="s">
        <v>1315</v>
      </c>
      <c r="BD112" s="911"/>
      <c r="BE112" s="911"/>
      <c r="BF112" s="626"/>
      <c r="BG112" s="631"/>
      <c r="BH112" s="631"/>
      <c r="BI112" s="911"/>
      <c r="BJ112" s="911"/>
      <c r="BK112" s="626"/>
      <c r="BL112" s="626"/>
      <c r="BO112" s="774"/>
      <c r="BP112" s="777"/>
      <c r="BQ112" s="777"/>
      <c r="BR112" s="777"/>
      <c r="BS112" s="774"/>
      <c r="BT112" s="777"/>
      <c r="BU112" s="777"/>
      <c r="BV112" s="777"/>
      <c r="BW112" s="777"/>
      <c r="BX112" s="777"/>
      <c r="CN112" s="781"/>
      <c r="CO112" s="781"/>
      <c r="CP112" s="781"/>
      <c r="CQ112" s="781"/>
      <c r="CR112" s="781"/>
      <c r="CS112" s="781"/>
      <c r="CT112" s="781"/>
      <c r="CU112" s="940"/>
      <c r="CV112" s="781"/>
      <c r="CW112" s="940"/>
      <c r="CX112" s="781"/>
      <c r="CY112" s="781"/>
      <c r="CZ112" s="781"/>
      <c r="DA112" s="781"/>
      <c r="DB112" s="781"/>
      <c r="DC112" s="781"/>
      <c r="DX112" s="830" t="s">
        <v>389</v>
      </c>
      <c r="DY112" s="831" t="s">
        <v>389</v>
      </c>
      <c r="DZ112" s="831" t="s">
        <v>744</v>
      </c>
      <c r="EA112" s="832" t="s">
        <v>390</v>
      </c>
      <c r="EB112" s="792">
        <v>1145</v>
      </c>
      <c r="EC112" s="793"/>
      <c r="ED112" s="794">
        <v>1145</v>
      </c>
      <c r="EE112" s="794">
        <v>1145</v>
      </c>
      <c r="EF112" s="793"/>
      <c r="EG112" s="794">
        <v>1</v>
      </c>
      <c r="EH112" s="793"/>
      <c r="EI112" s="794">
        <v>188401</v>
      </c>
      <c r="EJ112" s="794"/>
      <c r="EK112" s="794">
        <v>188401</v>
      </c>
      <c r="EL112" s="794">
        <v>188401</v>
      </c>
      <c r="EM112" s="793">
        <v>0</v>
      </c>
      <c r="EN112" s="793"/>
      <c r="EO112" s="795"/>
      <c r="ES112" s="823" t="s">
        <v>508</v>
      </c>
      <c r="ET112" s="824" t="s">
        <v>542</v>
      </c>
      <c r="EU112" s="841">
        <v>0</v>
      </c>
    </row>
    <row r="113" spans="1:152" ht="15.75" thickBot="1">
      <c r="A113" s="659"/>
      <c r="B113" s="659"/>
      <c r="C113" s="900"/>
      <c r="D113" s="964" t="s">
        <v>949</v>
      </c>
      <c r="E113" s="965" t="s">
        <v>727</v>
      </c>
      <c r="F113" s="966" t="s">
        <v>763</v>
      </c>
      <c r="G113" s="967" t="s">
        <v>314</v>
      </c>
      <c r="H113" s="968" t="s">
        <v>257</v>
      </c>
      <c r="K113" s="609"/>
      <c r="L113" s="619" t="s">
        <v>1304</v>
      </c>
      <c r="M113" s="903"/>
      <c r="N113" s="903"/>
      <c r="O113" s="903"/>
      <c r="S113" s="609"/>
      <c r="Z113" s="960"/>
      <c r="AA113" s="960"/>
      <c r="AB113" s="650"/>
      <c r="AC113" s="652" t="s">
        <v>756</v>
      </c>
      <c r="AD113" s="653"/>
      <c r="AE113" s="652"/>
      <c r="AF113" s="652"/>
      <c r="AG113" s="652"/>
      <c r="AK113" s="888"/>
      <c r="AL113" s="888"/>
      <c r="AM113" s="888"/>
      <c r="AN113" s="888"/>
      <c r="AO113" s="888"/>
      <c r="AP113" s="888"/>
      <c r="AQ113" s="888"/>
      <c r="AR113" s="888"/>
      <c r="AS113" s="888"/>
      <c r="AT113" s="961"/>
      <c r="AU113" s="650"/>
      <c r="AV113" s="962" t="s">
        <v>701</v>
      </c>
      <c r="AW113" s="969">
        <v>296976226</v>
      </c>
      <c r="BB113" s="619" t="s">
        <v>516</v>
      </c>
      <c r="BC113" s="619" t="s">
        <v>759</v>
      </c>
      <c r="BD113" s="911"/>
      <c r="BE113" s="911"/>
      <c r="BF113" s="626"/>
      <c r="BG113" s="631"/>
      <c r="BH113" s="631"/>
      <c r="BI113" s="911"/>
      <c r="BJ113" s="911"/>
      <c r="BK113" s="626"/>
      <c r="BL113" s="626"/>
      <c r="BO113" s="970" t="s">
        <v>945</v>
      </c>
      <c r="BP113" s="777"/>
      <c r="BQ113" s="777"/>
      <c r="BR113" s="777"/>
      <c r="BS113" s="774"/>
      <c r="BT113" s="777"/>
      <c r="BU113" s="777"/>
      <c r="BV113" s="777"/>
      <c r="BW113" s="777"/>
      <c r="BX113" s="774"/>
      <c r="CN113" s="781"/>
      <c r="CO113" s="781"/>
      <c r="CP113" s="781"/>
      <c r="CQ113" s="781"/>
      <c r="CR113" s="781"/>
      <c r="CS113" s="781"/>
      <c r="CT113" s="781"/>
      <c r="CU113" s="781"/>
      <c r="CV113" s="781"/>
      <c r="CW113" s="781"/>
      <c r="CX113" s="781"/>
      <c r="CY113" s="781"/>
      <c r="CZ113" s="781"/>
      <c r="DA113" s="781"/>
      <c r="DB113" s="781"/>
      <c r="DC113" s="781"/>
      <c r="DX113" s="842" t="s">
        <v>391</v>
      </c>
      <c r="DY113" s="790" t="s">
        <v>391</v>
      </c>
      <c r="DZ113" s="790" t="s">
        <v>744</v>
      </c>
      <c r="EA113" s="791" t="s">
        <v>392</v>
      </c>
      <c r="EB113" s="792">
        <v>6783</v>
      </c>
      <c r="EC113" s="793"/>
      <c r="ED113" s="794">
        <v>6783</v>
      </c>
      <c r="EE113" s="794"/>
      <c r="EF113" s="793"/>
      <c r="EG113" s="794">
        <v>0.77644230769230771</v>
      </c>
      <c r="EH113" s="793"/>
      <c r="EI113" s="794">
        <v>5296986</v>
      </c>
      <c r="EJ113" s="794"/>
      <c r="EK113" s="794">
        <v>4112804</v>
      </c>
      <c r="EL113" s="794">
        <v>5296986</v>
      </c>
      <c r="EM113" s="793">
        <v>0</v>
      </c>
      <c r="EN113" s="793"/>
      <c r="EO113" s="795"/>
      <c r="ES113" s="823" t="s">
        <v>543</v>
      </c>
      <c r="ET113" s="824" t="s">
        <v>544</v>
      </c>
      <c r="EU113" s="841">
        <v>254991</v>
      </c>
    </row>
    <row r="114" spans="1:152" ht="15.75" thickBot="1">
      <c r="A114" s="660"/>
      <c r="B114" s="971"/>
      <c r="C114" s="972"/>
      <c r="D114" s="920" t="s">
        <v>575</v>
      </c>
      <c r="E114" s="650">
        <v>4190</v>
      </c>
      <c r="F114" s="900">
        <v>5581</v>
      </c>
      <c r="G114" s="900">
        <v>-1391</v>
      </c>
      <c r="H114" s="900">
        <v>4190</v>
      </c>
      <c r="K114" s="609"/>
      <c r="L114" s="619" t="s">
        <v>1305</v>
      </c>
      <c r="M114" s="903"/>
      <c r="N114" s="903"/>
      <c r="O114" s="903"/>
      <c r="S114" s="609"/>
      <c r="Z114" s="960"/>
      <c r="AA114" s="960"/>
      <c r="AB114" s="973"/>
      <c r="AC114" s="974" t="s">
        <v>1211</v>
      </c>
      <c r="AD114" s="653"/>
      <c r="AE114" s="652"/>
      <c r="AF114" s="652"/>
      <c r="AG114" s="652"/>
      <c r="AK114" s="668"/>
      <c r="AL114" s="668"/>
      <c r="AM114" s="668"/>
      <c r="AN114" s="668"/>
      <c r="AO114" s="668"/>
      <c r="AP114" s="668"/>
      <c r="AQ114" s="668"/>
      <c r="AR114" s="668"/>
      <c r="AS114" s="668"/>
      <c r="AT114" s="961"/>
      <c r="AU114" s="962"/>
      <c r="AV114" s="962" t="s">
        <v>524</v>
      </c>
      <c r="AW114" s="975">
        <v>2236933</v>
      </c>
      <c r="BD114" s="911"/>
      <c r="BE114" s="911"/>
      <c r="BF114" s="626"/>
      <c r="BG114" s="631"/>
      <c r="BH114" s="631"/>
      <c r="BI114" s="911"/>
      <c r="BJ114" s="911"/>
      <c r="BK114" s="626"/>
      <c r="BL114" s="626"/>
      <c r="BO114" s="934" t="s">
        <v>1317</v>
      </c>
      <c r="BP114" s="914"/>
      <c r="BQ114" s="914"/>
      <c r="BR114" s="914"/>
      <c r="BS114" s="934"/>
      <c r="BT114" s="914"/>
      <c r="BU114" s="777"/>
      <c r="BV114" s="777"/>
      <c r="BW114" s="777"/>
      <c r="BX114" s="774"/>
      <c r="CN114" s="781"/>
      <c r="CO114" s="781"/>
      <c r="CP114" s="781"/>
      <c r="CQ114" s="781"/>
      <c r="CR114" s="781"/>
      <c r="CS114" s="781"/>
      <c r="CT114" s="781"/>
      <c r="CU114" s="781"/>
      <c r="CV114" s="781"/>
      <c r="CW114" s="781"/>
      <c r="CX114" s="781"/>
      <c r="CY114" s="781"/>
      <c r="CZ114" s="781"/>
      <c r="DA114" s="781"/>
      <c r="DB114" s="781"/>
      <c r="DC114" s="781"/>
      <c r="DX114" s="789" t="s">
        <v>391</v>
      </c>
      <c r="DY114" s="790" t="s">
        <v>832</v>
      </c>
      <c r="DZ114" s="790" t="s">
        <v>6</v>
      </c>
      <c r="EA114" s="791" t="s">
        <v>833</v>
      </c>
      <c r="EB114" s="792">
        <v>1100</v>
      </c>
      <c r="EC114" s="793"/>
      <c r="ED114" s="794">
        <v>1100</v>
      </c>
      <c r="EE114" s="794"/>
      <c r="EF114" s="793"/>
      <c r="EG114" s="794">
        <v>0.12591575091575091</v>
      </c>
      <c r="EH114" s="793"/>
      <c r="EI114" s="794">
        <v>0</v>
      </c>
      <c r="EJ114" s="794"/>
      <c r="EK114" s="794">
        <v>666974</v>
      </c>
      <c r="EL114" s="794"/>
      <c r="EM114" s="793"/>
      <c r="EN114" s="793"/>
      <c r="EO114" s="795"/>
      <c r="ES114" s="823" t="s">
        <v>545</v>
      </c>
      <c r="ET114" s="824" t="s">
        <v>546</v>
      </c>
      <c r="EU114" s="841">
        <v>570649</v>
      </c>
    </row>
    <row r="115" spans="1:152" ht="15.75" thickTop="1">
      <c r="A115" s="660"/>
      <c r="B115" s="971"/>
      <c r="C115" s="972"/>
      <c r="D115" s="920" t="s">
        <v>576</v>
      </c>
      <c r="E115" s="650">
        <v>1391</v>
      </c>
      <c r="F115" s="900"/>
      <c r="G115" s="900">
        <v>1391</v>
      </c>
      <c r="H115" s="900">
        <v>1391</v>
      </c>
      <c r="K115" s="609"/>
      <c r="L115" s="619" t="s">
        <v>1306</v>
      </c>
      <c r="M115" s="609"/>
      <c r="N115" s="976"/>
      <c r="O115" s="903"/>
      <c r="S115" s="609"/>
      <c r="Z115" s="960"/>
      <c r="AA115" s="960"/>
      <c r="AB115" s="977"/>
      <c r="AC115" s="652" t="s">
        <v>1310</v>
      </c>
      <c r="AD115" s="653"/>
      <c r="AE115" s="652"/>
      <c r="AF115" s="652"/>
      <c r="AG115" s="652"/>
      <c r="AK115" s="668"/>
      <c r="AL115" s="668"/>
      <c r="AM115" s="668"/>
      <c r="AN115" s="668"/>
      <c r="AO115" s="668"/>
      <c r="AP115" s="668"/>
      <c r="AQ115" s="668"/>
      <c r="AR115" s="668"/>
      <c r="AS115" s="668"/>
      <c r="AT115" s="961"/>
      <c r="AU115" s="962"/>
      <c r="AV115" s="668"/>
      <c r="AW115" s="978" t="s">
        <v>959</v>
      </c>
      <c r="BD115" s="911"/>
      <c r="BE115" s="911"/>
      <c r="BF115" s="626"/>
      <c r="BG115" s="631"/>
      <c r="BH115" s="631"/>
      <c r="BI115" s="911"/>
      <c r="BJ115" s="911"/>
      <c r="BK115" s="626"/>
      <c r="BL115" s="626"/>
      <c r="BO115" s="774"/>
      <c r="BP115" s="777"/>
      <c r="BQ115" s="777"/>
      <c r="BR115" s="777"/>
      <c r="BS115" s="774"/>
      <c r="BT115" s="777"/>
      <c r="BU115" s="777"/>
      <c r="BV115" s="777"/>
      <c r="BW115" s="777"/>
      <c r="BX115" s="774"/>
      <c r="DX115" s="839" t="s">
        <v>391</v>
      </c>
      <c r="DY115" s="831" t="s">
        <v>834</v>
      </c>
      <c r="DZ115" s="831" t="s">
        <v>6</v>
      </c>
      <c r="EA115" s="832" t="s">
        <v>1097</v>
      </c>
      <c r="EB115" s="792">
        <v>853</v>
      </c>
      <c r="EC115" s="793"/>
      <c r="ED115" s="794">
        <v>853</v>
      </c>
      <c r="EE115" s="794">
        <v>8736</v>
      </c>
      <c r="EF115" s="793"/>
      <c r="EG115" s="794">
        <v>9.7641941391941392E-2</v>
      </c>
      <c r="EH115" s="793"/>
      <c r="EI115" s="794">
        <v>0</v>
      </c>
      <c r="EJ115" s="794"/>
      <c r="EK115" s="794">
        <v>517208</v>
      </c>
      <c r="EL115" s="794"/>
      <c r="EM115" s="793"/>
      <c r="EN115" s="793"/>
      <c r="EO115" s="795"/>
      <c r="ES115" s="823" t="s">
        <v>547</v>
      </c>
      <c r="ET115" s="824" t="s">
        <v>548</v>
      </c>
      <c r="EU115" s="841">
        <v>0</v>
      </c>
    </row>
    <row r="116" spans="1:152" ht="15.75" thickBot="1">
      <c r="A116" s="660"/>
      <c r="C116" s="903"/>
      <c r="D116" s="920" t="s">
        <v>1298</v>
      </c>
      <c r="E116" s="979">
        <v>5581</v>
      </c>
      <c r="F116" s="979">
        <v>5581</v>
      </c>
      <c r="G116" s="979">
        <v>0</v>
      </c>
      <c r="H116" s="979">
        <v>5581</v>
      </c>
      <c r="K116" s="609" t="s">
        <v>731</v>
      </c>
      <c r="L116" s="619" t="s">
        <v>732</v>
      </c>
      <c r="M116" s="903"/>
      <c r="N116" s="903"/>
      <c r="O116" s="903"/>
      <c r="S116" s="609"/>
      <c r="AK116" s="668"/>
      <c r="AL116" s="668"/>
      <c r="AM116" s="668"/>
      <c r="AN116" s="668"/>
      <c r="AO116" s="668"/>
      <c r="AP116" s="668"/>
      <c r="AQ116" s="668"/>
      <c r="AR116" s="668"/>
      <c r="AS116" s="668"/>
      <c r="AT116" s="980"/>
      <c r="AU116" s="981"/>
      <c r="AV116" s="982"/>
      <c r="AW116" s="983"/>
      <c r="BO116" s="774" t="s">
        <v>724</v>
      </c>
      <c r="BP116" s="777"/>
      <c r="BQ116" s="777"/>
      <c r="BR116" s="777"/>
      <c r="BS116" s="774"/>
      <c r="BT116" s="777"/>
      <c r="BU116" s="777"/>
      <c r="BV116" s="777"/>
      <c r="BW116" s="777"/>
      <c r="BX116" s="774"/>
      <c r="DX116" s="830" t="s">
        <v>393</v>
      </c>
      <c r="DY116" s="831" t="s">
        <v>393</v>
      </c>
      <c r="DZ116" s="831" t="s">
        <v>744</v>
      </c>
      <c r="EA116" s="832" t="s">
        <v>404</v>
      </c>
      <c r="EB116" s="792">
        <v>2754</v>
      </c>
      <c r="EC116" s="793"/>
      <c r="ED116" s="794">
        <v>2754</v>
      </c>
      <c r="EE116" s="794">
        <v>2754</v>
      </c>
      <c r="EF116" s="793"/>
      <c r="EG116" s="794">
        <v>1</v>
      </c>
      <c r="EH116" s="793"/>
      <c r="EI116" s="794">
        <v>2326965</v>
      </c>
      <c r="EJ116" s="794"/>
      <c r="EK116" s="794">
        <v>2326965</v>
      </c>
      <c r="EL116" s="794">
        <v>2326965</v>
      </c>
      <c r="EM116" s="793">
        <v>0</v>
      </c>
      <c r="EN116" s="793"/>
      <c r="EO116" s="795"/>
      <c r="ES116" s="823" t="s">
        <v>549</v>
      </c>
      <c r="ET116" s="824" t="s">
        <v>550</v>
      </c>
      <c r="EU116" s="841">
        <v>10273177</v>
      </c>
      <c r="EV116" s="619" t="s">
        <v>1262</v>
      </c>
    </row>
    <row r="117" spans="1:152" ht="17.25" thickTop="1" thickBot="1">
      <c r="A117" s="660"/>
      <c r="C117" s="984"/>
      <c r="D117" s="985"/>
      <c r="E117" s="986"/>
      <c r="F117" s="986"/>
      <c r="G117" s="986"/>
      <c r="H117" s="986"/>
      <c r="M117" s="903"/>
      <c r="N117" s="903"/>
      <c r="O117" s="903"/>
      <c r="S117" s="609"/>
      <c r="AK117" s="668"/>
      <c r="AL117" s="668"/>
      <c r="AM117" s="668"/>
      <c r="AN117" s="668"/>
      <c r="AO117" s="668"/>
      <c r="AP117" s="668"/>
      <c r="AQ117" s="668"/>
      <c r="AR117" s="668"/>
      <c r="AS117" s="668"/>
      <c r="AT117" s="668"/>
      <c r="AU117" s="668"/>
      <c r="AV117" s="668"/>
      <c r="AW117" s="973"/>
      <c r="BO117" s="774" t="s">
        <v>1318</v>
      </c>
      <c r="BP117" s="777"/>
      <c r="BQ117" s="777"/>
      <c r="BR117" s="777"/>
      <c r="BS117" s="774"/>
      <c r="BT117" s="777"/>
      <c r="BU117" s="777"/>
      <c r="BV117" s="777"/>
      <c r="BW117" s="777"/>
      <c r="BX117" s="774"/>
      <c r="DX117" s="789" t="s">
        <v>405</v>
      </c>
      <c r="DY117" s="790" t="s">
        <v>405</v>
      </c>
      <c r="DZ117" s="790" t="s">
        <v>744</v>
      </c>
      <c r="EA117" s="791" t="s">
        <v>406</v>
      </c>
      <c r="EB117" s="792">
        <v>69428</v>
      </c>
      <c r="EC117" s="793"/>
      <c r="ED117" s="794">
        <v>69428</v>
      </c>
      <c r="EE117" s="794"/>
      <c r="EF117" s="793"/>
      <c r="EG117" s="794">
        <v>0.86413422284178032</v>
      </c>
      <c r="EH117" s="793"/>
      <c r="EI117" s="794">
        <v>0</v>
      </c>
      <c r="EJ117" s="794"/>
      <c r="EK117" s="794">
        <v>0</v>
      </c>
      <c r="EL117" s="794">
        <v>0</v>
      </c>
      <c r="EM117" s="793">
        <v>0</v>
      </c>
      <c r="EN117" s="793"/>
      <c r="EO117" s="795"/>
      <c r="ES117" s="823" t="s">
        <v>551</v>
      </c>
      <c r="ET117" s="824" t="s">
        <v>552</v>
      </c>
      <c r="EU117" s="841">
        <v>3522165</v>
      </c>
    </row>
    <row r="118" spans="1:152" ht="15.75">
      <c r="A118" s="660"/>
      <c r="C118" s="984"/>
      <c r="D118" s="987" t="s">
        <v>1299</v>
      </c>
      <c r="E118" s="988"/>
      <c r="F118" s="988"/>
      <c r="G118" s="988"/>
      <c r="H118" s="988"/>
      <c r="I118" s="989"/>
      <c r="J118" s="990"/>
      <c r="L118" s="619" t="s">
        <v>951</v>
      </c>
      <c r="M118" s="903"/>
      <c r="N118" s="903"/>
      <c r="O118" s="903"/>
      <c r="S118" s="609"/>
      <c r="BO118" s="934" t="s">
        <v>1319</v>
      </c>
      <c r="BP118" s="914"/>
      <c r="BQ118" s="914"/>
      <c r="BR118" s="914"/>
      <c r="BS118" s="934"/>
      <c r="BT118" s="914"/>
      <c r="BU118" s="777"/>
      <c r="BV118" s="777"/>
      <c r="BW118" s="777"/>
      <c r="BX118" s="774"/>
      <c r="DX118" s="789" t="s">
        <v>405</v>
      </c>
      <c r="DY118" s="790" t="s">
        <v>77</v>
      </c>
      <c r="DZ118" s="790" t="s">
        <v>6</v>
      </c>
      <c r="EA118" s="791" t="s">
        <v>78</v>
      </c>
      <c r="EB118" s="792">
        <v>987</v>
      </c>
      <c r="EC118" s="793"/>
      <c r="ED118" s="794">
        <v>987</v>
      </c>
      <c r="EE118" s="794"/>
      <c r="EF118" s="793"/>
      <c r="EG118" s="794">
        <v>1.2284675893657273E-2</v>
      </c>
      <c r="EH118" s="793"/>
      <c r="EI118" s="794">
        <v>0</v>
      </c>
      <c r="EJ118" s="794"/>
      <c r="EK118" s="794">
        <v>0</v>
      </c>
      <c r="EL118" s="794"/>
      <c r="EM118" s="793"/>
      <c r="EN118" s="793"/>
      <c r="EO118" s="795"/>
      <c r="ES118" s="823" t="s">
        <v>553</v>
      </c>
      <c r="ET118" s="824" t="s">
        <v>554</v>
      </c>
      <c r="EU118" s="841">
        <v>4549290</v>
      </c>
    </row>
    <row r="119" spans="1:152" ht="16.5" thickBot="1">
      <c r="A119" s="660"/>
      <c r="C119" s="984"/>
      <c r="D119" s="991" t="s">
        <v>1300</v>
      </c>
      <c r="E119" s="992"/>
      <c r="F119" s="992"/>
      <c r="G119" s="992"/>
      <c r="H119" s="992"/>
      <c r="I119" s="993"/>
      <c r="J119" s="994"/>
      <c r="M119" s="650"/>
      <c r="N119" s="650"/>
      <c r="O119" s="650"/>
      <c r="S119" s="609"/>
      <c r="BO119" s="774" t="s">
        <v>1320</v>
      </c>
      <c r="BP119" s="777"/>
      <c r="BQ119" s="777"/>
      <c r="BR119" s="777"/>
      <c r="BS119" s="774"/>
      <c r="BT119" s="777"/>
      <c r="BU119" s="777"/>
      <c r="BV119" s="777"/>
      <c r="BW119" s="777"/>
      <c r="BX119" s="774"/>
      <c r="DX119" s="789" t="s">
        <v>405</v>
      </c>
      <c r="DY119" s="790" t="s">
        <v>79</v>
      </c>
      <c r="DZ119" s="790" t="s">
        <v>6</v>
      </c>
      <c r="EA119" s="791" t="s">
        <v>1098</v>
      </c>
      <c r="EB119" s="792">
        <v>585</v>
      </c>
      <c r="EC119" s="793"/>
      <c r="ED119" s="794">
        <v>585</v>
      </c>
      <c r="EE119" s="794"/>
      <c r="EF119" s="793"/>
      <c r="EG119" s="794">
        <v>7.2811908792193569E-3</v>
      </c>
      <c r="EH119" s="793"/>
      <c r="EI119" s="794">
        <v>0</v>
      </c>
      <c r="EJ119" s="794"/>
      <c r="EK119" s="794">
        <v>0</v>
      </c>
      <c r="EL119" s="794"/>
      <c r="EM119" s="793"/>
      <c r="EN119" s="793"/>
      <c r="EO119" s="795"/>
      <c r="ES119" s="823" t="s">
        <v>555</v>
      </c>
      <c r="ET119" s="824" t="s">
        <v>556</v>
      </c>
      <c r="EU119" s="841">
        <v>2156489</v>
      </c>
    </row>
    <row r="120" spans="1:152" ht="15">
      <c r="A120" s="660"/>
      <c r="B120" s="659"/>
      <c r="C120" s="995"/>
      <c r="D120" s="659"/>
      <c r="E120" s="995"/>
      <c r="F120" s="995"/>
      <c r="G120" s="996"/>
      <c r="H120" s="996"/>
      <c r="BO120" s="774" t="s">
        <v>1321</v>
      </c>
      <c r="BP120" s="777"/>
      <c r="BQ120" s="777"/>
      <c r="BR120" s="777"/>
      <c r="BS120" s="774"/>
      <c r="BT120" s="777"/>
      <c r="BU120" s="777"/>
      <c r="BV120" s="777"/>
      <c r="BW120" s="777"/>
      <c r="BX120" s="774"/>
      <c r="DX120" s="842" t="s">
        <v>405</v>
      </c>
      <c r="DY120" s="790" t="s">
        <v>80</v>
      </c>
      <c r="DZ120" s="790" t="s">
        <v>6</v>
      </c>
      <c r="EA120" s="791" t="s">
        <v>1099</v>
      </c>
      <c r="EB120" s="792">
        <v>1225</v>
      </c>
      <c r="EC120" s="793"/>
      <c r="ED120" s="794">
        <v>1225</v>
      </c>
      <c r="EE120" s="794"/>
      <c r="EF120" s="793"/>
      <c r="EG120" s="794">
        <v>1.5246938165886688E-2</v>
      </c>
      <c r="EH120" s="793"/>
      <c r="EI120" s="794">
        <v>0</v>
      </c>
      <c r="EJ120" s="794"/>
      <c r="EK120" s="794">
        <v>0</v>
      </c>
      <c r="EL120" s="794"/>
      <c r="EM120" s="793"/>
      <c r="EN120" s="793"/>
      <c r="EO120" s="795"/>
      <c r="ES120" s="997" t="s">
        <v>557</v>
      </c>
      <c r="ET120" s="998" t="s">
        <v>558</v>
      </c>
      <c r="EU120" s="841">
        <v>44935</v>
      </c>
    </row>
    <row r="121" spans="1:152" ht="15.75" thickBot="1">
      <c r="A121" s="999"/>
      <c r="B121" s="659"/>
      <c r="C121" s="659"/>
      <c r="D121" s="659"/>
      <c r="E121" s="659"/>
      <c r="F121" s="659"/>
      <c r="G121" s="1000"/>
      <c r="H121" s="999"/>
      <c r="BO121" s="774" t="s">
        <v>1322</v>
      </c>
      <c r="BP121" s="777"/>
      <c r="BQ121" s="777"/>
      <c r="BR121" s="777"/>
      <c r="BS121" s="774"/>
      <c r="BT121" s="777"/>
      <c r="BU121" s="777"/>
      <c r="BV121" s="777"/>
      <c r="BW121" s="777"/>
      <c r="BX121" s="774"/>
      <c r="DX121" s="842" t="s">
        <v>405</v>
      </c>
      <c r="DY121" s="790" t="s">
        <v>264</v>
      </c>
      <c r="DZ121" s="790" t="s">
        <v>6</v>
      </c>
      <c r="EA121" s="791" t="s">
        <v>265</v>
      </c>
      <c r="EB121" s="792">
        <v>1350</v>
      </c>
      <c r="EC121" s="827"/>
      <c r="ED121" s="828">
        <v>1350</v>
      </c>
      <c r="EE121" s="828"/>
      <c r="EF121" s="827"/>
      <c r="EG121" s="828">
        <v>1.6802748182813899E-2</v>
      </c>
      <c r="EH121" s="827"/>
      <c r="EI121" s="794">
        <v>0</v>
      </c>
      <c r="EJ121" s="828"/>
      <c r="EK121" s="828">
        <v>0</v>
      </c>
      <c r="EL121" s="828"/>
      <c r="EM121" s="827"/>
      <c r="EN121" s="827"/>
      <c r="EO121" s="829"/>
      <c r="ES121" s="1001"/>
      <c r="ET121" s="1002" t="s">
        <v>182</v>
      </c>
      <c r="EU121" s="841">
        <v>19139845</v>
      </c>
    </row>
    <row r="122" spans="1:152" ht="15.75" thickBot="1">
      <c r="BO122" s="774" t="s">
        <v>946</v>
      </c>
      <c r="BP122" s="777"/>
      <c r="BQ122" s="777"/>
      <c r="BR122" s="777"/>
      <c r="BS122" s="774"/>
      <c r="BT122" s="777"/>
      <c r="BU122" s="777"/>
      <c r="BV122" s="777"/>
      <c r="BW122" s="777"/>
      <c r="BX122" s="774"/>
      <c r="DX122" s="842" t="s">
        <v>405</v>
      </c>
      <c r="DY122" s="1003" t="s">
        <v>772</v>
      </c>
      <c r="DZ122" s="790" t="s">
        <v>6</v>
      </c>
      <c r="EA122" s="791" t="s">
        <v>773</v>
      </c>
      <c r="EB122" s="792">
        <v>1400</v>
      </c>
      <c r="EC122" s="793"/>
      <c r="ED122" s="794">
        <v>1400</v>
      </c>
      <c r="EE122" s="794"/>
      <c r="EF122" s="793"/>
      <c r="EG122" s="794">
        <v>1.7425072189584785E-2</v>
      </c>
      <c r="EH122" s="793"/>
      <c r="EI122" s="794">
        <v>0</v>
      </c>
      <c r="EJ122" s="794"/>
      <c r="EK122" s="794">
        <v>0</v>
      </c>
      <c r="EL122" s="794"/>
      <c r="EM122" s="793"/>
      <c r="EN122" s="793"/>
      <c r="EO122" s="795"/>
      <c r="ES122" s="1207" t="s">
        <v>560</v>
      </c>
      <c r="ET122" s="1208"/>
      <c r="EU122" s="1004">
        <v>296976226</v>
      </c>
    </row>
    <row r="123" spans="1:152" ht="15">
      <c r="BO123" s="774" t="s">
        <v>947</v>
      </c>
      <c r="BP123" s="777"/>
      <c r="BQ123" s="777"/>
      <c r="BR123" s="777"/>
      <c r="BS123" s="774"/>
      <c r="BT123" s="777"/>
      <c r="BU123" s="777"/>
      <c r="BV123" s="777"/>
      <c r="BW123" s="777"/>
      <c r="BX123" s="774"/>
      <c r="DX123" s="842" t="s">
        <v>405</v>
      </c>
      <c r="DY123" s="1003" t="s">
        <v>774</v>
      </c>
      <c r="DZ123" s="790" t="s">
        <v>6</v>
      </c>
      <c r="EA123" s="791" t="s">
        <v>1100</v>
      </c>
      <c r="EB123" s="792">
        <v>865</v>
      </c>
      <c r="EC123" s="793"/>
      <c r="ED123" s="794">
        <v>865</v>
      </c>
      <c r="EE123" s="794"/>
      <c r="EF123" s="793"/>
      <c r="EG123" s="794">
        <v>1.0766205317136315E-2</v>
      </c>
      <c r="EH123" s="793"/>
      <c r="EI123" s="794">
        <v>0</v>
      </c>
      <c r="EJ123" s="794"/>
      <c r="EK123" s="794">
        <v>0</v>
      </c>
      <c r="EL123" s="794"/>
      <c r="EM123" s="793"/>
      <c r="EN123" s="793"/>
      <c r="EO123" s="795"/>
      <c r="ES123" s="1005"/>
      <c r="ET123" s="1006"/>
      <c r="EU123" s="1006"/>
    </row>
    <row r="124" spans="1:152" ht="15">
      <c r="BO124" s="774"/>
      <c r="BP124" s="777"/>
      <c r="BQ124" s="777"/>
      <c r="BR124" s="777"/>
      <c r="BS124" s="774"/>
      <c r="BT124" s="777"/>
      <c r="BU124" s="777"/>
      <c r="BV124" s="777"/>
      <c r="BW124" s="777"/>
      <c r="BX124" s="774"/>
      <c r="DX124" s="842" t="s">
        <v>405</v>
      </c>
      <c r="DY124" s="790" t="s">
        <v>836</v>
      </c>
      <c r="DZ124" s="790" t="s">
        <v>6</v>
      </c>
      <c r="EA124" s="791" t="s">
        <v>1101</v>
      </c>
      <c r="EB124" s="792">
        <v>1010</v>
      </c>
      <c r="EC124" s="793"/>
      <c r="ED124" s="794">
        <v>1010</v>
      </c>
      <c r="EE124" s="794"/>
      <c r="EF124" s="793"/>
      <c r="EG124" s="794">
        <v>1.2570944936771881E-2</v>
      </c>
      <c r="EH124" s="793"/>
      <c r="EI124" s="794">
        <v>0</v>
      </c>
      <c r="EJ124" s="794"/>
      <c r="EK124" s="794">
        <v>0</v>
      </c>
      <c r="EL124" s="794"/>
      <c r="EM124" s="793"/>
      <c r="EN124" s="793"/>
      <c r="EO124" s="795"/>
      <c r="ES124" s="1005"/>
      <c r="ET124" s="1006"/>
      <c r="EU124" s="1006"/>
    </row>
    <row r="125" spans="1:152" ht="15">
      <c r="BO125" s="774" t="s">
        <v>948</v>
      </c>
      <c r="BP125" s="777"/>
      <c r="BQ125" s="777"/>
      <c r="BR125" s="777"/>
      <c r="BS125" s="774"/>
      <c r="BT125" s="777"/>
      <c r="BU125" s="777"/>
      <c r="BV125" s="777"/>
      <c r="BW125" s="777"/>
      <c r="BX125" s="774"/>
      <c r="DX125" s="789" t="s">
        <v>405</v>
      </c>
      <c r="DY125" s="790" t="s">
        <v>926</v>
      </c>
      <c r="DZ125" s="790" t="s">
        <v>6</v>
      </c>
      <c r="EA125" s="791" t="s">
        <v>927</v>
      </c>
      <c r="EB125" s="792">
        <v>550</v>
      </c>
      <c r="EC125" s="827"/>
      <c r="ED125" s="828">
        <v>550</v>
      </c>
      <c r="EE125" s="828"/>
      <c r="EF125" s="827"/>
      <c r="EG125" s="828">
        <v>6.8455640744797368E-3</v>
      </c>
      <c r="EH125" s="827"/>
      <c r="EI125" s="794">
        <v>0</v>
      </c>
      <c r="EJ125" s="828"/>
      <c r="EK125" s="828">
        <v>0</v>
      </c>
      <c r="EL125" s="828"/>
      <c r="EM125" s="827"/>
      <c r="EN125" s="827"/>
      <c r="EO125" s="829"/>
    </row>
    <row r="126" spans="1:152" ht="15">
      <c r="BO126" s="774" t="s">
        <v>946</v>
      </c>
      <c r="BP126" s="777"/>
      <c r="BQ126" s="777"/>
      <c r="BR126" s="777"/>
      <c r="BS126" s="774"/>
      <c r="BT126" s="777"/>
      <c r="BU126" s="777"/>
      <c r="BV126" s="777"/>
      <c r="BW126" s="777"/>
      <c r="BX126" s="774"/>
      <c r="DX126" s="789" t="s">
        <v>405</v>
      </c>
      <c r="DY126" s="790" t="s">
        <v>969</v>
      </c>
      <c r="DZ126" s="790" t="s">
        <v>6</v>
      </c>
      <c r="EA126" s="791" t="s">
        <v>1333</v>
      </c>
      <c r="EB126" s="792">
        <v>839</v>
      </c>
      <c r="EC126" s="793"/>
      <c r="ED126" s="794">
        <v>839</v>
      </c>
      <c r="EE126" s="794"/>
      <c r="EF126" s="793"/>
      <c r="EG126" s="794">
        <v>1.0442596833615453E-2</v>
      </c>
      <c r="EH126" s="793"/>
      <c r="EI126" s="794">
        <v>0</v>
      </c>
      <c r="EJ126" s="794"/>
      <c r="EK126" s="794">
        <v>0</v>
      </c>
      <c r="EL126" s="794"/>
      <c r="EM126" s="793"/>
      <c r="EN126" s="793"/>
      <c r="EO126" s="795"/>
      <c r="ES126" s="619" t="s">
        <v>857</v>
      </c>
    </row>
    <row r="127" spans="1:152" ht="15" customHeight="1">
      <c r="BO127" s="934" t="s">
        <v>952</v>
      </c>
      <c r="BP127" s="914"/>
      <c r="BQ127" s="914"/>
      <c r="BR127" s="777"/>
      <c r="BS127" s="774"/>
      <c r="BT127" s="777"/>
      <c r="BU127" s="777"/>
      <c r="BV127" s="777"/>
      <c r="BW127" s="777"/>
      <c r="BX127" s="774"/>
      <c r="DX127" s="789" t="s">
        <v>405</v>
      </c>
      <c r="DY127" s="790" t="s">
        <v>1103</v>
      </c>
      <c r="DZ127" s="790" t="s">
        <v>6</v>
      </c>
      <c r="EA127" s="791" t="s">
        <v>1104</v>
      </c>
      <c r="EB127" s="792">
        <v>428</v>
      </c>
      <c r="EC127" s="827"/>
      <c r="ED127" s="828">
        <v>428</v>
      </c>
      <c r="EE127" s="828"/>
      <c r="EF127" s="827"/>
      <c r="EG127" s="828">
        <v>5.3270934979587773E-3</v>
      </c>
      <c r="EH127" s="827"/>
      <c r="EI127" s="794">
        <v>0</v>
      </c>
      <c r="EJ127" s="828"/>
      <c r="EK127" s="828">
        <v>0</v>
      </c>
      <c r="EL127" s="828"/>
      <c r="EM127" s="827"/>
      <c r="EN127" s="827"/>
      <c r="EO127" s="829"/>
      <c r="ES127" s="1209" t="s">
        <v>1039</v>
      </c>
      <c r="ET127" s="1209"/>
      <c r="EU127" s="1209"/>
      <c r="EV127" s="1209"/>
    </row>
    <row r="128" spans="1:152" ht="15">
      <c r="BO128" s="774" t="s">
        <v>1323</v>
      </c>
      <c r="BP128" s="777"/>
      <c r="BQ128" s="777"/>
      <c r="BR128" s="777"/>
      <c r="BS128" s="774"/>
      <c r="BT128" s="777"/>
      <c r="BU128" s="777"/>
      <c r="BV128" s="777"/>
      <c r="BW128" s="777"/>
      <c r="BX128" s="774"/>
      <c r="DX128" s="789" t="s">
        <v>405</v>
      </c>
      <c r="DY128" s="790" t="s">
        <v>1105</v>
      </c>
      <c r="DZ128" s="790" t="s">
        <v>6</v>
      </c>
      <c r="EA128" s="791" t="s">
        <v>1106</v>
      </c>
      <c r="EB128" s="792">
        <v>356</v>
      </c>
      <c r="EC128" s="793"/>
      <c r="ED128" s="794">
        <v>356</v>
      </c>
      <c r="EE128" s="794"/>
      <c r="EF128" s="793"/>
      <c r="EG128" s="794">
        <v>4.4309469282087025E-3</v>
      </c>
      <c r="EH128" s="793"/>
      <c r="EI128" s="794">
        <v>0</v>
      </c>
      <c r="EJ128" s="794"/>
      <c r="EK128" s="794">
        <v>0</v>
      </c>
      <c r="EL128" s="794"/>
      <c r="EM128" s="793"/>
      <c r="EN128" s="793"/>
      <c r="EO128" s="795"/>
      <c r="ES128" s="1209"/>
      <c r="ET128" s="1209"/>
      <c r="EU128" s="1209"/>
      <c r="EV128" s="1209"/>
    </row>
    <row r="129" spans="67:153" ht="17.100000000000001" customHeight="1">
      <c r="BO129" s="774" t="s">
        <v>952</v>
      </c>
      <c r="BP129" s="777"/>
      <c r="BQ129" s="777"/>
      <c r="BR129" s="777"/>
      <c r="BS129" s="774"/>
      <c r="BT129" s="777"/>
      <c r="BU129" s="777"/>
      <c r="BV129" s="777"/>
      <c r="BW129" s="777"/>
      <c r="BX129" s="774"/>
      <c r="DX129" s="830" t="s">
        <v>405</v>
      </c>
      <c r="DY129" s="831" t="s">
        <v>1281</v>
      </c>
      <c r="DZ129" s="831" t="s">
        <v>6</v>
      </c>
      <c r="EA129" s="832" t="s">
        <v>1282</v>
      </c>
      <c r="EB129" s="792">
        <v>740</v>
      </c>
      <c r="EC129" s="827"/>
      <c r="ED129" s="828">
        <v>740</v>
      </c>
      <c r="EE129" s="828"/>
      <c r="EF129" s="827"/>
      <c r="EG129" s="828">
        <v>9.2103953002091003E-3</v>
      </c>
      <c r="EH129" s="827"/>
      <c r="EI129" s="794">
        <v>0</v>
      </c>
      <c r="EJ129" s="828"/>
      <c r="EK129" s="828">
        <v>0</v>
      </c>
      <c r="EL129" s="828"/>
      <c r="EM129" s="827"/>
      <c r="EN129" s="827"/>
      <c r="EO129" s="829"/>
      <c r="ES129" s="1209"/>
      <c r="ET129" s="1209"/>
      <c r="EU129" s="1209"/>
      <c r="EV129" s="1209"/>
    </row>
    <row r="130" spans="67:153" ht="15">
      <c r="BO130" s="1008" t="s">
        <v>559</v>
      </c>
      <c r="BP130" s="1009"/>
      <c r="BQ130" s="1009"/>
      <c r="BR130" s="1009"/>
      <c r="BS130" s="1009"/>
      <c r="BT130" s="1009"/>
      <c r="BU130" s="1009"/>
      <c r="BV130" s="1009"/>
      <c r="BW130" s="1009"/>
      <c r="BX130" s="1009"/>
      <c r="DX130" s="789" t="s">
        <v>405</v>
      </c>
      <c r="DY130" s="790" t="s">
        <v>1334</v>
      </c>
      <c r="DZ130" s="790" t="s">
        <v>6</v>
      </c>
      <c r="EA130" s="791" t="s">
        <v>1335</v>
      </c>
      <c r="EB130" s="792">
        <v>581</v>
      </c>
      <c r="EC130" s="793"/>
      <c r="ED130" s="794">
        <v>581</v>
      </c>
      <c r="EE130" s="794">
        <v>80344</v>
      </c>
      <c r="EF130" s="793"/>
      <c r="EG130" s="794">
        <v>7.2314049586776862E-3</v>
      </c>
      <c r="EH130" s="793"/>
      <c r="EI130" s="794">
        <v>0</v>
      </c>
      <c r="EJ130" s="794"/>
      <c r="EK130" s="794">
        <v>0</v>
      </c>
      <c r="EL130" s="794"/>
      <c r="EM130" s="793"/>
      <c r="EN130" s="793"/>
      <c r="EO130" s="795"/>
      <c r="ES130" s="1209"/>
      <c r="ET130" s="1209"/>
      <c r="EU130" s="1209"/>
      <c r="EV130" s="1209"/>
    </row>
    <row r="131" spans="67:153">
      <c r="DX131" s="789" t="s">
        <v>407</v>
      </c>
      <c r="DY131" s="790" t="s">
        <v>407</v>
      </c>
      <c r="DZ131" s="790" t="s">
        <v>744</v>
      </c>
      <c r="EA131" s="791" t="s">
        <v>408</v>
      </c>
      <c r="EB131" s="792">
        <v>2036</v>
      </c>
      <c r="EC131" s="793"/>
      <c r="ED131" s="794">
        <v>2036</v>
      </c>
      <c r="EE131" s="794"/>
      <c r="EF131" s="793"/>
      <c r="EG131" s="794">
        <v>0.31347190146266357</v>
      </c>
      <c r="EH131" s="793"/>
      <c r="EI131" s="794">
        <v>3881607</v>
      </c>
      <c r="EJ131" s="794"/>
      <c r="EK131" s="794">
        <v>1216775</v>
      </c>
      <c r="EL131" s="794">
        <v>3881607</v>
      </c>
      <c r="EM131" s="793">
        <v>0</v>
      </c>
      <c r="EN131" s="793"/>
      <c r="EO131" s="795"/>
      <c r="ES131" s="1209"/>
      <c r="ET131" s="1209"/>
      <c r="EU131" s="1209"/>
      <c r="EV131" s="1209"/>
    </row>
    <row r="132" spans="67:153">
      <c r="DX132" s="789" t="s">
        <v>407</v>
      </c>
      <c r="DY132" s="790" t="s">
        <v>82</v>
      </c>
      <c r="DZ132" s="790" t="s">
        <v>744</v>
      </c>
      <c r="EA132" s="791" t="s">
        <v>83</v>
      </c>
      <c r="EB132" s="792">
        <v>2693</v>
      </c>
      <c r="EC132" s="827"/>
      <c r="ED132" s="828">
        <v>2693</v>
      </c>
      <c r="EE132" s="828"/>
      <c r="EF132" s="827"/>
      <c r="EG132" s="828">
        <v>0.41462663587374904</v>
      </c>
      <c r="EH132" s="827"/>
      <c r="EI132" s="794">
        <v>0</v>
      </c>
      <c r="EJ132" s="828"/>
      <c r="EK132" s="828">
        <v>1609418</v>
      </c>
      <c r="EL132" s="828"/>
      <c r="EM132" s="827">
        <v>0</v>
      </c>
      <c r="EN132" s="827"/>
      <c r="EO132" s="829"/>
      <c r="ES132" s="1209"/>
      <c r="ET132" s="1209"/>
      <c r="EU132" s="1209"/>
      <c r="EV132" s="1209"/>
    </row>
    <row r="133" spans="67:153">
      <c r="DX133" s="789" t="s">
        <v>407</v>
      </c>
      <c r="DY133" s="1003" t="s">
        <v>84</v>
      </c>
      <c r="DZ133" s="790" t="s">
        <v>744</v>
      </c>
      <c r="EA133" s="791" t="s">
        <v>85</v>
      </c>
      <c r="EB133" s="792">
        <v>686</v>
      </c>
      <c r="EC133" s="827"/>
      <c r="ED133" s="828">
        <v>686</v>
      </c>
      <c r="EE133" s="828"/>
      <c r="EF133" s="827"/>
      <c r="EG133" s="828">
        <v>0.10561970746728253</v>
      </c>
      <c r="EH133" s="827"/>
      <c r="EI133" s="794">
        <v>0</v>
      </c>
      <c r="EJ133" s="828"/>
      <c r="EK133" s="828">
        <v>409974</v>
      </c>
      <c r="EL133" s="828"/>
      <c r="EM133" s="827">
        <v>0</v>
      </c>
      <c r="EN133" s="827"/>
      <c r="EO133" s="829"/>
      <c r="ES133" s="1209"/>
      <c r="ET133" s="1209"/>
      <c r="EU133" s="1209"/>
      <c r="EV133" s="1209"/>
      <c r="EW133" s="625"/>
    </row>
    <row r="134" spans="67:153">
      <c r="DX134" s="830" t="s">
        <v>407</v>
      </c>
      <c r="DY134" s="846" t="s">
        <v>886</v>
      </c>
      <c r="DZ134" s="831" t="s">
        <v>6</v>
      </c>
      <c r="EA134" s="832" t="s">
        <v>1107</v>
      </c>
      <c r="EB134" s="792">
        <v>680</v>
      </c>
      <c r="EC134" s="833"/>
      <c r="ED134" s="834">
        <v>680</v>
      </c>
      <c r="EE134" s="834"/>
      <c r="EF134" s="833"/>
      <c r="EG134" s="834">
        <v>0.10469591993841416</v>
      </c>
      <c r="EH134" s="833"/>
      <c r="EI134" s="794">
        <v>0</v>
      </c>
      <c r="EJ134" s="834"/>
      <c r="EK134" s="834">
        <v>406388</v>
      </c>
      <c r="EL134" s="834"/>
      <c r="EM134" s="833">
        <v>0</v>
      </c>
      <c r="EN134" s="833"/>
      <c r="EO134" s="835"/>
      <c r="ES134" s="1209"/>
      <c r="ET134" s="1209"/>
      <c r="EU134" s="1209"/>
      <c r="EV134" s="1209"/>
    </row>
    <row r="135" spans="67:153">
      <c r="DX135" s="789" t="s">
        <v>407</v>
      </c>
      <c r="DY135" s="790" t="s">
        <v>1232</v>
      </c>
      <c r="DZ135" s="790" t="s">
        <v>6</v>
      </c>
      <c r="EA135" s="791" t="s">
        <v>1233</v>
      </c>
      <c r="EB135" s="792">
        <v>400</v>
      </c>
      <c r="EC135" s="827"/>
      <c r="ED135" s="828">
        <v>400</v>
      </c>
      <c r="EE135" s="828">
        <v>6495</v>
      </c>
      <c r="EF135" s="827"/>
      <c r="EG135" s="828">
        <v>6.1585835257890686E-2</v>
      </c>
      <c r="EH135" s="827"/>
      <c r="EI135" s="794">
        <v>0</v>
      </c>
      <c r="EJ135" s="828"/>
      <c r="EK135" s="828">
        <v>239052</v>
      </c>
      <c r="EL135" s="828"/>
      <c r="EM135" s="827">
        <v>0</v>
      </c>
      <c r="EN135" s="827"/>
      <c r="EO135" s="829"/>
      <c r="ES135" s="1209"/>
      <c r="ET135" s="1209"/>
      <c r="EU135" s="1209"/>
      <c r="EV135" s="1209"/>
    </row>
    <row r="136" spans="67:153">
      <c r="DX136" s="789" t="s">
        <v>409</v>
      </c>
      <c r="DY136" s="1003" t="s">
        <v>409</v>
      </c>
      <c r="DZ136" s="790" t="s">
        <v>744</v>
      </c>
      <c r="EA136" s="791" t="s">
        <v>410</v>
      </c>
      <c r="EB136" s="792">
        <v>20341</v>
      </c>
      <c r="EC136" s="793"/>
      <c r="ED136" s="794">
        <v>20341</v>
      </c>
      <c r="EE136" s="794"/>
      <c r="EF136" s="793"/>
      <c r="EG136" s="794">
        <v>0.97488617301701419</v>
      </c>
      <c r="EH136" s="793"/>
      <c r="EI136" s="794">
        <v>13754208</v>
      </c>
      <c r="EJ136" s="794"/>
      <c r="EK136" s="794">
        <v>13408787</v>
      </c>
      <c r="EL136" s="794">
        <v>13754208</v>
      </c>
      <c r="EM136" s="793">
        <v>0</v>
      </c>
      <c r="EN136" s="793"/>
      <c r="EO136" s="795"/>
      <c r="ES136" s="1209"/>
      <c r="ET136" s="1209"/>
      <c r="EU136" s="1209"/>
      <c r="EV136" s="1209"/>
    </row>
    <row r="137" spans="67:153">
      <c r="DX137" s="830" t="s">
        <v>409</v>
      </c>
      <c r="DY137" s="846" t="s">
        <v>888</v>
      </c>
      <c r="DZ137" s="831" t="s">
        <v>6</v>
      </c>
      <c r="EA137" s="832" t="s">
        <v>1108</v>
      </c>
      <c r="EB137" s="792">
        <v>315</v>
      </c>
      <c r="EC137" s="793"/>
      <c r="ED137" s="794">
        <v>315</v>
      </c>
      <c r="EE137" s="794"/>
      <c r="EF137" s="793"/>
      <c r="EG137" s="794">
        <v>1.509705248023005E-2</v>
      </c>
      <c r="EH137" s="793"/>
      <c r="EI137" s="794">
        <v>0</v>
      </c>
      <c r="EJ137" s="794"/>
      <c r="EK137" s="794">
        <v>207648</v>
      </c>
      <c r="EL137" s="794"/>
      <c r="EM137" s="793">
        <v>0</v>
      </c>
      <c r="EN137" s="793"/>
      <c r="EO137" s="795"/>
      <c r="ES137" s="1209"/>
      <c r="ET137" s="1209"/>
      <c r="EU137" s="1209"/>
      <c r="EV137" s="1209"/>
    </row>
    <row r="138" spans="67:153">
      <c r="DX138" s="789" t="s">
        <v>409</v>
      </c>
      <c r="DY138" s="790" t="s">
        <v>1283</v>
      </c>
      <c r="DZ138" s="790" t="s">
        <v>6</v>
      </c>
      <c r="EA138" s="791" t="s">
        <v>1284</v>
      </c>
      <c r="EB138" s="792">
        <v>209</v>
      </c>
      <c r="EC138" s="793"/>
      <c r="ED138" s="794">
        <v>209</v>
      </c>
      <c r="EE138" s="794">
        <v>20865</v>
      </c>
      <c r="EF138" s="793"/>
      <c r="EG138" s="794">
        <v>1.0016774502755812E-2</v>
      </c>
      <c r="EH138" s="793"/>
      <c r="EI138" s="794">
        <v>0</v>
      </c>
      <c r="EJ138" s="794"/>
      <c r="EK138" s="794">
        <v>137773</v>
      </c>
      <c r="EL138" s="794"/>
      <c r="EM138" s="793">
        <v>0</v>
      </c>
      <c r="EN138" s="793"/>
      <c r="EO138" s="795"/>
      <c r="ES138" s="1209"/>
      <c r="ET138" s="1209"/>
      <c r="EU138" s="1209"/>
      <c r="EV138" s="1209"/>
    </row>
    <row r="139" spans="67:153">
      <c r="DX139" s="839" t="s">
        <v>411</v>
      </c>
      <c r="DY139" s="831" t="s">
        <v>411</v>
      </c>
      <c r="DZ139" s="831" t="s">
        <v>744</v>
      </c>
      <c r="EA139" s="832" t="s">
        <v>412</v>
      </c>
      <c r="EB139" s="792">
        <v>6717</v>
      </c>
      <c r="EC139" s="793"/>
      <c r="ED139" s="794">
        <v>6717</v>
      </c>
      <c r="EE139" s="794"/>
      <c r="EF139" s="793"/>
      <c r="EG139" s="794">
        <v>0.90684487646820577</v>
      </c>
      <c r="EH139" s="793"/>
      <c r="EI139" s="794">
        <v>0</v>
      </c>
      <c r="EJ139" s="794"/>
      <c r="EK139" s="794">
        <v>0</v>
      </c>
      <c r="EL139" s="794">
        <v>0</v>
      </c>
      <c r="EM139" s="793">
        <v>0</v>
      </c>
      <c r="EN139" s="793"/>
      <c r="EO139" s="795"/>
      <c r="ES139" s="1209"/>
      <c r="ET139" s="1209"/>
      <c r="EU139" s="1209"/>
      <c r="EV139" s="1209"/>
    </row>
    <row r="140" spans="67:153">
      <c r="DX140" s="1010" t="s">
        <v>411</v>
      </c>
      <c r="DY140" s="1011" t="s">
        <v>928</v>
      </c>
      <c r="DZ140" s="1011" t="s">
        <v>6</v>
      </c>
      <c r="EA140" s="1012" t="s">
        <v>1109</v>
      </c>
      <c r="EB140" s="792">
        <v>690</v>
      </c>
      <c r="EC140" s="793"/>
      <c r="ED140" s="794">
        <v>690</v>
      </c>
      <c r="EE140" s="794">
        <v>7407</v>
      </c>
      <c r="EF140" s="793"/>
      <c r="EG140" s="794">
        <v>9.3155123531794254E-2</v>
      </c>
      <c r="EH140" s="793"/>
      <c r="EI140" s="794">
        <v>0</v>
      </c>
      <c r="EJ140" s="794"/>
      <c r="EK140" s="794">
        <v>0</v>
      </c>
      <c r="EL140" s="794"/>
      <c r="EM140" s="793">
        <v>0</v>
      </c>
      <c r="EN140" s="793"/>
      <c r="EO140" s="795"/>
      <c r="ES140" s="1209"/>
      <c r="ET140" s="1209"/>
      <c r="EU140" s="1209"/>
      <c r="EV140" s="1209"/>
    </row>
    <row r="141" spans="67:153">
      <c r="DX141" s="789" t="s">
        <v>413</v>
      </c>
      <c r="DY141" s="790" t="s">
        <v>413</v>
      </c>
      <c r="DZ141" s="790" t="s">
        <v>744</v>
      </c>
      <c r="EA141" s="791" t="s">
        <v>414</v>
      </c>
      <c r="EB141" s="792">
        <v>12889</v>
      </c>
      <c r="EC141" s="793"/>
      <c r="ED141" s="794">
        <v>12889</v>
      </c>
      <c r="EE141" s="794"/>
      <c r="EF141" s="793"/>
      <c r="EG141" s="794">
        <v>0.94369600234294915</v>
      </c>
      <c r="EH141" s="793"/>
      <c r="EI141" s="794">
        <v>0</v>
      </c>
      <c r="EJ141" s="794"/>
      <c r="EK141" s="794">
        <v>0</v>
      </c>
      <c r="EL141" s="794">
        <v>0</v>
      </c>
      <c r="EM141" s="793">
        <v>0</v>
      </c>
      <c r="EN141" s="793"/>
      <c r="EO141" s="795"/>
      <c r="ES141" s="1209"/>
      <c r="ET141" s="1209"/>
      <c r="EU141" s="1209"/>
      <c r="EV141" s="1209"/>
    </row>
    <row r="142" spans="67:153" ht="9" customHeight="1">
      <c r="DX142" s="839" t="s">
        <v>413</v>
      </c>
      <c r="DY142" s="831" t="s">
        <v>86</v>
      </c>
      <c r="DZ142" s="831" t="s">
        <v>6</v>
      </c>
      <c r="EA142" s="832" t="s">
        <v>1110</v>
      </c>
      <c r="EB142" s="792">
        <v>205</v>
      </c>
      <c r="EC142" s="827"/>
      <c r="ED142" s="828">
        <v>205</v>
      </c>
      <c r="EE142" s="828"/>
      <c r="EF142" s="827"/>
      <c r="EG142" s="828">
        <v>1.5009518231073363E-2</v>
      </c>
      <c r="EH142" s="827"/>
      <c r="EI142" s="794">
        <v>0</v>
      </c>
      <c r="EJ142" s="828"/>
      <c r="EK142" s="828">
        <v>0</v>
      </c>
      <c r="EL142" s="828"/>
      <c r="EM142" s="827">
        <v>0</v>
      </c>
      <c r="EN142" s="827"/>
      <c r="EO142" s="829"/>
      <c r="ES142" s="1209"/>
      <c r="ET142" s="1209"/>
      <c r="EU142" s="1209"/>
      <c r="EV142" s="1209"/>
    </row>
    <row r="143" spans="67:153" ht="38.25" customHeight="1">
      <c r="DX143" s="839" t="s">
        <v>413</v>
      </c>
      <c r="DY143" s="831" t="s">
        <v>971</v>
      </c>
      <c r="DZ143" s="831" t="s">
        <v>6</v>
      </c>
      <c r="EA143" s="832" t="s">
        <v>972</v>
      </c>
      <c r="EB143" s="792">
        <v>564</v>
      </c>
      <c r="EC143" s="793"/>
      <c r="ED143" s="794">
        <v>564</v>
      </c>
      <c r="EE143" s="794">
        <v>13658</v>
      </c>
      <c r="EF143" s="793"/>
      <c r="EG143" s="794">
        <v>4.129447942597745E-2</v>
      </c>
      <c r="EH143" s="793"/>
      <c r="EI143" s="794">
        <v>0</v>
      </c>
      <c r="EJ143" s="794"/>
      <c r="EK143" s="794">
        <v>0</v>
      </c>
      <c r="EL143" s="794"/>
      <c r="EM143" s="793">
        <v>0</v>
      </c>
      <c r="EN143" s="793"/>
      <c r="EO143" s="795"/>
      <c r="ES143" s="1209"/>
      <c r="ET143" s="1209"/>
      <c r="EU143" s="1209"/>
      <c r="EV143" s="1209"/>
    </row>
    <row r="144" spans="67:153">
      <c r="DX144" s="839" t="s">
        <v>415</v>
      </c>
      <c r="DY144" s="831" t="s">
        <v>415</v>
      </c>
      <c r="DZ144" s="831" t="s">
        <v>744</v>
      </c>
      <c r="EA144" s="832" t="s">
        <v>416</v>
      </c>
      <c r="EB144" s="792">
        <v>2377</v>
      </c>
      <c r="EC144" s="793"/>
      <c r="ED144" s="794">
        <v>2377</v>
      </c>
      <c r="EE144" s="794">
        <v>2377</v>
      </c>
      <c r="EF144" s="793"/>
      <c r="EG144" s="794">
        <v>1</v>
      </c>
      <c r="EH144" s="793"/>
      <c r="EI144" s="794">
        <v>1332879</v>
      </c>
      <c r="EJ144" s="794"/>
      <c r="EK144" s="794">
        <v>1332879</v>
      </c>
      <c r="EL144" s="794">
        <v>1332879</v>
      </c>
      <c r="EM144" s="793">
        <v>0</v>
      </c>
      <c r="EN144" s="793"/>
      <c r="EO144" s="795"/>
      <c r="ES144" s="1209"/>
      <c r="ET144" s="1209"/>
      <c r="EU144" s="1209"/>
      <c r="EV144" s="1209"/>
    </row>
    <row r="145" spans="128:151">
      <c r="DX145" s="839" t="s">
        <v>417</v>
      </c>
      <c r="DY145" s="831" t="s">
        <v>417</v>
      </c>
      <c r="DZ145" s="831" t="s">
        <v>744</v>
      </c>
      <c r="EA145" s="832" t="s">
        <v>418</v>
      </c>
      <c r="EB145" s="792">
        <v>9088</v>
      </c>
      <c r="EC145" s="827"/>
      <c r="ED145" s="828">
        <v>9088</v>
      </c>
      <c r="EE145" s="828">
        <v>9088</v>
      </c>
      <c r="EF145" s="827"/>
      <c r="EG145" s="828">
        <v>1</v>
      </c>
      <c r="EH145" s="827"/>
      <c r="EI145" s="794">
        <v>7712713</v>
      </c>
      <c r="EJ145" s="828"/>
      <c r="EK145" s="828">
        <v>7712713</v>
      </c>
      <c r="EL145" s="828">
        <v>7712713</v>
      </c>
      <c r="EM145" s="827">
        <v>0</v>
      </c>
      <c r="EN145" s="827"/>
      <c r="EO145" s="829"/>
      <c r="ES145" s="1007"/>
      <c r="ET145" s="1007"/>
      <c r="EU145" s="1007"/>
    </row>
    <row r="146" spans="128:151">
      <c r="DX146" s="789" t="s">
        <v>419</v>
      </c>
      <c r="DY146" s="790" t="s">
        <v>419</v>
      </c>
      <c r="DZ146" s="790" t="s">
        <v>744</v>
      </c>
      <c r="EA146" s="791" t="s">
        <v>420</v>
      </c>
      <c r="EB146" s="792">
        <v>471</v>
      </c>
      <c r="EC146" s="793"/>
      <c r="ED146" s="794">
        <v>471</v>
      </c>
      <c r="EE146" s="794">
        <v>471</v>
      </c>
      <c r="EF146" s="793"/>
      <c r="EG146" s="794">
        <v>1</v>
      </c>
      <c r="EH146" s="793"/>
      <c r="EI146" s="794">
        <v>0</v>
      </c>
      <c r="EJ146" s="794"/>
      <c r="EK146" s="794">
        <v>0</v>
      </c>
      <c r="EL146" s="794">
        <v>0</v>
      </c>
      <c r="EM146" s="793">
        <v>0</v>
      </c>
      <c r="EN146" s="793"/>
      <c r="EO146" s="795"/>
      <c r="ES146" s="1007"/>
      <c r="ET146" s="1007"/>
      <c r="EU146" s="1007"/>
    </row>
    <row r="147" spans="128:151">
      <c r="DX147" s="789" t="s">
        <v>421</v>
      </c>
      <c r="DY147" s="790" t="s">
        <v>421</v>
      </c>
      <c r="DZ147" s="790" t="s">
        <v>744</v>
      </c>
      <c r="EA147" s="791" t="s">
        <v>422</v>
      </c>
      <c r="EB147" s="792">
        <v>21457</v>
      </c>
      <c r="EC147" s="827"/>
      <c r="ED147" s="828">
        <v>21457</v>
      </c>
      <c r="EE147" s="828"/>
      <c r="EF147" s="827"/>
      <c r="EG147" s="828">
        <v>0.66147727973364567</v>
      </c>
      <c r="EH147" s="827"/>
      <c r="EI147" s="794">
        <v>0</v>
      </c>
      <c r="EJ147" s="828"/>
      <c r="EK147" s="828">
        <v>0</v>
      </c>
      <c r="EL147" s="828">
        <v>0</v>
      </c>
      <c r="EM147" s="827">
        <v>0</v>
      </c>
      <c r="EN147" s="827"/>
      <c r="EO147" s="829"/>
      <c r="ES147" s="1007"/>
      <c r="ET147" s="1007"/>
      <c r="EU147" s="1007"/>
    </row>
    <row r="148" spans="128:151">
      <c r="DX148" s="842" t="s">
        <v>421</v>
      </c>
      <c r="DY148" s="790" t="s">
        <v>88</v>
      </c>
      <c r="DZ148" s="790" t="s">
        <v>744</v>
      </c>
      <c r="EA148" s="791" t="s">
        <v>89</v>
      </c>
      <c r="EB148" s="792">
        <v>5949</v>
      </c>
      <c r="EC148" s="827"/>
      <c r="ED148" s="828">
        <v>5949</v>
      </c>
      <c r="EE148" s="828"/>
      <c r="EF148" s="827"/>
      <c r="EG148" s="828">
        <v>0.18339601701707872</v>
      </c>
      <c r="EH148" s="827"/>
      <c r="EI148" s="794">
        <v>0</v>
      </c>
      <c r="EJ148" s="828"/>
      <c r="EK148" s="828">
        <v>0</v>
      </c>
      <c r="EL148" s="828"/>
      <c r="EM148" s="827">
        <v>0</v>
      </c>
      <c r="EN148" s="827"/>
      <c r="EO148" s="829"/>
      <c r="ES148" s="1007"/>
      <c r="ET148" s="1007"/>
      <c r="EU148" s="1007"/>
    </row>
    <row r="149" spans="128:151">
      <c r="DX149" s="789" t="s">
        <v>421</v>
      </c>
      <c r="DY149" s="790" t="s">
        <v>90</v>
      </c>
      <c r="DZ149" s="790" t="s">
        <v>6</v>
      </c>
      <c r="EA149" s="791" t="s">
        <v>1111</v>
      </c>
      <c r="EB149" s="792">
        <v>807</v>
      </c>
      <c r="EC149" s="827"/>
      <c r="ED149" s="828">
        <v>807</v>
      </c>
      <c r="EE149" s="828"/>
      <c r="EF149" s="827"/>
      <c r="EG149" s="828">
        <v>2.487822923731426E-2</v>
      </c>
      <c r="EH149" s="827"/>
      <c r="EI149" s="794">
        <v>0</v>
      </c>
      <c r="EJ149" s="828"/>
      <c r="EK149" s="828">
        <v>0</v>
      </c>
      <c r="EL149" s="828"/>
      <c r="EM149" s="827">
        <v>0</v>
      </c>
      <c r="EN149" s="827"/>
      <c r="EO149" s="829"/>
      <c r="ES149" s="1007"/>
      <c r="ET149" s="1007"/>
      <c r="EU149" s="1007"/>
    </row>
    <row r="150" spans="128:151">
      <c r="DX150" s="789" t="s">
        <v>421</v>
      </c>
      <c r="DY150" s="790" t="s">
        <v>92</v>
      </c>
      <c r="DZ150" s="790" t="s">
        <v>6</v>
      </c>
      <c r="EA150" s="791" t="s">
        <v>1112</v>
      </c>
      <c r="EB150" s="792">
        <v>95</v>
      </c>
      <c r="EC150" s="793"/>
      <c r="ED150" s="794">
        <v>95</v>
      </c>
      <c r="EE150" s="794"/>
      <c r="EF150" s="793"/>
      <c r="EG150" s="794">
        <v>2.9286639126949875E-3</v>
      </c>
      <c r="EH150" s="793"/>
      <c r="EI150" s="794">
        <v>0</v>
      </c>
      <c r="EJ150" s="794"/>
      <c r="EK150" s="794">
        <v>0</v>
      </c>
      <c r="EL150" s="794"/>
      <c r="EM150" s="793">
        <v>0</v>
      </c>
      <c r="EN150" s="793"/>
      <c r="EO150" s="795"/>
      <c r="ES150" s="1007"/>
      <c r="ET150" s="1007"/>
      <c r="EU150" s="1007"/>
    </row>
    <row r="151" spans="128:151">
      <c r="DX151" s="789" t="s">
        <v>421</v>
      </c>
      <c r="DY151" s="790" t="s">
        <v>266</v>
      </c>
      <c r="DZ151" s="790" t="s">
        <v>6</v>
      </c>
      <c r="EA151" s="791" t="s">
        <v>267</v>
      </c>
      <c r="EB151" s="792">
        <v>1890</v>
      </c>
      <c r="EC151" s="827"/>
      <c r="ED151" s="828">
        <v>1890</v>
      </c>
      <c r="EE151" s="827"/>
      <c r="EF151" s="827"/>
      <c r="EG151" s="828">
        <v>5.826499784203712E-2</v>
      </c>
      <c r="EH151" s="827"/>
      <c r="EI151" s="794">
        <v>0</v>
      </c>
      <c r="EJ151" s="828"/>
      <c r="EK151" s="828">
        <v>0</v>
      </c>
      <c r="EL151" s="828"/>
      <c r="EM151" s="827">
        <v>0</v>
      </c>
      <c r="EN151" s="827"/>
      <c r="EO151" s="829"/>
      <c r="ES151" s="1007"/>
      <c r="ET151" s="1007"/>
      <c r="EU151" s="1007"/>
    </row>
    <row r="152" spans="128:151">
      <c r="DX152" s="839" t="s">
        <v>421</v>
      </c>
      <c r="DY152" s="831" t="s">
        <v>838</v>
      </c>
      <c r="DZ152" s="831" t="s">
        <v>6</v>
      </c>
      <c r="EA152" s="832" t="s">
        <v>1114</v>
      </c>
      <c r="EB152" s="792">
        <v>1500</v>
      </c>
      <c r="EC152" s="793"/>
      <c r="ED152" s="794">
        <v>1500</v>
      </c>
      <c r="EE152" s="794"/>
      <c r="EF152" s="793"/>
      <c r="EG152" s="794">
        <v>4.6242061779394536E-2</v>
      </c>
      <c r="EH152" s="793"/>
      <c r="EI152" s="794">
        <v>0</v>
      </c>
      <c r="EJ152" s="794"/>
      <c r="EK152" s="794">
        <v>0</v>
      </c>
      <c r="EL152" s="794"/>
      <c r="EM152" s="793">
        <v>0</v>
      </c>
      <c r="EN152" s="793"/>
      <c r="EO152" s="795"/>
      <c r="ES152" s="1007"/>
      <c r="ET152" s="1007"/>
      <c r="EU152" s="1007"/>
    </row>
    <row r="153" spans="128:151">
      <c r="DX153" s="842" t="s">
        <v>421</v>
      </c>
      <c r="DY153" s="790" t="s">
        <v>973</v>
      </c>
      <c r="DZ153" s="790" t="s">
        <v>6</v>
      </c>
      <c r="EA153" s="791" t="s">
        <v>974</v>
      </c>
      <c r="EB153" s="792">
        <v>740</v>
      </c>
      <c r="EC153" s="827"/>
      <c r="ED153" s="828">
        <v>740</v>
      </c>
      <c r="EE153" s="828">
        <v>32438</v>
      </c>
      <c r="EF153" s="827"/>
      <c r="EG153" s="828">
        <v>2.281275047783464E-2</v>
      </c>
      <c r="EH153" s="827"/>
      <c r="EI153" s="794">
        <v>0</v>
      </c>
      <c r="EJ153" s="828"/>
      <c r="EK153" s="828">
        <v>0</v>
      </c>
      <c r="EL153" s="828"/>
      <c r="EM153" s="827">
        <v>0</v>
      </c>
      <c r="EN153" s="827"/>
      <c r="EO153" s="829"/>
    </row>
    <row r="154" spans="128:151" ht="10.5" customHeight="1">
      <c r="DX154" s="789" t="s">
        <v>423</v>
      </c>
      <c r="DY154" s="790" t="s">
        <v>423</v>
      </c>
      <c r="DZ154" s="790" t="s">
        <v>744</v>
      </c>
      <c r="EA154" s="791" t="s">
        <v>424</v>
      </c>
      <c r="EB154" s="792">
        <v>3532</v>
      </c>
      <c r="EC154" s="793"/>
      <c r="ED154" s="794">
        <v>3532</v>
      </c>
      <c r="EE154" s="794"/>
      <c r="EF154" s="793"/>
      <c r="EG154" s="794">
        <v>0.89918533604887985</v>
      </c>
      <c r="EH154" s="793"/>
      <c r="EI154" s="794">
        <v>0</v>
      </c>
      <c r="EJ154" s="794"/>
      <c r="EK154" s="794">
        <v>0</v>
      </c>
      <c r="EL154" s="794">
        <v>0</v>
      </c>
      <c r="EM154" s="793">
        <v>0</v>
      </c>
      <c r="EN154" s="793"/>
      <c r="EO154" s="795"/>
    </row>
    <row r="155" spans="128:151" ht="20.25" customHeight="1">
      <c r="DX155" s="839" t="s">
        <v>423</v>
      </c>
      <c r="DY155" s="831" t="s">
        <v>94</v>
      </c>
      <c r="DZ155" s="831" t="s">
        <v>6</v>
      </c>
      <c r="EA155" s="832" t="s">
        <v>95</v>
      </c>
      <c r="EB155" s="792">
        <v>328</v>
      </c>
      <c r="EC155" s="833"/>
      <c r="ED155" s="834">
        <v>328</v>
      </c>
      <c r="EE155" s="834"/>
      <c r="EF155" s="833"/>
      <c r="EG155" s="834">
        <v>8.3503054989816694E-2</v>
      </c>
      <c r="EH155" s="833"/>
      <c r="EI155" s="794">
        <v>0</v>
      </c>
      <c r="EJ155" s="834"/>
      <c r="EK155" s="834">
        <v>0</v>
      </c>
      <c r="EL155" s="834"/>
      <c r="EM155" s="833">
        <v>0</v>
      </c>
      <c r="EN155" s="833"/>
      <c r="EO155" s="835"/>
      <c r="ES155" s="1210" t="s">
        <v>999</v>
      </c>
      <c r="ET155" s="1210"/>
      <c r="EU155" s="1210"/>
    </row>
    <row r="156" spans="128:151">
      <c r="DX156" s="789" t="s">
        <v>423</v>
      </c>
      <c r="DY156" s="790" t="s">
        <v>1015</v>
      </c>
      <c r="DZ156" s="790" t="s">
        <v>6</v>
      </c>
      <c r="EA156" s="791" t="s">
        <v>1115</v>
      </c>
      <c r="EB156" s="792">
        <v>68</v>
      </c>
      <c r="EC156" s="793"/>
      <c r="ED156" s="794">
        <v>68</v>
      </c>
      <c r="EE156" s="794">
        <v>3928</v>
      </c>
      <c r="EF156" s="793"/>
      <c r="EG156" s="794">
        <v>1.7311608961303463E-2</v>
      </c>
      <c r="EH156" s="793"/>
      <c r="EI156" s="794">
        <v>0</v>
      </c>
      <c r="EJ156" s="794"/>
      <c r="EK156" s="794">
        <v>0</v>
      </c>
      <c r="EL156" s="794"/>
      <c r="EM156" s="793">
        <v>0</v>
      </c>
      <c r="EN156" s="793"/>
      <c r="EO156" s="795"/>
      <c r="ES156" s="1210"/>
      <c r="ET156" s="1210"/>
      <c r="EU156" s="1210"/>
    </row>
    <row r="157" spans="128:151">
      <c r="DX157" s="789" t="s">
        <v>425</v>
      </c>
      <c r="DY157" s="790" t="s">
        <v>425</v>
      </c>
      <c r="DZ157" s="790" t="s">
        <v>744</v>
      </c>
      <c r="EA157" s="791" t="s">
        <v>426</v>
      </c>
      <c r="EB157" s="792">
        <v>38482</v>
      </c>
      <c r="EC157" s="827"/>
      <c r="ED157" s="828">
        <v>38482</v>
      </c>
      <c r="EE157" s="828"/>
      <c r="EF157" s="827"/>
      <c r="EG157" s="828">
        <v>0.95193568336425483</v>
      </c>
      <c r="EH157" s="827"/>
      <c r="EI157" s="794">
        <v>16927565</v>
      </c>
      <c r="EJ157" s="828"/>
      <c r="EK157" s="828">
        <v>16113953</v>
      </c>
      <c r="EL157" s="828">
        <v>16927565</v>
      </c>
      <c r="EM157" s="827">
        <v>0</v>
      </c>
      <c r="EN157" s="827"/>
      <c r="EO157" s="829"/>
      <c r="ES157" s="1210"/>
      <c r="ET157" s="1210"/>
      <c r="EU157" s="1210"/>
    </row>
    <row r="158" spans="128:151">
      <c r="DX158" s="839" t="s">
        <v>425</v>
      </c>
      <c r="DY158" s="831" t="s">
        <v>268</v>
      </c>
      <c r="DZ158" s="831" t="s">
        <v>6</v>
      </c>
      <c r="EA158" s="832" t="s">
        <v>269</v>
      </c>
      <c r="EB158" s="792">
        <v>1000</v>
      </c>
      <c r="EC158" s="827"/>
      <c r="ED158" s="828">
        <v>1000</v>
      </c>
      <c r="EE158" s="828"/>
      <c r="EF158" s="827"/>
      <c r="EG158" s="828">
        <v>2.4737167594310452E-2</v>
      </c>
      <c r="EH158" s="827"/>
      <c r="EI158" s="794">
        <v>0</v>
      </c>
      <c r="EJ158" s="828"/>
      <c r="EK158" s="828">
        <v>418740</v>
      </c>
      <c r="EL158" s="828"/>
      <c r="EM158" s="827">
        <v>0</v>
      </c>
      <c r="EN158" s="827"/>
      <c r="EO158" s="829"/>
      <c r="ES158" s="1210"/>
      <c r="ET158" s="1210"/>
      <c r="EU158" s="1210"/>
    </row>
    <row r="159" spans="128:151">
      <c r="DX159" s="839" t="s">
        <v>425</v>
      </c>
      <c r="DY159" s="831" t="s">
        <v>1116</v>
      </c>
      <c r="DZ159" s="831" t="s">
        <v>6</v>
      </c>
      <c r="EA159" s="832" t="s">
        <v>1117</v>
      </c>
      <c r="EB159" s="792">
        <v>943</v>
      </c>
      <c r="EC159" s="793"/>
      <c r="ED159" s="794">
        <v>943</v>
      </c>
      <c r="EE159" s="794">
        <v>40425</v>
      </c>
      <c r="EF159" s="793"/>
      <c r="EG159" s="794">
        <v>2.3327149041434757E-2</v>
      </c>
      <c r="EH159" s="793"/>
      <c r="EI159" s="794">
        <v>0</v>
      </c>
      <c r="EJ159" s="794"/>
      <c r="EK159" s="794">
        <v>394872</v>
      </c>
      <c r="EL159" s="794"/>
      <c r="EM159" s="793">
        <v>0</v>
      </c>
      <c r="EN159" s="793"/>
      <c r="EO159" s="795"/>
      <c r="ES159" s="1210"/>
      <c r="ET159" s="1210"/>
      <c r="EU159" s="1210"/>
    </row>
    <row r="160" spans="128:151">
      <c r="DX160" s="789" t="s">
        <v>427</v>
      </c>
      <c r="DY160" s="790" t="s">
        <v>427</v>
      </c>
      <c r="DZ160" s="790" t="s">
        <v>744</v>
      </c>
      <c r="EA160" s="791" t="s">
        <v>428</v>
      </c>
      <c r="EB160" s="792">
        <v>1007</v>
      </c>
      <c r="EC160" s="793"/>
      <c r="ED160" s="794">
        <v>1007</v>
      </c>
      <c r="EE160" s="794">
        <v>1007</v>
      </c>
      <c r="EF160" s="793"/>
      <c r="EG160" s="794">
        <v>1</v>
      </c>
      <c r="EH160" s="793"/>
      <c r="EI160" s="794">
        <v>249031</v>
      </c>
      <c r="EJ160" s="794"/>
      <c r="EK160" s="794">
        <v>249031</v>
      </c>
      <c r="EL160" s="794">
        <v>249031</v>
      </c>
      <c r="EM160" s="793">
        <v>0</v>
      </c>
      <c r="EN160" s="793"/>
      <c r="EO160" s="795"/>
      <c r="ES160" s="1210"/>
      <c r="ET160" s="1210"/>
      <c r="EU160" s="1210"/>
    </row>
    <row r="161" spans="128:152">
      <c r="DX161" s="789" t="s">
        <v>429</v>
      </c>
      <c r="DY161" s="790" t="s">
        <v>429</v>
      </c>
      <c r="DZ161" s="790" t="s">
        <v>744</v>
      </c>
      <c r="EA161" s="791" t="s">
        <v>430</v>
      </c>
      <c r="EB161" s="792">
        <v>9472</v>
      </c>
      <c r="EC161" s="793"/>
      <c r="ED161" s="794">
        <v>9472</v>
      </c>
      <c r="EE161" s="794"/>
      <c r="EF161" s="793"/>
      <c r="EG161" s="794">
        <v>0.90537182183138976</v>
      </c>
      <c r="EH161" s="793"/>
      <c r="EI161" s="794">
        <v>3756276</v>
      </c>
      <c r="EJ161" s="794"/>
      <c r="EK161" s="794">
        <v>3400826</v>
      </c>
      <c r="EL161" s="794">
        <v>3756276</v>
      </c>
      <c r="EM161" s="793">
        <v>0</v>
      </c>
      <c r="EN161" s="793"/>
      <c r="EO161" s="795"/>
      <c r="ES161" s="1210"/>
      <c r="ET161" s="1210"/>
      <c r="EU161" s="1210"/>
    </row>
    <row r="162" spans="128:152">
      <c r="DX162" s="830" t="s">
        <v>429</v>
      </c>
      <c r="DY162" s="831" t="s">
        <v>1118</v>
      </c>
      <c r="DZ162" s="831" t="s">
        <v>6</v>
      </c>
      <c r="EA162" s="832" t="s">
        <v>1119</v>
      </c>
      <c r="EB162" s="792">
        <v>570</v>
      </c>
      <c r="EC162" s="793"/>
      <c r="ED162" s="794">
        <v>570</v>
      </c>
      <c r="EE162" s="794"/>
      <c r="EF162" s="793"/>
      <c r="EG162" s="794">
        <v>5.4482890460714965E-2</v>
      </c>
      <c r="EH162" s="793"/>
      <c r="EI162" s="794">
        <v>0</v>
      </c>
      <c r="EJ162" s="794"/>
      <c r="EK162" s="794">
        <v>204653</v>
      </c>
      <c r="EL162" s="794"/>
      <c r="EM162" s="793">
        <v>0</v>
      </c>
      <c r="EN162" s="793"/>
      <c r="EO162" s="795"/>
      <c r="ES162" s="1210"/>
      <c r="ET162" s="1210"/>
      <c r="EU162" s="1210"/>
    </row>
    <row r="163" spans="128:152">
      <c r="DX163" s="789" t="s">
        <v>429</v>
      </c>
      <c r="DY163" s="790" t="s">
        <v>1285</v>
      </c>
      <c r="DZ163" s="790" t="s">
        <v>6</v>
      </c>
      <c r="EA163" s="791" t="s">
        <v>1286</v>
      </c>
      <c r="EB163" s="792">
        <v>420</v>
      </c>
      <c r="EC163" s="793"/>
      <c r="ED163" s="794">
        <v>420</v>
      </c>
      <c r="EE163" s="794">
        <v>10462</v>
      </c>
      <c r="EF163" s="793"/>
      <c r="EG163" s="794">
        <v>4.0145287707895237E-2</v>
      </c>
      <c r="EH163" s="793"/>
      <c r="EI163" s="794">
        <v>0</v>
      </c>
      <c r="EJ163" s="794"/>
      <c r="EK163" s="794">
        <v>150797</v>
      </c>
      <c r="EL163" s="794"/>
      <c r="EM163" s="793">
        <v>0</v>
      </c>
      <c r="EN163" s="793"/>
      <c r="EO163" s="795"/>
      <c r="ES163" s="1210"/>
      <c r="ET163" s="1210"/>
      <c r="EU163" s="1210"/>
    </row>
    <row r="164" spans="128:152">
      <c r="DX164" s="830" t="s">
        <v>431</v>
      </c>
      <c r="DY164" s="831" t="s">
        <v>431</v>
      </c>
      <c r="DZ164" s="831" t="s">
        <v>744</v>
      </c>
      <c r="EA164" s="832" t="s">
        <v>96</v>
      </c>
      <c r="EB164" s="792">
        <v>8185</v>
      </c>
      <c r="EC164" s="793"/>
      <c r="ED164" s="794">
        <v>8185</v>
      </c>
      <c r="EE164" s="794"/>
      <c r="EF164" s="793"/>
      <c r="EG164" s="794">
        <v>0.97965290245362058</v>
      </c>
      <c r="EH164" s="793"/>
      <c r="EI164" s="794">
        <v>4690163</v>
      </c>
      <c r="EJ164" s="794"/>
      <c r="EK164" s="794">
        <v>4594732</v>
      </c>
      <c r="EL164" s="794">
        <v>4690163</v>
      </c>
      <c r="EM164" s="793">
        <v>0</v>
      </c>
      <c r="EN164" s="793"/>
      <c r="EO164" s="795"/>
      <c r="ES164" s="1210"/>
      <c r="ET164" s="1210"/>
      <c r="EU164" s="1210"/>
    </row>
    <row r="165" spans="128:152" ht="30.75" customHeight="1">
      <c r="DX165" s="789" t="s">
        <v>431</v>
      </c>
      <c r="DY165" s="790" t="s">
        <v>97</v>
      </c>
      <c r="DZ165" s="790" t="s">
        <v>6</v>
      </c>
      <c r="EA165" s="791" t="s">
        <v>98</v>
      </c>
      <c r="EB165" s="792">
        <v>170</v>
      </c>
      <c r="EC165" s="793"/>
      <c r="ED165" s="794">
        <v>170</v>
      </c>
      <c r="EE165" s="794">
        <v>8355</v>
      </c>
      <c r="EF165" s="793"/>
      <c r="EG165" s="794">
        <v>2.0347097546379412E-2</v>
      </c>
      <c r="EH165" s="793"/>
      <c r="EI165" s="794">
        <v>0</v>
      </c>
      <c r="EJ165" s="794"/>
      <c r="EK165" s="794">
        <v>95431</v>
      </c>
      <c r="EL165" s="794"/>
      <c r="EM165" s="793">
        <v>0</v>
      </c>
      <c r="EN165" s="793"/>
      <c r="EO165" s="795"/>
      <c r="ES165" s="1210"/>
      <c r="ET165" s="1210"/>
      <c r="EU165" s="1210"/>
    </row>
    <row r="166" spans="128:152" ht="8.25" customHeight="1">
      <c r="DX166" s="789" t="s">
        <v>433</v>
      </c>
      <c r="DY166" s="790" t="s">
        <v>433</v>
      </c>
      <c r="DZ166" s="790" t="s">
        <v>744</v>
      </c>
      <c r="EA166" s="791" t="s">
        <v>434</v>
      </c>
      <c r="EB166" s="792">
        <v>11310</v>
      </c>
      <c r="EC166" s="793"/>
      <c r="ED166" s="794">
        <v>11310</v>
      </c>
      <c r="EE166" s="794"/>
      <c r="EF166" s="793"/>
      <c r="EG166" s="794">
        <v>0.80087806259736583</v>
      </c>
      <c r="EH166" s="793"/>
      <c r="EI166" s="794">
        <v>0</v>
      </c>
      <c r="EJ166" s="794"/>
      <c r="EK166" s="794">
        <v>0</v>
      </c>
      <c r="EL166" s="794">
        <v>0</v>
      </c>
      <c r="EM166" s="793">
        <v>0</v>
      </c>
      <c r="EN166" s="793"/>
      <c r="EO166" s="795"/>
    </row>
    <row r="167" spans="128:152" ht="15">
      <c r="DX167" s="830" t="s">
        <v>433</v>
      </c>
      <c r="DY167" s="831" t="s">
        <v>99</v>
      </c>
      <c r="DZ167" s="831" t="s">
        <v>6</v>
      </c>
      <c r="EA167" s="941" t="s">
        <v>100</v>
      </c>
      <c r="EB167" s="792">
        <v>2267</v>
      </c>
      <c r="EC167" s="1013"/>
      <c r="ED167" s="794">
        <v>2267</v>
      </c>
      <c r="EE167" s="794"/>
      <c r="EF167" s="793"/>
      <c r="EG167" s="794">
        <v>0.16052967001841098</v>
      </c>
      <c r="EH167" s="793"/>
      <c r="EI167" s="794">
        <v>0</v>
      </c>
      <c r="EJ167" s="794"/>
      <c r="EK167" s="794">
        <v>0</v>
      </c>
      <c r="EL167" s="794"/>
      <c r="EM167" s="793">
        <v>0</v>
      </c>
      <c r="EN167" s="793"/>
      <c r="EO167" s="795"/>
    </row>
    <row r="168" spans="128:152">
      <c r="DX168" s="839" t="s">
        <v>433</v>
      </c>
      <c r="DY168" s="831" t="s">
        <v>1234</v>
      </c>
      <c r="DZ168" s="831" t="s">
        <v>6</v>
      </c>
      <c r="EA168" s="832" t="s">
        <v>1235</v>
      </c>
      <c r="EB168" s="792">
        <v>545</v>
      </c>
      <c r="EC168" s="1013"/>
      <c r="ED168" s="794">
        <v>545</v>
      </c>
      <c r="EE168" s="794">
        <v>14122</v>
      </c>
      <c r="EF168" s="793"/>
      <c r="EG168" s="794">
        <v>3.8592267384223194E-2</v>
      </c>
      <c r="EH168" s="793"/>
      <c r="EI168" s="794">
        <v>0</v>
      </c>
      <c r="EJ168" s="794"/>
      <c r="EK168" s="794">
        <v>0</v>
      </c>
      <c r="EL168" s="794"/>
      <c r="EM168" s="793">
        <v>0</v>
      </c>
      <c r="EN168" s="793"/>
      <c r="EO168" s="795"/>
    </row>
    <row r="169" spans="128:152">
      <c r="DX169" s="839" t="s">
        <v>435</v>
      </c>
      <c r="DY169" s="831" t="s">
        <v>435</v>
      </c>
      <c r="DZ169" s="831" t="s">
        <v>744</v>
      </c>
      <c r="EA169" s="832" t="s">
        <v>436</v>
      </c>
      <c r="EB169" s="792">
        <v>4471</v>
      </c>
      <c r="EC169" s="1013"/>
      <c r="ED169" s="794">
        <v>4471</v>
      </c>
      <c r="EE169" s="794">
        <v>4471</v>
      </c>
      <c r="EF169" s="793"/>
      <c r="EG169" s="794">
        <v>1</v>
      </c>
      <c r="EH169" s="793"/>
      <c r="EI169" s="794">
        <v>0</v>
      </c>
      <c r="EJ169" s="794"/>
      <c r="EK169" s="794">
        <v>0</v>
      </c>
      <c r="EL169" s="794">
        <v>0</v>
      </c>
      <c r="EM169" s="793">
        <v>0</v>
      </c>
      <c r="EN169" s="793"/>
      <c r="EO169" s="795"/>
    </row>
    <row r="170" spans="128:152">
      <c r="DX170" s="789" t="s">
        <v>437</v>
      </c>
      <c r="DY170" s="790" t="s">
        <v>437</v>
      </c>
      <c r="DZ170" s="790" t="s">
        <v>744</v>
      </c>
      <c r="EA170" s="791" t="s">
        <v>438</v>
      </c>
      <c r="EB170" s="792">
        <v>2139</v>
      </c>
      <c r="EC170" s="1013"/>
      <c r="ED170" s="794">
        <v>2139</v>
      </c>
      <c r="EE170" s="794">
        <v>2139</v>
      </c>
      <c r="EF170" s="793"/>
      <c r="EG170" s="794">
        <v>1</v>
      </c>
      <c r="EH170" s="793"/>
      <c r="EI170" s="794">
        <v>140786</v>
      </c>
      <c r="EJ170" s="794"/>
      <c r="EK170" s="794">
        <v>140786</v>
      </c>
      <c r="EL170" s="794">
        <v>140786</v>
      </c>
      <c r="EM170" s="793">
        <v>0</v>
      </c>
      <c r="EN170" s="793"/>
      <c r="EO170" s="795"/>
    </row>
    <row r="171" spans="128:152">
      <c r="DX171" s="839" t="s">
        <v>439</v>
      </c>
      <c r="DY171" s="831" t="s">
        <v>439</v>
      </c>
      <c r="DZ171" s="831" t="s">
        <v>744</v>
      </c>
      <c r="EA171" s="832" t="s">
        <v>440</v>
      </c>
      <c r="EB171" s="792">
        <v>2620</v>
      </c>
      <c r="EC171" s="1013"/>
      <c r="ED171" s="794">
        <v>2620</v>
      </c>
      <c r="EE171" s="794"/>
      <c r="EF171" s="793"/>
      <c r="EG171" s="794">
        <v>0.86184210526315785</v>
      </c>
      <c r="EH171" s="793"/>
      <c r="EI171" s="794">
        <v>1828773</v>
      </c>
      <c r="EJ171" s="794"/>
      <c r="EK171" s="794">
        <v>1576114</v>
      </c>
      <c r="EL171" s="794">
        <v>1828773</v>
      </c>
      <c r="EM171" s="793">
        <v>0</v>
      </c>
      <c r="EN171" s="793"/>
      <c r="EO171" s="795"/>
    </row>
    <row r="172" spans="128:152" ht="13.5" thickBot="1">
      <c r="DX172" s="839" t="s">
        <v>439</v>
      </c>
      <c r="DY172" s="831" t="s">
        <v>776</v>
      </c>
      <c r="DZ172" s="831" t="s">
        <v>6</v>
      </c>
      <c r="EA172" s="832" t="s">
        <v>777</v>
      </c>
      <c r="EB172" s="792">
        <v>420</v>
      </c>
      <c r="EC172" s="1013"/>
      <c r="ED172" s="794">
        <v>420</v>
      </c>
      <c r="EE172" s="794">
        <v>3040</v>
      </c>
      <c r="EF172" s="793"/>
      <c r="EG172" s="794">
        <v>0.13815789473684212</v>
      </c>
      <c r="EH172" s="793"/>
      <c r="EI172" s="794">
        <v>0</v>
      </c>
      <c r="EJ172" s="794"/>
      <c r="EK172" s="794">
        <v>252659</v>
      </c>
      <c r="EL172" s="794"/>
      <c r="EM172" s="793">
        <v>0</v>
      </c>
      <c r="EN172" s="793"/>
      <c r="EO172" s="795"/>
    </row>
    <row r="173" spans="128:152" ht="13.5" thickBot="1">
      <c r="DX173" s="662" t="s">
        <v>441</v>
      </c>
      <c r="DY173" s="619" t="s">
        <v>441</v>
      </c>
      <c r="DZ173" s="619" t="s">
        <v>744</v>
      </c>
      <c r="EA173" s="619" t="s">
        <v>442</v>
      </c>
      <c r="EB173" s="792">
        <v>5704</v>
      </c>
      <c r="EC173" s="1013"/>
      <c r="ED173" s="794">
        <v>5704</v>
      </c>
      <c r="EE173" s="794">
        <v>5704</v>
      </c>
      <c r="EF173" s="793"/>
      <c r="EG173" s="794">
        <v>1</v>
      </c>
      <c r="EH173" s="793"/>
      <c r="EI173" s="794">
        <v>2017890</v>
      </c>
      <c r="EJ173" s="794"/>
      <c r="EK173" s="794">
        <v>2017890</v>
      </c>
      <c r="EL173" s="794">
        <v>2017890</v>
      </c>
      <c r="EM173" s="793">
        <v>0</v>
      </c>
      <c r="EN173" s="793"/>
      <c r="EO173" s="795"/>
      <c r="ES173" s="1211" t="s">
        <v>700</v>
      </c>
      <c r="ET173" s="1212"/>
      <c r="EU173" s="1212"/>
    </row>
    <row r="174" spans="128:152">
      <c r="DX174" s="662" t="s">
        <v>443</v>
      </c>
      <c r="DY174" s="619" t="s">
        <v>443</v>
      </c>
      <c r="DZ174" s="619" t="s">
        <v>744</v>
      </c>
      <c r="EA174" s="619" t="s">
        <v>573</v>
      </c>
      <c r="EB174" s="792">
        <v>142869</v>
      </c>
      <c r="EC174" s="1013"/>
      <c r="ED174" s="794">
        <v>142869</v>
      </c>
      <c r="EE174" s="794"/>
      <c r="EF174" s="793"/>
      <c r="EG174" s="794">
        <v>0.84674150111421931</v>
      </c>
      <c r="EH174" s="793"/>
      <c r="EI174" s="794">
        <v>0</v>
      </c>
      <c r="EJ174" s="794"/>
      <c r="EK174" s="794">
        <v>0</v>
      </c>
      <c r="EL174" s="794">
        <v>0</v>
      </c>
      <c r="EM174" s="793">
        <v>0</v>
      </c>
      <c r="EN174" s="793"/>
      <c r="EO174" s="795"/>
      <c r="ET174" s="609" t="s">
        <v>702</v>
      </c>
      <c r="EU174" s="619">
        <v>299213159</v>
      </c>
    </row>
    <row r="175" spans="128:152">
      <c r="DX175" s="662" t="s">
        <v>443</v>
      </c>
      <c r="DY175" s="619" t="s">
        <v>101</v>
      </c>
      <c r="DZ175" s="619" t="s">
        <v>6</v>
      </c>
      <c r="EA175" s="619" t="s">
        <v>102</v>
      </c>
      <c r="EB175" s="792">
        <v>1800</v>
      </c>
      <c r="EC175" s="1013"/>
      <c r="ED175" s="794">
        <v>1800</v>
      </c>
      <c r="EE175" s="794"/>
      <c r="EF175" s="793"/>
      <c r="EG175" s="794">
        <v>1.0668057465269547E-2</v>
      </c>
      <c r="EH175" s="793"/>
      <c r="EI175" s="794">
        <v>0</v>
      </c>
      <c r="EJ175" s="794"/>
      <c r="EK175" s="794">
        <v>0</v>
      </c>
      <c r="EL175" s="794"/>
      <c r="EM175" s="793">
        <v>0</v>
      </c>
      <c r="EN175" s="793"/>
      <c r="EO175" s="795"/>
      <c r="ET175" s="609" t="s">
        <v>998</v>
      </c>
      <c r="EU175" s="619">
        <v>0</v>
      </c>
    </row>
    <row r="176" spans="128:152">
      <c r="DX176" s="662" t="s">
        <v>443</v>
      </c>
      <c r="DY176" s="619" t="s">
        <v>103</v>
      </c>
      <c r="DZ176" s="619" t="s">
        <v>6</v>
      </c>
      <c r="EA176" s="619" t="s">
        <v>104</v>
      </c>
      <c r="EB176" s="792">
        <v>2220</v>
      </c>
      <c r="EC176" s="1013"/>
      <c r="ED176" s="794">
        <v>2220</v>
      </c>
      <c r="EE176" s="794"/>
      <c r="EF176" s="793"/>
      <c r="EG176" s="794">
        <v>1.3157270873832441E-2</v>
      </c>
      <c r="EH176" s="793"/>
      <c r="EI176" s="794">
        <v>0</v>
      </c>
      <c r="EJ176" s="794"/>
      <c r="EK176" s="794">
        <v>0</v>
      </c>
      <c r="EL176" s="794"/>
      <c r="EM176" s="793">
        <v>0</v>
      </c>
      <c r="EN176" s="793"/>
      <c r="EO176" s="795"/>
      <c r="ET176" s="609" t="s">
        <v>286</v>
      </c>
      <c r="EU176" s="619">
        <v>296976226</v>
      </c>
      <c r="EV176" s="1014"/>
    </row>
    <row r="177" spans="128:152" ht="13.5" thickBot="1">
      <c r="DX177" s="662" t="s">
        <v>443</v>
      </c>
      <c r="DY177" s="619" t="s">
        <v>105</v>
      </c>
      <c r="DZ177" s="619" t="s">
        <v>6</v>
      </c>
      <c r="EA177" s="619" t="s">
        <v>1120</v>
      </c>
      <c r="EB177" s="792">
        <v>460</v>
      </c>
      <c r="EC177" s="1013"/>
      <c r="ED177" s="794">
        <v>460</v>
      </c>
      <c r="EE177" s="794"/>
      <c r="EF177" s="793"/>
      <c r="EG177" s="794">
        <v>2.7262813522355507E-3</v>
      </c>
      <c r="EH177" s="793"/>
      <c r="EI177" s="794">
        <v>0</v>
      </c>
      <c r="EJ177" s="794"/>
      <c r="EK177" s="794">
        <v>0</v>
      </c>
      <c r="EL177" s="794"/>
      <c r="EM177" s="793">
        <v>0</v>
      </c>
      <c r="EN177" s="793"/>
      <c r="EO177" s="795"/>
      <c r="ET177" s="609" t="s">
        <v>524</v>
      </c>
      <c r="EU177" s="1015">
        <v>2236933</v>
      </c>
      <c r="EV177" s="1014"/>
    </row>
    <row r="178" spans="128:152" ht="13.5" thickTop="1">
      <c r="DX178" s="662" t="s">
        <v>443</v>
      </c>
      <c r="DY178" s="619" t="s">
        <v>579</v>
      </c>
      <c r="DZ178" s="619" t="s">
        <v>6</v>
      </c>
      <c r="EA178" s="619" t="s">
        <v>1121</v>
      </c>
      <c r="EB178" s="792">
        <v>1661</v>
      </c>
      <c r="EC178" s="1013"/>
      <c r="ED178" s="794">
        <v>1661</v>
      </c>
      <c r="EE178" s="794"/>
      <c r="EF178" s="793"/>
      <c r="EG178" s="794">
        <v>9.8442463610070655E-3</v>
      </c>
      <c r="EH178" s="793"/>
      <c r="EI178" s="794">
        <v>0</v>
      </c>
      <c r="EJ178" s="794"/>
      <c r="EK178" s="794">
        <v>0</v>
      </c>
      <c r="EL178" s="794"/>
      <c r="EM178" s="793">
        <v>0</v>
      </c>
      <c r="EN178" s="793"/>
      <c r="EO178" s="795"/>
    </row>
    <row r="179" spans="128:152">
      <c r="DX179" s="662" t="s">
        <v>443</v>
      </c>
      <c r="DY179" s="619" t="s">
        <v>718</v>
      </c>
      <c r="DZ179" s="619" t="s">
        <v>6</v>
      </c>
      <c r="EA179" s="619" t="s">
        <v>1122</v>
      </c>
      <c r="EB179" s="792">
        <v>1650</v>
      </c>
      <c r="EC179" s="1013"/>
      <c r="ED179" s="794">
        <v>1650</v>
      </c>
      <c r="EE179" s="794"/>
      <c r="EF179" s="793"/>
      <c r="EG179" s="794">
        <v>9.7790526764970839E-3</v>
      </c>
      <c r="EH179" s="793"/>
      <c r="EI179" s="794">
        <v>0</v>
      </c>
      <c r="EJ179" s="794"/>
      <c r="EK179" s="794">
        <v>0</v>
      </c>
      <c r="EL179" s="794"/>
      <c r="EM179" s="793">
        <v>0</v>
      </c>
      <c r="EN179" s="793"/>
      <c r="EO179" s="795"/>
    </row>
    <row r="180" spans="128:152">
      <c r="DX180" s="662" t="s">
        <v>443</v>
      </c>
      <c r="DY180" s="619" t="s">
        <v>244</v>
      </c>
      <c r="DZ180" s="619" t="s">
        <v>6</v>
      </c>
      <c r="EA180" s="619" t="s">
        <v>245</v>
      </c>
      <c r="EB180" s="792">
        <v>1000</v>
      </c>
      <c r="EC180" s="1013"/>
      <c r="ED180" s="794">
        <v>1000</v>
      </c>
      <c r="EE180" s="794"/>
      <c r="EF180" s="793"/>
      <c r="EG180" s="794">
        <v>5.9266985918164147E-3</v>
      </c>
      <c r="EH180" s="793"/>
      <c r="EI180" s="794">
        <v>0</v>
      </c>
      <c r="EJ180" s="794"/>
      <c r="EK180" s="794">
        <v>0</v>
      </c>
      <c r="EL180" s="794"/>
      <c r="EM180" s="793">
        <v>0</v>
      </c>
      <c r="EN180" s="793"/>
      <c r="EO180" s="795"/>
    </row>
    <row r="181" spans="128:152">
      <c r="DX181" s="662" t="s">
        <v>443</v>
      </c>
      <c r="DY181" s="619" t="s">
        <v>786</v>
      </c>
      <c r="DZ181" s="619" t="s">
        <v>6</v>
      </c>
      <c r="EA181" s="619" t="s">
        <v>270</v>
      </c>
      <c r="EB181" s="792">
        <v>205</v>
      </c>
      <c r="EC181" s="1013"/>
      <c r="ED181" s="794">
        <v>205</v>
      </c>
      <c r="EE181" s="794"/>
      <c r="EF181" s="793"/>
      <c r="EG181" s="794">
        <v>1.214973211322365E-3</v>
      </c>
      <c r="EH181" s="793"/>
      <c r="EI181" s="794">
        <v>0</v>
      </c>
      <c r="EJ181" s="794"/>
      <c r="EK181" s="794">
        <v>0</v>
      </c>
      <c r="EL181" s="794"/>
      <c r="EM181" s="793">
        <v>0</v>
      </c>
      <c r="EN181" s="793"/>
      <c r="EO181" s="795"/>
    </row>
    <row r="182" spans="128:152">
      <c r="DX182" s="662" t="s">
        <v>443</v>
      </c>
      <c r="DY182" s="619" t="s">
        <v>271</v>
      </c>
      <c r="DZ182" s="619" t="s">
        <v>6</v>
      </c>
      <c r="EA182" s="619" t="s">
        <v>1123</v>
      </c>
      <c r="EB182" s="792">
        <v>1020</v>
      </c>
      <c r="EC182" s="1013"/>
      <c r="ED182" s="794">
        <v>1020</v>
      </c>
      <c r="EE182" s="794"/>
      <c r="EF182" s="793"/>
      <c r="EG182" s="794">
        <v>6.0452325636527427E-3</v>
      </c>
      <c r="EH182" s="793"/>
      <c r="EI182" s="794">
        <v>0</v>
      </c>
      <c r="EJ182" s="794"/>
      <c r="EK182" s="794">
        <v>0</v>
      </c>
      <c r="EL182" s="794"/>
      <c r="EM182" s="793">
        <v>0</v>
      </c>
      <c r="EN182" s="793"/>
      <c r="EO182" s="795"/>
    </row>
    <row r="183" spans="128:152">
      <c r="DX183" s="662" t="s">
        <v>443</v>
      </c>
      <c r="DY183" s="619" t="s">
        <v>778</v>
      </c>
      <c r="DZ183" s="619" t="s">
        <v>6</v>
      </c>
      <c r="EA183" s="619" t="s">
        <v>1124</v>
      </c>
      <c r="EB183" s="792">
        <v>1358</v>
      </c>
      <c r="EC183" s="1013"/>
      <c r="ED183" s="794">
        <v>1358</v>
      </c>
      <c r="EE183" s="794"/>
      <c r="EF183" s="793"/>
      <c r="EG183" s="794">
        <v>8.0484566876866913E-3</v>
      </c>
      <c r="EH183" s="793"/>
      <c r="EI183" s="794">
        <v>0</v>
      </c>
      <c r="EJ183" s="794"/>
      <c r="EK183" s="794">
        <v>0</v>
      </c>
      <c r="EL183" s="794"/>
      <c r="EM183" s="793">
        <v>0</v>
      </c>
      <c r="EN183" s="793"/>
      <c r="EO183" s="795"/>
    </row>
    <row r="184" spans="128:152">
      <c r="DX184" s="662" t="s">
        <v>443</v>
      </c>
      <c r="DY184" s="619" t="s">
        <v>840</v>
      </c>
      <c r="DZ184" s="619" t="s">
        <v>6</v>
      </c>
      <c r="EA184" s="619" t="s">
        <v>1125</v>
      </c>
      <c r="EB184" s="792">
        <v>245</v>
      </c>
      <c r="EC184" s="1013"/>
      <c r="ED184" s="794">
        <v>245</v>
      </c>
      <c r="EE184" s="794"/>
      <c r="EF184" s="793"/>
      <c r="EG184" s="794">
        <v>1.4520411549950216E-3</v>
      </c>
      <c r="EH184" s="793"/>
      <c r="EI184" s="794">
        <v>0</v>
      </c>
      <c r="EJ184" s="794"/>
      <c r="EK184" s="794">
        <v>0</v>
      </c>
      <c r="EL184" s="794"/>
      <c r="EM184" s="793">
        <v>0</v>
      </c>
      <c r="EN184" s="793"/>
      <c r="EO184" s="795"/>
    </row>
    <row r="185" spans="128:152">
      <c r="DX185" s="662" t="s">
        <v>443</v>
      </c>
      <c r="DY185" s="619" t="s">
        <v>842</v>
      </c>
      <c r="DZ185" s="619" t="s">
        <v>6</v>
      </c>
      <c r="EA185" s="619" t="s">
        <v>1336</v>
      </c>
      <c r="EB185" s="792">
        <v>319</v>
      </c>
      <c r="EC185" s="1013"/>
      <c r="ED185" s="794">
        <v>319</v>
      </c>
      <c r="EE185" s="794"/>
      <c r="EF185" s="793"/>
      <c r="EG185" s="794">
        <v>1.8906168507894362E-3</v>
      </c>
      <c r="EH185" s="793"/>
      <c r="EI185" s="794">
        <v>0</v>
      </c>
      <c r="EJ185" s="794"/>
      <c r="EK185" s="794">
        <v>0</v>
      </c>
      <c r="EL185" s="794"/>
      <c r="EM185" s="793">
        <v>0</v>
      </c>
      <c r="EN185" s="793"/>
      <c r="EO185" s="795"/>
    </row>
    <row r="186" spans="128:152">
      <c r="DX186" s="662" t="s">
        <v>443</v>
      </c>
      <c r="DY186" s="619" t="s">
        <v>844</v>
      </c>
      <c r="DZ186" s="619" t="s">
        <v>6</v>
      </c>
      <c r="EA186" s="619" t="s">
        <v>845</v>
      </c>
      <c r="EB186" s="792">
        <v>433</v>
      </c>
      <c r="EC186" s="1013"/>
      <c r="ED186" s="794">
        <v>433</v>
      </c>
      <c r="EE186" s="794"/>
      <c r="EF186" s="793"/>
      <c r="EG186" s="794">
        <v>2.5662604902565076E-3</v>
      </c>
      <c r="EH186" s="793"/>
      <c r="EI186" s="794">
        <v>0</v>
      </c>
      <c r="EJ186" s="794"/>
      <c r="EK186" s="794">
        <v>0</v>
      </c>
      <c r="EL186" s="794"/>
      <c r="EM186" s="793">
        <v>0</v>
      </c>
      <c r="EN186" s="793"/>
      <c r="EO186" s="795"/>
    </row>
    <row r="187" spans="128:152">
      <c r="DX187" s="662" t="s">
        <v>443</v>
      </c>
      <c r="DY187" s="619" t="s">
        <v>890</v>
      </c>
      <c r="DZ187" s="619" t="s">
        <v>6</v>
      </c>
      <c r="EA187" s="619" t="s">
        <v>1127</v>
      </c>
      <c r="EB187" s="792">
        <v>1800</v>
      </c>
      <c r="EC187" s="833"/>
      <c r="ED187" s="834">
        <v>1800</v>
      </c>
      <c r="EE187" s="834"/>
      <c r="EF187" s="833"/>
      <c r="EG187" s="834">
        <v>1.0668057465269547E-2</v>
      </c>
      <c r="EH187" s="833"/>
      <c r="EI187" s="794">
        <v>0</v>
      </c>
      <c r="EJ187" s="834"/>
      <c r="EK187" s="834">
        <v>0</v>
      </c>
      <c r="EL187" s="834"/>
      <c r="EM187" s="833">
        <v>0</v>
      </c>
      <c r="EN187" s="833"/>
      <c r="EO187" s="835"/>
    </row>
    <row r="188" spans="128:152">
      <c r="DX188" s="662" t="s">
        <v>443</v>
      </c>
      <c r="DY188" s="619" t="s">
        <v>892</v>
      </c>
      <c r="DZ188" s="619" t="s">
        <v>6</v>
      </c>
      <c r="EA188" s="619" t="s">
        <v>1128</v>
      </c>
      <c r="EB188" s="792">
        <v>300</v>
      </c>
      <c r="EC188" s="793"/>
      <c r="ED188" s="794">
        <v>300</v>
      </c>
      <c r="EE188" s="794"/>
      <c r="EF188" s="793"/>
      <c r="EG188" s="794">
        <v>1.7780095775449243E-3</v>
      </c>
      <c r="EH188" s="793"/>
      <c r="EI188" s="794">
        <v>0</v>
      </c>
      <c r="EJ188" s="794"/>
      <c r="EK188" s="794">
        <v>0</v>
      </c>
      <c r="EL188" s="794"/>
      <c r="EM188" s="793">
        <v>0</v>
      </c>
      <c r="EN188" s="793"/>
      <c r="EO188" s="795"/>
    </row>
    <row r="189" spans="128:152">
      <c r="DX189" s="662" t="s">
        <v>443</v>
      </c>
      <c r="DY189" s="619" t="s">
        <v>896</v>
      </c>
      <c r="DZ189" s="619" t="s">
        <v>6</v>
      </c>
      <c r="EA189" s="619" t="s">
        <v>1130</v>
      </c>
      <c r="EB189" s="792">
        <v>528</v>
      </c>
      <c r="EC189" s="1016"/>
      <c r="ED189" s="1017">
        <v>528</v>
      </c>
      <c r="EE189" s="1017"/>
      <c r="EF189" s="1016"/>
      <c r="EG189" s="1017">
        <v>3.1292968564790671E-3</v>
      </c>
      <c r="EH189" s="1016"/>
      <c r="EI189" s="794">
        <v>0</v>
      </c>
      <c r="EJ189" s="1017"/>
      <c r="EK189" s="1017">
        <v>0</v>
      </c>
      <c r="EL189" s="1017"/>
      <c r="EM189" s="1016">
        <v>0</v>
      </c>
      <c r="EN189" s="1016"/>
      <c r="EO189" s="1018"/>
    </row>
    <row r="190" spans="128:152">
      <c r="DX190" s="662" t="s">
        <v>443</v>
      </c>
      <c r="DY190" s="619" t="s">
        <v>1287</v>
      </c>
      <c r="DZ190" s="619" t="s">
        <v>6</v>
      </c>
      <c r="EA190" s="619" t="s">
        <v>1288</v>
      </c>
      <c r="EB190" s="792">
        <v>150</v>
      </c>
      <c r="EC190" s="793"/>
      <c r="ED190" s="794">
        <v>150</v>
      </c>
      <c r="EE190" s="794"/>
      <c r="EF190" s="793"/>
      <c r="EG190" s="794">
        <v>8.8900478877246216E-4</v>
      </c>
      <c r="EH190" s="793"/>
      <c r="EI190" s="794">
        <v>0</v>
      </c>
      <c r="EJ190" s="794"/>
      <c r="EK190" s="794">
        <v>0</v>
      </c>
      <c r="EL190" s="794"/>
      <c r="EM190" s="793">
        <v>0</v>
      </c>
      <c r="EN190" s="793"/>
      <c r="EO190" s="795"/>
    </row>
    <row r="191" spans="128:152">
      <c r="DX191" s="662" t="s">
        <v>443</v>
      </c>
      <c r="DY191" s="619" t="s">
        <v>897</v>
      </c>
      <c r="DZ191" s="619" t="s">
        <v>6</v>
      </c>
      <c r="EA191" s="619" t="s">
        <v>1131</v>
      </c>
      <c r="EB191" s="792">
        <v>245</v>
      </c>
      <c r="EC191" s="793"/>
      <c r="ED191" s="794">
        <v>245</v>
      </c>
      <c r="EE191" s="794"/>
      <c r="EF191" s="793"/>
      <c r="EG191" s="794">
        <v>1.4520411549950216E-3</v>
      </c>
      <c r="EH191" s="793"/>
      <c r="EI191" s="794">
        <v>0</v>
      </c>
      <c r="EJ191" s="794"/>
      <c r="EK191" s="794">
        <v>0</v>
      </c>
      <c r="EL191" s="794"/>
      <c r="EM191" s="793">
        <v>0</v>
      </c>
      <c r="EN191" s="793"/>
      <c r="EO191" s="795"/>
    </row>
    <row r="192" spans="128:152">
      <c r="DX192" s="662" t="s">
        <v>443</v>
      </c>
      <c r="DY192" s="1019" t="s">
        <v>899</v>
      </c>
      <c r="DZ192" s="619" t="s">
        <v>6</v>
      </c>
      <c r="EA192" s="1019" t="s">
        <v>1132</v>
      </c>
      <c r="EB192" s="792">
        <v>260</v>
      </c>
      <c r="EC192" s="1016"/>
      <c r="ED192" s="1017">
        <v>260</v>
      </c>
      <c r="EE192" s="1017"/>
      <c r="EF192" s="1016"/>
      <c r="EG192" s="1017">
        <v>1.5409416338722677E-3</v>
      </c>
      <c r="EH192" s="1016"/>
      <c r="EI192" s="794">
        <v>0</v>
      </c>
      <c r="EJ192" s="1017"/>
      <c r="EK192" s="1017">
        <v>0</v>
      </c>
      <c r="EL192" s="1017"/>
      <c r="EM192" s="1016">
        <v>0</v>
      </c>
      <c r="EN192" s="1016"/>
      <c r="EO192" s="1018"/>
    </row>
    <row r="193" spans="128:145">
      <c r="DX193" s="662" t="s">
        <v>443</v>
      </c>
      <c r="DY193" s="1019" t="s">
        <v>930</v>
      </c>
      <c r="DZ193" s="619" t="s">
        <v>6</v>
      </c>
      <c r="EA193" s="1019" t="s">
        <v>1133</v>
      </c>
      <c r="EB193" s="792">
        <v>295</v>
      </c>
      <c r="EC193" s="827"/>
      <c r="ED193" s="828">
        <v>295</v>
      </c>
      <c r="EE193" s="828"/>
      <c r="EF193" s="827"/>
      <c r="EG193" s="828">
        <v>1.7483760845858423E-3</v>
      </c>
      <c r="EH193" s="827"/>
      <c r="EI193" s="794">
        <v>0</v>
      </c>
      <c r="EJ193" s="828"/>
      <c r="EK193" s="828">
        <v>0</v>
      </c>
      <c r="EL193" s="828"/>
      <c r="EM193" s="827">
        <v>0</v>
      </c>
      <c r="EN193" s="827"/>
      <c r="EO193" s="829"/>
    </row>
    <row r="194" spans="128:145">
      <c r="DX194" s="662" t="s">
        <v>443</v>
      </c>
      <c r="DY194" s="1019" t="s">
        <v>932</v>
      </c>
      <c r="DZ194" s="619" t="s">
        <v>6</v>
      </c>
      <c r="EA194" s="1019" t="s">
        <v>933</v>
      </c>
      <c r="EB194" s="792">
        <v>1100</v>
      </c>
      <c r="EC194" s="793"/>
      <c r="ED194" s="794">
        <v>1100</v>
      </c>
      <c r="EE194" s="794"/>
      <c r="EF194" s="793"/>
      <c r="EG194" s="794">
        <v>6.519368450998056E-3</v>
      </c>
      <c r="EH194" s="793"/>
      <c r="EI194" s="794">
        <v>0</v>
      </c>
      <c r="EJ194" s="794"/>
      <c r="EK194" s="794">
        <v>0</v>
      </c>
      <c r="EL194" s="794"/>
      <c r="EM194" s="793">
        <v>0</v>
      </c>
      <c r="EN194" s="793"/>
      <c r="EO194" s="795"/>
    </row>
    <row r="195" spans="128:145">
      <c r="DX195" s="789" t="s">
        <v>443</v>
      </c>
      <c r="DY195" s="790" t="s">
        <v>934</v>
      </c>
      <c r="DZ195" s="790" t="s">
        <v>6</v>
      </c>
      <c r="EA195" s="791" t="s">
        <v>935</v>
      </c>
      <c r="EB195" s="792">
        <v>929</v>
      </c>
      <c r="EC195" s="793"/>
      <c r="ED195" s="794">
        <v>929</v>
      </c>
      <c r="EE195" s="794"/>
      <c r="EF195" s="793"/>
      <c r="EG195" s="794">
        <v>5.5059029917974489E-3</v>
      </c>
      <c r="EH195" s="793"/>
      <c r="EI195" s="794">
        <v>0</v>
      </c>
      <c r="EJ195" s="794"/>
      <c r="EK195" s="794">
        <v>0</v>
      </c>
      <c r="EL195" s="794"/>
      <c r="EM195" s="793">
        <v>0</v>
      </c>
      <c r="EN195" s="793"/>
      <c r="EO195" s="795"/>
    </row>
    <row r="196" spans="128:145">
      <c r="DX196" s="789" t="s">
        <v>443</v>
      </c>
      <c r="DY196" s="790" t="s">
        <v>936</v>
      </c>
      <c r="DZ196" s="790" t="s">
        <v>6</v>
      </c>
      <c r="EA196" s="791" t="s">
        <v>937</v>
      </c>
      <c r="EB196" s="792">
        <v>183</v>
      </c>
      <c r="EC196" s="793"/>
      <c r="ED196" s="794">
        <v>183</v>
      </c>
      <c r="EE196" s="794"/>
      <c r="EF196" s="793"/>
      <c r="EG196" s="794">
        <v>1.0845858423024039E-3</v>
      </c>
      <c r="EH196" s="793"/>
      <c r="EI196" s="794">
        <v>0</v>
      </c>
      <c r="EJ196" s="794"/>
      <c r="EK196" s="794">
        <v>0</v>
      </c>
      <c r="EL196" s="794"/>
      <c r="EM196" s="793">
        <v>0</v>
      </c>
      <c r="EN196" s="793"/>
      <c r="EO196" s="795"/>
    </row>
    <row r="197" spans="128:145">
      <c r="DX197" s="789" t="s">
        <v>443</v>
      </c>
      <c r="DY197" s="790" t="s">
        <v>975</v>
      </c>
      <c r="DZ197" s="790" t="s">
        <v>6</v>
      </c>
      <c r="EA197" s="791" t="s">
        <v>976</v>
      </c>
      <c r="EB197" s="792">
        <v>1075</v>
      </c>
      <c r="EC197" s="793"/>
      <c r="ED197" s="794">
        <v>1075</v>
      </c>
      <c r="EE197" s="794"/>
      <c r="EF197" s="793"/>
      <c r="EG197" s="794">
        <v>6.3712009862026461E-3</v>
      </c>
      <c r="EH197" s="793"/>
      <c r="EI197" s="794">
        <v>0</v>
      </c>
      <c r="EJ197" s="794"/>
      <c r="EK197" s="794">
        <v>0</v>
      </c>
      <c r="EL197" s="794"/>
      <c r="EM197" s="793">
        <v>0</v>
      </c>
      <c r="EN197" s="793"/>
      <c r="EO197" s="795"/>
    </row>
    <row r="198" spans="128:145">
      <c r="DX198" s="789" t="s">
        <v>443</v>
      </c>
      <c r="DY198" s="790" t="s">
        <v>977</v>
      </c>
      <c r="DZ198" s="790" t="s">
        <v>6</v>
      </c>
      <c r="EA198" s="791" t="s">
        <v>1134</v>
      </c>
      <c r="EB198" s="792">
        <v>995</v>
      </c>
      <c r="EC198" s="793"/>
      <c r="ED198" s="794">
        <v>995</v>
      </c>
      <c r="EE198" s="794"/>
      <c r="EF198" s="793"/>
      <c r="EG198" s="794">
        <v>5.8970650988573329E-3</v>
      </c>
      <c r="EH198" s="793"/>
      <c r="EI198" s="794">
        <v>0</v>
      </c>
      <c r="EJ198" s="794"/>
      <c r="EK198" s="794">
        <v>0</v>
      </c>
      <c r="EL198" s="794"/>
      <c r="EM198" s="793">
        <v>0</v>
      </c>
      <c r="EN198" s="793"/>
      <c r="EO198" s="795"/>
    </row>
    <row r="199" spans="128:145">
      <c r="DX199" s="789" t="s">
        <v>443</v>
      </c>
      <c r="DY199" s="790" t="s">
        <v>1017</v>
      </c>
      <c r="DZ199" s="790" t="s">
        <v>6</v>
      </c>
      <c r="EA199" s="791" t="s">
        <v>1135</v>
      </c>
      <c r="EB199" s="792">
        <v>467</v>
      </c>
      <c r="EC199" s="793"/>
      <c r="ED199" s="794">
        <v>467</v>
      </c>
      <c r="EE199" s="794"/>
      <c r="EF199" s="793"/>
      <c r="EG199" s="794">
        <v>2.7677682423782658E-3</v>
      </c>
      <c r="EH199" s="793"/>
      <c r="EI199" s="794">
        <v>0</v>
      </c>
      <c r="EJ199" s="794"/>
      <c r="EK199" s="794">
        <v>0</v>
      </c>
      <c r="EL199" s="794"/>
      <c r="EM199" s="793">
        <v>0</v>
      </c>
      <c r="EN199" s="793"/>
      <c r="EO199" s="795"/>
    </row>
    <row r="200" spans="128:145">
      <c r="DX200" s="789" t="s">
        <v>443</v>
      </c>
      <c r="DY200" s="790" t="s">
        <v>1019</v>
      </c>
      <c r="DZ200" s="790" t="s">
        <v>6</v>
      </c>
      <c r="EA200" s="791" t="s">
        <v>1020</v>
      </c>
      <c r="EB200" s="792">
        <v>725</v>
      </c>
      <c r="EC200" s="793"/>
      <c r="ED200" s="794">
        <v>725</v>
      </c>
      <c r="EE200" s="794"/>
      <c r="EF200" s="793"/>
      <c r="EG200" s="794">
        <v>4.2968564790669007E-3</v>
      </c>
      <c r="EH200" s="793"/>
      <c r="EI200" s="794">
        <v>0</v>
      </c>
      <c r="EJ200" s="794"/>
      <c r="EK200" s="794">
        <v>0</v>
      </c>
      <c r="EL200" s="794"/>
      <c r="EM200" s="793">
        <v>0</v>
      </c>
      <c r="EN200" s="793"/>
      <c r="EO200" s="795"/>
    </row>
    <row r="201" spans="128:145" ht="15">
      <c r="DX201" s="789" t="s">
        <v>443</v>
      </c>
      <c r="DY201" s="790" t="s">
        <v>1236</v>
      </c>
      <c r="DZ201" s="790" t="s">
        <v>6</v>
      </c>
      <c r="EA201" s="935" t="s">
        <v>1237</v>
      </c>
      <c r="EB201" s="792">
        <v>1087</v>
      </c>
      <c r="EC201" s="1016"/>
      <c r="ED201" s="1017">
        <v>1087</v>
      </c>
      <c r="EE201" s="1017"/>
      <c r="EF201" s="1016"/>
      <c r="EG201" s="1017">
        <v>6.4423213693044429E-3</v>
      </c>
      <c r="EH201" s="1016"/>
      <c r="EI201" s="794">
        <v>0</v>
      </c>
      <c r="EJ201" s="1017"/>
      <c r="EK201" s="1017">
        <v>0</v>
      </c>
      <c r="EL201" s="1017"/>
      <c r="EM201" s="1016">
        <v>0</v>
      </c>
      <c r="EN201" s="1016"/>
      <c r="EO201" s="1018"/>
    </row>
    <row r="202" spans="128:145">
      <c r="DX202" s="789" t="s">
        <v>443</v>
      </c>
      <c r="DY202" s="790" t="s">
        <v>1137</v>
      </c>
      <c r="DZ202" s="790" t="s">
        <v>6</v>
      </c>
      <c r="EA202" s="791" t="s">
        <v>1138</v>
      </c>
      <c r="EB202" s="792">
        <v>156</v>
      </c>
      <c r="EC202" s="793"/>
      <c r="ED202" s="794">
        <v>156</v>
      </c>
      <c r="EE202" s="794"/>
      <c r="EF202" s="793"/>
      <c r="EG202" s="794">
        <v>9.2456498032336069E-4</v>
      </c>
      <c r="EH202" s="793"/>
      <c r="EI202" s="794">
        <v>0</v>
      </c>
      <c r="EJ202" s="794"/>
      <c r="EK202" s="794">
        <v>0</v>
      </c>
      <c r="EL202" s="794"/>
      <c r="EM202" s="793">
        <v>0</v>
      </c>
      <c r="EN202" s="793"/>
      <c r="EO202" s="795"/>
    </row>
    <row r="203" spans="128:145">
      <c r="DX203" s="789" t="s">
        <v>443</v>
      </c>
      <c r="DY203" s="790" t="s">
        <v>1139</v>
      </c>
      <c r="DZ203" s="790" t="s">
        <v>6</v>
      </c>
      <c r="EA203" s="791" t="s">
        <v>1337</v>
      </c>
      <c r="EB203" s="792">
        <v>959</v>
      </c>
      <c r="EC203" s="1016"/>
      <c r="ED203" s="1017">
        <v>959</v>
      </c>
      <c r="EE203" s="1017"/>
      <c r="EF203" s="1016"/>
      <c r="EG203" s="1017">
        <v>5.6837039495519414E-3</v>
      </c>
      <c r="EH203" s="1016"/>
      <c r="EI203" s="794">
        <v>0</v>
      </c>
      <c r="EJ203" s="1017"/>
      <c r="EK203" s="1017">
        <v>0</v>
      </c>
      <c r="EL203" s="1017"/>
      <c r="EM203" s="1016">
        <v>0</v>
      </c>
      <c r="EN203" s="1016"/>
      <c r="EO203" s="1018"/>
    </row>
    <row r="204" spans="128:145" ht="15">
      <c r="DX204" s="789" t="s">
        <v>443</v>
      </c>
      <c r="DY204" s="790" t="s">
        <v>1238</v>
      </c>
      <c r="DZ204" s="790" t="s">
        <v>6</v>
      </c>
      <c r="EA204" s="935" t="s">
        <v>1239</v>
      </c>
      <c r="EB204" s="792">
        <v>690</v>
      </c>
      <c r="EC204" s="793"/>
      <c r="ED204" s="794">
        <v>690</v>
      </c>
      <c r="EE204" s="794"/>
      <c r="EF204" s="793"/>
      <c r="EG204" s="794">
        <v>4.0894220283533263E-3</v>
      </c>
      <c r="EH204" s="793"/>
      <c r="EI204" s="794">
        <v>0</v>
      </c>
      <c r="EJ204" s="794"/>
      <c r="EK204" s="794">
        <v>0</v>
      </c>
      <c r="EL204" s="794"/>
      <c r="EM204" s="793">
        <v>0</v>
      </c>
      <c r="EN204" s="793"/>
      <c r="EO204" s="795"/>
    </row>
    <row r="205" spans="128:145" ht="15">
      <c r="DX205" s="789" t="s">
        <v>443</v>
      </c>
      <c r="DY205" s="790" t="s">
        <v>1240</v>
      </c>
      <c r="DZ205" s="790" t="s">
        <v>6</v>
      </c>
      <c r="EA205" s="935" t="s">
        <v>1241</v>
      </c>
      <c r="EB205" s="792">
        <v>900</v>
      </c>
      <c r="EC205" s="1016"/>
      <c r="ED205" s="1017">
        <v>900</v>
      </c>
      <c r="EE205" s="1017"/>
      <c r="EF205" s="1016"/>
      <c r="EG205" s="1017">
        <v>5.3340287326347734E-3</v>
      </c>
      <c r="EH205" s="1016"/>
      <c r="EI205" s="794">
        <v>0</v>
      </c>
      <c r="EJ205" s="1017"/>
      <c r="EK205" s="1017">
        <v>0</v>
      </c>
      <c r="EL205" s="1017"/>
      <c r="EM205" s="1016">
        <v>0</v>
      </c>
      <c r="EN205" s="1016"/>
      <c r="EO205" s="1018"/>
    </row>
    <row r="206" spans="128:145" ht="15">
      <c r="DX206" s="830" t="s">
        <v>443</v>
      </c>
      <c r="DY206" s="831" t="s">
        <v>1289</v>
      </c>
      <c r="DZ206" s="831" t="s">
        <v>6</v>
      </c>
      <c r="EA206" s="941" t="s">
        <v>1290</v>
      </c>
      <c r="EB206" s="792">
        <v>350</v>
      </c>
      <c r="EC206" s="793"/>
      <c r="ED206" s="794">
        <v>350</v>
      </c>
      <c r="EE206" s="794"/>
      <c r="EF206" s="793"/>
      <c r="EG206" s="794">
        <v>2.074344507135745E-3</v>
      </c>
      <c r="EH206" s="793"/>
      <c r="EI206" s="794">
        <v>0</v>
      </c>
      <c r="EJ206" s="794"/>
      <c r="EK206" s="794">
        <v>0</v>
      </c>
      <c r="EL206" s="794"/>
      <c r="EM206" s="793">
        <v>0</v>
      </c>
      <c r="EN206" s="793"/>
      <c r="EO206" s="795"/>
    </row>
    <row r="207" spans="128:145">
      <c r="DX207" s="839" t="s">
        <v>443</v>
      </c>
      <c r="DY207" s="831" t="s">
        <v>1338</v>
      </c>
      <c r="DZ207" s="831" t="s">
        <v>6</v>
      </c>
      <c r="EA207" s="832" t="s">
        <v>1339</v>
      </c>
      <c r="EB207" s="792">
        <v>294</v>
      </c>
      <c r="EC207" s="793"/>
      <c r="ED207" s="794">
        <v>294</v>
      </c>
      <c r="EE207" s="794">
        <v>168728</v>
      </c>
      <c r="EF207" s="793"/>
      <c r="EG207" s="794">
        <v>1.7424493859940259E-3</v>
      </c>
      <c r="EH207" s="793"/>
      <c r="EI207" s="794">
        <v>0</v>
      </c>
      <c r="EJ207" s="794"/>
      <c r="EK207" s="794">
        <v>0</v>
      </c>
      <c r="EL207" s="794"/>
      <c r="EM207" s="793">
        <v>0</v>
      </c>
      <c r="EN207" s="793"/>
      <c r="EO207" s="795"/>
    </row>
    <row r="208" spans="128:145">
      <c r="DX208" s="789" t="s">
        <v>445</v>
      </c>
      <c r="DY208" s="790" t="s">
        <v>445</v>
      </c>
      <c r="DZ208" s="790" t="s">
        <v>744</v>
      </c>
      <c r="EA208" s="791" t="s">
        <v>446</v>
      </c>
      <c r="EB208" s="792">
        <v>1726</v>
      </c>
      <c r="EC208" s="793"/>
      <c r="ED208" s="794">
        <v>1726</v>
      </c>
      <c r="EE208" s="794">
        <v>1726</v>
      </c>
      <c r="EF208" s="793"/>
      <c r="EG208" s="794">
        <v>1</v>
      </c>
      <c r="EH208" s="793"/>
      <c r="EI208" s="794">
        <v>163873</v>
      </c>
      <c r="EJ208" s="794"/>
      <c r="EK208" s="794">
        <v>163873</v>
      </c>
      <c r="EL208" s="794">
        <v>163873</v>
      </c>
      <c r="EM208" s="793">
        <v>0</v>
      </c>
      <c r="EN208" s="793"/>
      <c r="EO208" s="795"/>
    </row>
    <row r="209" spans="128:145" ht="15">
      <c r="DX209" s="839" t="s">
        <v>447</v>
      </c>
      <c r="DY209" s="831" t="s">
        <v>447</v>
      </c>
      <c r="DZ209" s="831" t="s">
        <v>744</v>
      </c>
      <c r="EA209" s="941" t="s">
        <v>448</v>
      </c>
      <c r="EB209" s="792">
        <v>3500</v>
      </c>
      <c r="EC209" s="1016"/>
      <c r="ED209" s="1017">
        <v>3500</v>
      </c>
      <c r="EE209" s="1017"/>
      <c r="EF209" s="1016"/>
      <c r="EG209" s="1017">
        <v>0.94928125847572553</v>
      </c>
      <c r="EH209" s="1016"/>
      <c r="EI209" s="794">
        <v>976679</v>
      </c>
      <c r="EJ209" s="1017"/>
      <c r="EK209" s="1017">
        <v>927143</v>
      </c>
      <c r="EL209" s="1017">
        <v>976679</v>
      </c>
      <c r="EM209" s="1016">
        <v>0</v>
      </c>
      <c r="EN209" s="1016"/>
      <c r="EO209" s="1018"/>
    </row>
    <row r="210" spans="128:145">
      <c r="DX210" s="842" t="s">
        <v>447</v>
      </c>
      <c r="DY210" s="790" t="s">
        <v>1242</v>
      </c>
      <c r="DZ210" s="790" t="s">
        <v>6</v>
      </c>
      <c r="EA210" s="791" t="s">
        <v>1243</v>
      </c>
      <c r="EB210" s="792">
        <v>187</v>
      </c>
      <c r="EC210" s="793"/>
      <c r="ED210" s="794">
        <v>187</v>
      </c>
      <c r="EE210" s="794">
        <v>3687</v>
      </c>
      <c r="EF210" s="793"/>
      <c r="EG210" s="794">
        <v>5.0718741524274476E-2</v>
      </c>
      <c r="EH210" s="793"/>
      <c r="EI210" s="794">
        <v>0</v>
      </c>
      <c r="EJ210" s="794"/>
      <c r="EK210" s="794">
        <v>49536</v>
      </c>
      <c r="EL210" s="794"/>
      <c r="EM210" s="793">
        <v>0</v>
      </c>
      <c r="EN210" s="793"/>
      <c r="EO210" s="795"/>
    </row>
    <row r="211" spans="128:145">
      <c r="DX211" s="842" t="s">
        <v>449</v>
      </c>
      <c r="DY211" s="790" t="s">
        <v>449</v>
      </c>
      <c r="DZ211" s="790" t="s">
        <v>744</v>
      </c>
      <c r="EA211" s="791" t="s">
        <v>450</v>
      </c>
      <c r="EB211" s="792">
        <v>13098</v>
      </c>
      <c r="EC211" s="1016"/>
      <c r="ED211" s="1017">
        <v>13098</v>
      </c>
      <c r="EE211" s="1017"/>
      <c r="EF211" s="1016"/>
      <c r="EG211" s="1017">
        <v>0.89332969581230393</v>
      </c>
      <c r="EH211" s="1016"/>
      <c r="EI211" s="794">
        <v>0</v>
      </c>
      <c r="EJ211" s="1017"/>
      <c r="EK211" s="1017">
        <v>0</v>
      </c>
      <c r="EL211" s="1017">
        <v>0</v>
      </c>
      <c r="EM211" s="1016">
        <v>0</v>
      </c>
      <c r="EN211" s="1016"/>
      <c r="EO211" s="1018"/>
    </row>
    <row r="212" spans="128:145">
      <c r="DX212" s="842" t="s">
        <v>449</v>
      </c>
      <c r="DY212" s="790" t="s">
        <v>107</v>
      </c>
      <c r="DZ212" s="790" t="s">
        <v>6</v>
      </c>
      <c r="EA212" s="791" t="s">
        <v>1141</v>
      </c>
      <c r="EB212" s="792">
        <v>525</v>
      </c>
      <c r="EC212" s="793"/>
      <c r="ED212" s="794">
        <v>525</v>
      </c>
      <c r="EE212" s="794"/>
      <c r="EF212" s="793"/>
      <c r="EG212" s="794">
        <v>3.5806847633337878E-2</v>
      </c>
      <c r="EH212" s="793"/>
      <c r="EI212" s="794">
        <v>0</v>
      </c>
      <c r="EJ212" s="794"/>
      <c r="EK212" s="794">
        <v>0</v>
      </c>
      <c r="EL212" s="794"/>
      <c r="EM212" s="793">
        <v>0</v>
      </c>
      <c r="EN212" s="793"/>
      <c r="EO212" s="795"/>
    </row>
    <row r="213" spans="128:145" ht="15">
      <c r="DX213" s="842" t="s">
        <v>449</v>
      </c>
      <c r="DY213" s="790" t="s">
        <v>108</v>
      </c>
      <c r="DZ213" s="790" t="s">
        <v>6</v>
      </c>
      <c r="EA213" s="970" t="s">
        <v>1142</v>
      </c>
      <c r="EB213" s="792">
        <v>800</v>
      </c>
      <c r="EC213" s="1016"/>
      <c r="ED213" s="1017">
        <v>800</v>
      </c>
      <c r="EE213" s="1017"/>
      <c r="EF213" s="1016"/>
      <c r="EG213" s="1017">
        <v>5.4562815441276773E-2</v>
      </c>
      <c r="EH213" s="1016"/>
      <c r="EI213" s="794">
        <v>0</v>
      </c>
      <c r="EJ213" s="1017"/>
      <c r="EK213" s="1017">
        <v>0</v>
      </c>
      <c r="EL213" s="1017"/>
      <c r="EM213" s="1016">
        <v>0</v>
      </c>
      <c r="EN213" s="1016"/>
      <c r="EO213" s="1018"/>
    </row>
    <row r="214" spans="128:145">
      <c r="DX214" s="1010" t="s">
        <v>449</v>
      </c>
      <c r="DY214" s="1011" t="s">
        <v>1143</v>
      </c>
      <c r="DZ214" s="1011" t="s">
        <v>6</v>
      </c>
      <c r="EA214" s="1012" t="s">
        <v>1144</v>
      </c>
      <c r="EB214" s="792">
        <v>239</v>
      </c>
      <c r="EC214" s="1016"/>
      <c r="ED214" s="1017">
        <v>239</v>
      </c>
      <c r="EE214" s="1017">
        <v>14662</v>
      </c>
      <c r="EF214" s="1016"/>
      <c r="EG214" s="1017">
        <v>1.6300641113081434E-2</v>
      </c>
      <c r="EH214" s="1016"/>
      <c r="EI214" s="794">
        <v>0</v>
      </c>
      <c r="EJ214" s="1017"/>
      <c r="EK214" s="1017">
        <v>0</v>
      </c>
      <c r="EL214" s="1017"/>
      <c r="EM214" s="1016">
        <v>0</v>
      </c>
      <c r="EN214" s="1016"/>
      <c r="EO214" s="1018"/>
    </row>
    <row r="215" spans="128:145">
      <c r="DX215" s="789" t="s">
        <v>451</v>
      </c>
      <c r="DY215" s="790" t="s">
        <v>451</v>
      </c>
      <c r="DZ215" s="790" t="s">
        <v>744</v>
      </c>
      <c r="EA215" s="791" t="s">
        <v>452</v>
      </c>
      <c r="EB215" s="1020">
        <v>14406</v>
      </c>
      <c r="EC215" s="1016"/>
      <c r="ED215" s="1017">
        <v>14406</v>
      </c>
      <c r="EE215" s="1017"/>
      <c r="EF215" s="1016"/>
      <c r="EG215" s="1017">
        <v>0.93206521739130432</v>
      </c>
      <c r="EH215" s="1016"/>
      <c r="EI215" s="1017">
        <v>7109252</v>
      </c>
      <c r="EJ215" s="1017"/>
      <c r="EK215" s="1017">
        <v>6626287</v>
      </c>
      <c r="EL215" s="1017">
        <v>7109252</v>
      </c>
      <c r="EM215" s="1016">
        <v>0</v>
      </c>
      <c r="EN215" s="1016"/>
      <c r="EO215" s="1018"/>
    </row>
    <row r="216" spans="128:145">
      <c r="DX216" s="1010" t="s">
        <v>451</v>
      </c>
      <c r="DY216" s="1011" t="s">
        <v>110</v>
      </c>
      <c r="DZ216" s="1011" t="s">
        <v>6</v>
      </c>
      <c r="EA216" s="1012" t="s">
        <v>1145</v>
      </c>
      <c r="EB216" s="792">
        <v>1050</v>
      </c>
      <c r="EC216" s="793"/>
      <c r="ED216" s="794">
        <v>1050</v>
      </c>
      <c r="EE216" s="794">
        <v>15456</v>
      </c>
      <c r="EF216" s="793"/>
      <c r="EG216" s="794">
        <v>6.7934782608695649E-2</v>
      </c>
      <c r="EH216" s="793"/>
      <c r="EI216" s="794">
        <v>0</v>
      </c>
      <c r="EJ216" s="794"/>
      <c r="EK216" s="794">
        <v>482965</v>
      </c>
      <c r="EL216" s="794"/>
      <c r="EM216" s="793">
        <v>0</v>
      </c>
      <c r="EN216" s="793"/>
      <c r="EO216" s="795"/>
    </row>
    <row r="217" spans="128:145">
      <c r="DX217" s="842" t="s">
        <v>453</v>
      </c>
      <c r="DY217" s="790" t="s">
        <v>453</v>
      </c>
      <c r="DZ217" s="790" t="s">
        <v>744</v>
      </c>
      <c r="EA217" s="791" t="s">
        <v>454</v>
      </c>
      <c r="EB217" s="792">
        <v>25777</v>
      </c>
      <c r="EC217" s="793"/>
      <c r="ED217" s="794">
        <v>25777</v>
      </c>
      <c r="EE217" s="794"/>
      <c r="EF217" s="793"/>
      <c r="EG217" s="794">
        <v>0.9025560224089636</v>
      </c>
      <c r="EH217" s="793"/>
      <c r="EI217" s="794">
        <v>0</v>
      </c>
      <c r="EJ217" s="794"/>
      <c r="EK217" s="794">
        <v>0</v>
      </c>
      <c r="EL217" s="794">
        <v>0</v>
      </c>
      <c r="EM217" s="793">
        <v>0</v>
      </c>
      <c r="EN217" s="793"/>
      <c r="EO217" s="795"/>
    </row>
    <row r="218" spans="128:145">
      <c r="DX218" s="789" t="s">
        <v>453</v>
      </c>
      <c r="DY218" s="790" t="s">
        <v>111</v>
      </c>
      <c r="DZ218" s="790" t="s">
        <v>6</v>
      </c>
      <c r="EA218" s="791" t="s">
        <v>1146</v>
      </c>
      <c r="EB218" s="792">
        <v>408</v>
      </c>
      <c r="EC218" s="1016"/>
      <c r="ED218" s="1017">
        <v>408</v>
      </c>
      <c r="EE218" s="1017"/>
      <c r="EF218" s="1016"/>
      <c r="EG218" s="1017">
        <v>1.4285714285714285E-2</v>
      </c>
      <c r="EH218" s="1016"/>
      <c r="EI218" s="794">
        <v>0</v>
      </c>
      <c r="EJ218" s="1017"/>
      <c r="EK218" s="1017">
        <v>0</v>
      </c>
      <c r="EL218" s="1017"/>
      <c r="EM218" s="1016">
        <v>0</v>
      </c>
      <c r="EN218" s="1016"/>
      <c r="EO218" s="1018"/>
    </row>
    <row r="219" spans="128:145">
      <c r="DX219" s="789" t="s">
        <v>453</v>
      </c>
      <c r="DY219" s="790" t="s">
        <v>273</v>
      </c>
      <c r="DZ219" s="790" t="s">
        <v>6</v>
      </c>
      <c r="EA219" s="791" t="s">
        <v>1147</v>
      </c>
      <c r="EB219" s="792">
        <v>118</v>
      </c>
      <c r="EC219" s="793"/>
      <c r="ED219" s="794">
        <v>118</v>
      </c>
      <c r="EE219" s="794"/>
      <c r="EF219" s="793"/>
      <c r="EG219" s="794">
        <v>4.1316526610644258E-3</v>
      </c>
      <c r="EH219" s="793"/>
      <c r="EI219" s="794">
        <v>0</v>
      </c>
      <c r="EJ219" s="794"/>
      <c r="EK219" s="794">
        <v>0</v>
      </c>
      <c r="EL219" s="794"/>
      <c r="EM219" s="793">
        <v>0</v>
      </c>
      <c r="EN219" s="793"/>
      <c r="EO219" s="795"/>
    </row>
    <row r="220" spans="128:145">
      <c r="DX220" s="789" t="s">
        <v>453</v>
      </c>
      <c r="DY220" s="790" t="s">
        <v>846</v>
      </c>
      <c r="DZ220" s="790" t="s">
        <v>6</v>
      </c>
      <c r="EA220" s="791" t="s">
        <v>1340</v>
      </c>
      <c r="EB220" s="792">
        <v>134</v>
      </c>
      <c r="EC220" s="793"/>
      <c r="ED220" s="794">
        <v>134</v>
      </c>
      <c r="EE220" s="794"/>
      <c r="EF220" s="793"/>
      <c r="EG220" s="794">
        <v>4.6918767507002799E-3</v>
      </c>
      <c r="EH220" s="793"/>
      <c r="EI220" s="794">
        <v>0</v>
      </c>
      <c r="EJ220" s="794"/>
      <c r="EK220" s="794">
        <v>0</v>
      </c>
      <c r="EL220" s="794"/>
      <c r="EM220" s="793">
        <v>0</v>
      </c>
      <c r="EN220" s="793"/>
      <c r="EO220" s="795"/>
    </row>
    <row r="221" spans="128:145">
      <c r="DX221" s="789" t="s">
        <v>453</v>
      </c>
      <c r="DY221" s="790" t="s">
        <v>848</v>
      </c>
      <c r="DZ221" s="790" t="s">
        <v>6</v>
      </c>
      <c r="EA221" s="791" t="s">
        <v>1148</v>
      </c>
      <c r="EB221" s="792">
        <v>220</v>
      </c>
      <c r="EC221" s="793"/>
      <c r="ED221" s="794">
        <v>220</v>
      </c>
      <c r="EE221" s="794"/>
      <c r="EF221" s="793"/>
      <c r="EG221" s="794">
        <v>7.7030812324929976E-3</v>
      </c>
      <c r="EH221" s="793"/>
      <c r="EI221" s="794">
        <v>0</v>
      </c>
      <c r="EJ221" s="794"/>
      <c r="EK221" s="794">
        <v>0</v>
      </c>
      <c r="EL221" s="794"/>
      <c r="EM221" s="793">
        <v>0</v>
      </c>
      <c r="EN221" s="793"/>
      <c r="EO221" s="795"/>
    </row>
    <row r="222" spans="128:145">
      <c r="DX222" s="789" t="s">
        <v>453</v>
      </c>
      <c r="DY222" s="790" t="s">
        <v>1023</v>
      </c>
      <c r="DZ222" s="790" t="s">
        <v>6</v>
      </c>
      <c r="EA222" s="791" t="s">
        <v>1149</v>
      </c>
      <c r="EB222" s="792">
        <v>945</v>
      </c>
      <c r="EC222" s="1016"/>
      <c r="ED222" s="1017">
        <v>945</v>
      </c>
      <c r="EE222" s="1017"/>
      <c r="EF222" s="1016"/>
      <c r="EG222" s="1017">
        <v>3.3088235294117647E-2</v>
      </c>
      <c r="EH222" s="1016"/>
      <c r="EI222" s="794">
        <v>0</v>
      </c>
      <c r="EJ222" s="1017"/>
      <c r="EK222" s="1017">
        <v>0</v>
      </c>
      <c r="EL222" s="1017"/>
      <c r="EM222" s="1016">
        <v>0</v>
      </c>
      <c r="EN222" s="1016"/>
      <c r="EO222" s="1018"/>
    </row>
    <row r="223" spans="128:145">
      <c r="DX223" s="842" t="s">
        <v>453</v>
      </c>
      <c r="DY223" s="790" t="s">
        <v>979</v>
      </c>
      <c r="DZ223" s="790" t="s">
        <v>6</v>
      </c>
      <c r="EA223" s="791" t="s">
        <v>980</v>
      </c>
      <c r="EB223" s="792">
        <v>475</v>
      </c>
      <c r="EC223" s="1016"/>
      <c r="ED223" s="1017">
        <v>475</v>
      </c>
      <c r="EE223" s="1017"/>
      <c r="EF223" s="1016"/>
      <c r="EG223" s="1017">
        <v>1.6631652661064426E-2</v>
      </c>
      <c r="EH223" s="1016"/>
      <c r="EI223" s="794">
        <v>0</v>
      </c>
      <c r="EJ223" s="1017"/>
      <c r="EK223" s="1017">
        <v>0</v>
      </c>
      <c r="EL223" s="1017"/>
      <c r="EM223" s="1016">
        <v>0</v>
      </c>
      <c r="EN223" s="1016"/>
      <c r="EO223" s="1018"/>
    </row>
    <row r="224" spans="128:145">
      <c r="DX224" s="789" t="s">
        <v>453</v>
      </c>
      <c r="DY224" s="790" t="s">
        <v>1291</v>
      </c>
      <c r="DZ224" s="790" t="s">
        <v>6</v>
      </c>
      <c r="EA224" s="791" t="s">
        <v>1292</v>
      </c>
      <c r="EB224" s="792">
        <v>233</v>
      </c>
      <c r="EC224" s="793"/>
      <c r="ED224" s="794">
        <v>233</v>
      </c>
      <c r="EE224" s="794"/>
      <c r="EF224" s="793"/>
      <c r="EG224" s="794">
        <v>8.1582633053221294E-3</v>
      </c>
      <c r="EH224" s="793"/>
      <c r="EI224" s="794">
        <v>0</v>
      </c>
      <c r="EJ224" s="794"/>
      <c r="EK224" s="794">
        <v>0</v>
      </c>
      <c r="EL224" s="794"/>
      <c r="EM224" s="793">
        <v>0</v>
      </c>
      <c r="EN224" s="793"/>
      <c r="EO224" s="795"/>
    </row>
    <row r="225" spans="128:145">
      <c r="DX225" s="1010" t="s">
        <v>453</v>
      </c>
      <c r="DY225" s="1011" t="s">
        <v>1150</v>
      </c>
      <c r="DZ225" s="1011" t="s">
        <v>6</v>
      </c>
      <c r="EA225" s="1012" t="s">
        <v>1151</v>
      </c>
      <c r="EB225" s="792">
        <v>250</v>
      </c>
      <c r="EC225" s="827"/>
      <c r="ED225" s="828">
        <v>250</v>
      </c>
      <c r="EE225" s="828">
        <v>28560</v>
      </c>
      <c r="EF225" s="827"/>
      <c r="EG225" s="828">
        <v>8.7535014005602242E-3</v>
      </c>
      <c r="EH225" s="827"/>
      <c r="EI225" s="794">
        <v>0</v>
      </c>
      <c r="EJ225" s="828"/>
      <c r="EK225" s="828">
        <v>0</v>
      </c>
      <c r="EL225" s="828"/>
      <c r="EM225" s="827">
        <v>0</v>
      </c>
      <c r="EN225" s="827"/>
      <c r="EO225" s="829"/>
    </row>
    <row r="226" spans="128:145">
      <c r="DX226" s="842" t="s">
        <v>455</v>
      </c>
      <c r="DY226" s="1003" t="s">
        <v>455</v>
      </c>
      <c r="DZ226" s="790" t="s">
        <v>744</v>
      </c>
      <c r="EA226" s="791" t="s">
        <v>456</v>
      </c>
      <c r="EB226" s="792">
        <v>1236</v>
      </c>
      <c r="EC226" s="833"/>
      <c r="ED226" s="834">
        <v>1236</v>
      </c>
      <c r="EE226" s="834"/>
      <c r="EF226" s="833"/>
      <c r="EG226" s="834">
        <v>0.45965042766827818</v>
      </c>
      <c r="EH226" s="833"/>
      <c r="EI226" s="794">
        <v>1399114</v>
      </c>
      <c r="EJ226" s="834"/>
      <c r="EK226" s="834">
        <v>643103</v>
      </c>
      <c r="EL226" s="834">
        <v>1399114</v>
      </c>
      <c r="EM226" s="833">
        <v>0</v>
      </c>
      <c r="EN226" s="833"/>
      <c r="EO226" s="835"/>
    </row>
    <row r="227" spans="128:145">
      <c r="DX227" s="1010" t="s">
        <v>455</v>
      </c>
      <c r="DY227" s="1011" t="s">
        <v>112</v>
      </c>
      <c r="DZ227" s="1011" t="s">
        <v>6</v>
      </c>
      <c r="EA227" s="1012" t="s">
        <v>1152</v>
      </c>
      <c r="EB227" s="792">
        <v>1453</v>
      </c>
      <c r="EC227" s="793"/>
      <c r="ED227" s="794">
        <v>1453</v>
      </c>
      <c r="EE227" s="794">
        <v>2689</v>
      </c>
      <c r="EF227" s="793"/>
      <c r="EG227" s="794">
        <v>0.54034957233172187</v>
      </c>
      <c r="EH227" s="793"/>
      <c r="EI227" s="794">
        <v>0</v>
      </c>
      <c r="EJ227" s="794"/>
      <c r="EK227" s="794">
        <v>756011</v>
      </c>
      <c r="EL227" s="794"/>
      <c r="EM227" s="793">
        <v>0</v>
      </c>
      <c r="EN227" s="793"/>
      <c r="EO227" s="795"/>
    </row>
    <row r="228" spans="128:145">
      <c r="DX228" s="789" t="s">
        <v>457</v>
      </c>
      <c r="DY228" s="790" t="s">
        <v>457</v>
      </c>
      <c r="DZ228" s="790" t="s">
        <v>744</v>
      </c>
      <c r="EA228" s="791" t="s">
        <v>458</v>
      </c>
      <c r="EB228" s="792">
        <v>28185</v>
      </c>
      <c r="EC228" s="793"/>
      <c r="ED228" s="794">
        <v>28185</v>
      </c>
      <c r="EE228" s="794"/>
      <c r="EF228" s="793"/>
      <c r="EG228" s="794">
        <v>0.99484663442871768</v>
      </c>
      <c r="EH228" s="793"/>
      <c r="EI228" s="794">
        <v>11951432</v>
      </c>
      <c r="EJ228" s="794"/>
      <c r="EK228" s="794">
        <v>11889842</v>
      </c>
      <c r="EL228" s="794">
        <v>11951432</v>
      </c>
      <c r="EM228" s="793">
        <v>0</v>
      </c>
      <c r="EN228" s="793"/>
      <c r="EO228" s="795"/>
    </row>
    <row r="229" spans="128:145">
      <c r="DX229" s="1010" t="s">
        <v>457</v>
      </c>
      <c r="DY229" s="1011" t="s">
        <v>850</v>
      </c>
      <c r="DZ229" s="1011" t="s">
        <v>6</v>
      </c>
      <c r="EA229" s="1012" t="s">
        <v>1153</v>
      </c>
      <c r="EB229" s="792">
        <v>146</v>
      </c>
      <c r="EC229" s="827"/>
      <c r="ED229" s="828">
        <v>146</v>
      </c>
      <c r="EE229" s="828">
        <v>28331</v>
      </c>
      <c r="EF229" s="827"/>
      <c r="EG229" s="828">
        <v>5.1533655712823409E-3</v>
      </c>
      <c r="EH229" s="827"/>
      <c r="EI229" s="794">
        <v>0</v>
      </c>
      <c r="EJ229" s="828"/>
      <c r="EK229" s="828">
        <v>61590</v>
      </c>
      <c r="EL229" s="828"/>
      <c r="EM229" s="827">
        <v>0</v>
      </c>
      <c r="EN229" s="827"/>
      <c r="EO229" s="829"/>
    </row>
    <row r="230" spans="128:145">
      <c r="DX230" s="789" t="s">
        <v>459</v>
      </c>
      <c r="DY230" s="790" t="s">
        <v>459</v>
      </c>
      <c r="DZ230" s="790" t="s">
        <v>744</v>
      </c>
      <c r="EA230" s="791" t="s">
        <v>460</v>
      </c>
      <c r="EB230" s="792">
        <v>7182</v>
      </c>
      <c r="EC230" s="793"/>
      <c r="ED230" s="794">
        <v>7182</v>
      </c>
      <c r="EE230" s="794"/>
      <c r="EF230" s="793"/>
      <c r="EG230" s="794">
        <v>0.3623064117439338</v>
      </c>
      <c r="EH230" s="793"/>
      <c r="EI230" s="794">
        <v>0</v>
      </c>
      <c r="EJ230" s="794"/>
      <c r="EK230" s="794">
        <v>0</v>
      </c>
      <c r="EL230" s="794">
        <v>0</v>
      </c>
      <c r="EM230" s="793">
        <v>0</v>
      </c>
      <c r="EN230" s="793"/>
      <c r="EO230" s="795"/>
    </row>
    <row r="231" spans="128:145">
      <c r="DX231" s="789" t="s">
        <v>459</v>
      </c>
      <c r="DY231" s="790" t="s">
        <v>114</v>
      </c>
      <c r="DZ231" s="790" t="s">
        <v>744</v>
      </c>
      <c r="EA231" s="791" t="s">
        <v>115</v>
      </c>
      <c r="EB231" s="792">
        <v>11466</v>
      </c>
      <c r="EC231" s="827"/>
      <c r="ED231" s="828">
        <v>11466</v>
      </c>
      <c r="EE231" s="828"/>
      <c r="EF231" s="827"/>
      <c r="EG231" s="828">
        <v>0.57841900822277148</v>
      </c>
      <c r="EH231" s="827"/>
      <c r="EI231" s="794">
        <v>0</v>
      </c>
      <c r="EJ231" s="828"/>
      <c r="EK231" s="828">
        <v>0</v>
      </c>
      <c r="EL231" s="828"/>
      <c r="EM231" s="827">
        <v>0</v>
      </c>
      <c r="EN231" s="827"/>
      <c r="EO231" s="829"/>
    </row>
    <row r="232" spans="128:145">
      <c r="DX232" s="839" t="s">
        <v>459</v>
      </c>
      <c r="DY232" s="831" t="s">
        <v>116</v>
      </c>
      <c r="DZ232" s="831" t="s">
        <v>6</v>
      </c>
      <c r="EA232" s="832" t="s">
        <v>1341</v>
      </c>
      <c r="EB232" s="792">
        <v>800</v>
      </c>
      <c r="EC232" s="793"/>
      <c r="ED232" s="794">
        <v>800</v>
      </c>
      <c r="EE232" s="794"/>
      <c r="EF232" s="793"/>
      <c r="EG232" s="794">
        <v>4.0357160873732534E-2</v>
      </c>
      <c r="EH232" s="793"/>
      <c r="EI232" s="794">
        <v>0</v>
      </c>
      <c r="EJ232" s="794"/>
      <c r="EK232" s="794">
        <v>0</v>
      </c>
      <c r="EL232" s="794"/>
      <c r="EM232" s="793">
        <v>0</v>
      </c>
      <c r="EN232" s="793"/>
      <c r="EO232" s="795"/>
    </row>
    <row r="233" spans="128:145">
      <c r="DX233" s="842" t="s">
        <v>459</v>
      </c>
      <c r="DY233" s="1003" t="s">
        <v>901</v>
      </c>
      <c r="DZ233" s="790" t="s">
        <v>6</v>
      </c>
      <c r="EA233" s="791" t="s">
        <v>1155</v>
      </c>
      <c r="EB233" s="792">
        <v>375</v>
      </c>
      <c r="EC233" s="827"/>
      <c r="ED233" s="828">
        <v>375</v>
      </c>
      <c r="EE233" s="828">
        <v>19823</v>
      </c>
      <c r="EF233" s="827"/>
      <c r="EG233" s="828">
        <v>1.8917419159562125E-2</v>
      </c>
      <c r="EH233" s="827"/>
      <c r="EI233" s="794">
        <v>0</v>
      </c>
      <c r="EJ233" s="828"/>
      <c r="EK233" s="828">
        <v>0</v>
      </c>
      <c r="EL233" s="828"/>
      <c r="EM233" s="827">
        <v>0</v>
      </c>
      <c r="EN233" s="827"/>
      <c r="EO233" s="829"/>
    </row>
    <row r="234" spans="128:145">
      <c r="DX234" s="839" t="s">
        <v>461</v>
      </c>
      <c r="DY234" s="831" t="s">
        <v>461</v>
      </c>
      <c r="DZ234" s="831" t="s">
        <v>744</v>
      </c>
      <c r="EA234" s="832" t="s">
        <v>462</v>
      </c>
      <c r="EB234" s="792">
        <v>1167</v>
      </c>
      <c r="EC234" s="793"/>
      <c r="ED234" s="794">
        <v>1167</v>
      </c>
      <c r="EE234" s="794"/>
      <c r="EF234" s="793"/>
      <c r="EG234" s="794">
        <v>0.67573827446438917</v>
      </c>
      <c r="EH234" s="793"/>
      <c r="EI234" s="794">
        <v>150007</v>
      </c>
      <c r="EJ234" s="794"/>
      <c r="EK234" s="1017">
        <v>101365</v>
      </c>
      <c r="EL234" s="794">
        <v>150007</v>
      </c>
      <c r="EM234" s="793">
        <v>0</v>
      </c>
      <c r="EN234" s="793"/>
      <c r="EO234" s="795"/>
    </row>
    <row r="235" spans="128:145">
      <c r="DX235" s="842" t="s">
        <v>461</v>
      </c>
      <c r="DY235" s="1003" t="s">
        <v>117</v>
      </c>
      <c r="DZ235" s="790" t="s">
        <v>6</v>
      </c>
      <c r="EA235" s="791" t="s">
        <v>1156</v>
      </c>
      <c r="EB235" s="792">
        <v>560</v>
      </c>
      <c r="EC235" s="793"/>
      <c r="ED235" s="794">
        <v>560</v>
      </c>
      <c r="EE235" s="794">
        <v>1727</v>
      </c>
      <c r="EF235" s="793"/>
      <c r="EG235" s="794">
        <v>0.32426172553561089</v>
      </c>
      <c r="EH235" s="793"/>
      <c r="EI235" s="794">
        <v>0</v>
      </c>
      <c r="EJ235" s="794"/>
      <c r="EK235" s="794">
        <v>48642</v>
      </c>
      <c r="EL235" s="794"/>
      <c r="EM235" s="793">
        <v>0</v>
      </c>
      <c r="EN235" s="793"/>
      <c r="EO235" s="795"/>
    </row>
    <row r="236" spans="128:145">
      <c r="DX236" s="830" t="s">
        <v>463</v>
      </c>
      <c r="DY236" s="831" t="s">
        <v>463</v>
      </c>
      <c r="DZ236" s="831" t="s">
        <v>744</v>
      </c>
      <c r="EA236" s="832" t="s">
        <v>464</v>
      </c>
      <c r="EB236" s="792">
        <v>4869</v>
      </c>
      <c r="EC236" s="827"/>
      <c r="ED236" s="828">
        <v>4869</v>
      </c>
      <c r="EE236" s="828"/>
      <c r="EF236" s="827"/>
      <c r="EG236" s="828">
        <v>0.86421725239616609</v>
      </c>
      <c r="EH236" s="827"/>
      <c r="EI236" s="794">
        <v>2242388</v>
      </c>
      <c r="EJ236" s="828"/>
      <c r="EK236" s="828">
        <v>1937910</v>
      </c>
      <c r="EL236" s="828">
        <v>2242388</v>
      </c>
      <c r="EM236" s="827">
        <v>0</v>
      </c>
      <c r="EN236" s="827"/>
      <c r="EO236" s="829"/>
    </row>
    <row r="237" spans="128:145">
      <c r="DX237" s="830" t="s">
        <v>463</v>
      </c>
      <c r="DY237" s="831" t="s">
        <v>938</v>
      </c>
      <c r="DZ237" s="831" t="s">
        <v>6</v>
      </c>
      <c r="EA237" s="832" t="s">
        <v>1157</v>
      </c>
      <c r="EB237" s="792">
        <v>765</v>
      </c>
      <c r="EC237" s="793"/>
      <c r="ED237" s="794">
        <v>765</v>
      </c>
      <c r="EE237" s="794">
        <v>5634</v>
      </c>
      <c r="EF237" s="793"/>
      <c r="EG237" s="794">
        <v>0.13578274760383385</v>
      </c>
      <c r="EH237" s="793"/>
      <c r="EI237" s="794">
        <v>0</v>
      </c>
      <c r="EJ237" s="794"/>
      <c r="EK237" s="794">
        <v>304478</v>
      </c>
      <c r="EL237" s="794"/>
      <c r="EM237" s="793">
        <v>0</v>
      </c>
      <c r="EN237" s="793"/>
      <c r="EO237" s="795"/>
    </row>
    <row r="238" spans="128:145">
      <c r="DX238" s="830" t="s">
        <v>465</v>
      </c>
      <c r="DY238" s="831" t="s">
        <v>465</v>
      </c>
      <c r="DZ238" s="831" t="s">
        <v>744</v>
      </c>
      <c r="EA238" s="832" t="s">
        <v>466</v>
      </c>
      <c r="EB238" s="792">
        <v>10524</v>
      </c>
      <c r="EC238" s="827"/>
      <c r="ED238" s="828">
        <v>10524</v>
      </c>
      <c r="EE238" s="828">
        <v>10524</v>
      </c>
      <c r="EF238" s="827"/>
      <c r="EG238" s="828">
        <v>1</v>
      </c>
      <c r="EH238" s="827"/>
      <c r="EI238" s="794">
        <v>4319576</v>
      </c>
      <c r="EJ238" s="828"/>
      <c r="EK238" s="828">
        <v>4319576</v>
      </c>
      <c r="EL238" s="828">
        <v>4319576</v>
      </c>
      <c r="EM238" s="827">
        <v>0</v>
      </c>
      <c r="EN238" s="827"/>
      <c r="EO238" s="829"/>
    </row>
    <row r="239" spans="128:145">
      <c r="DX239" s="842" t="s">
        <v>467</v>
      </c>
      <c r="DY239" s="790" t="s">
        <v>467</v>
      </c>
      <c r="DZ239" s="790" t="s">
        <v>744</v>
      </c>
      <c r="EA239" s="791" t="s">
        <v>468</v>
      </c>
      <c r="EB239" s="792">
        <v>1655</v>
      </c>
      <c r="EC239" s="833"/>
      <c r="ED239" s="834">
        <v>1655</v>
      </c>
      <c r="EE239" s="834">
        <v>1655</v>
      </c>
      <c r="EF239" s="833"/>
      <c r="EG239" s="834">
        <v>1</v>
      </c>
      <c r="EH239" s="833"/>
      <c r="EI239" s="794">
        <v>361825</v>
      </c>
      <c r="EJ239" s="834"/>
      <c r="EK239" s="834">
        <v>361825</v>
      </c>
      <c r="EL239" s="834">
        <v>361825</v>
      </c>
      <c r="EM239" s="833">
        <v>0</v>
      </c>
      <c r="EN239" s="833"/>
      <c r="EO239" s="835"/>
    </row>
    <row r="240" spans="128:145">
      <c r="DX240" s="789" t="s">
        <v>469</v>
      </c>
      <c r="DY240" s="790" t="s">
        <v>469</v>
      </c>
      <c r="DZ240" s="790" t="s">
        <v>744</v>
      </c>
      <c r="EA240" s="791" t="s">
        <v>470</v>
      </c>
      <c r="EB240" s="792">
        <v>4302</v>
      </c>
      <c r="EC240" s="793"/>
      <c r="ED240" s="794">
        <v>4302</v>
      </c>
      <c r="EE240" s="794"/>
      <c r="EF240" s="793"/>
      <c r="EG240" s="794">
        <v>0.79197349042709864</v>
      </c>
      <c r="EH240" s="793"/>
      <c r="EI240" s="794">
        <v>1595596</v>
      </c>
      <c r="EJ240" s="794"/>
      <c r="EK240" s="794">
        <v>1263670</v>
      </c>
      <c r="EL240" s="794">
        <v>1595596</v>
      </c>
      <c r="EM240" s="793">
        <v>0</v>
      </c>
      <c r="EN240" s="793"/>
      <c r="EO240" s="795"/>
    </row>
    <row r="241" spans="128:145">
      <c r="DX241" s="839" t="s">
        <v>469</v>
      </c>
      <c r="DY241" s="831" t="s">
        <v>119</v>
      </c>
      <c r="DZ241" s="831" t="s">
        <v>6</v>
      </c>
      <c r="EA241" s="832" t="s">
        <v>120</v>
      </c>
      <c r="EB241" s="792">
        <v>400</v>
      </c>
      <c r="EC241" s="827"/>
      <c r="ED241" s="828">
        <v>400</v>
      </c>
      <c r="EE241" s="828"/>
      <c r="EF241" s="827"/>
      <c r="EG241" s="828">
        <v>7.3637702503681887E-2</v>
      </c>
      <c r="EH241" s="827"/>
      <c r="EI241" s="794">
        <v>0</v>
      </c>
      <c r="EJ241" s="828"/>
      <c r="EK241" s="828">
        <v>117496</v>
      </c>
      <c r="EL241" s="828"/>
      <c r="EM241" s="827">
        <v>0</v>
      </c>
      <c r="EN241" s="827"/>
      <c r="EO241" s="829"/>
    </row>
    <row r="242" spans="128:145">
      <c r="DX242" s="789" t="s">
        <v>469</v>
      </c>
      <c r="DY242" s="790" t="s">
        <v>537</v>
      </c>
      <c r="DZ242" s="790" t="s">
        <v>6</v>
      </c>
      <c r="EA242" s="791" t="s">
        <v>538</v>
      </c>
      <c r="EB242" s="792">
        <v>730</v>
      </c>
      <c r="EC242" s="833"/>
      <c r="ED242" s="834">
        <v>730</v>
      </c>
      <c r="EE242" s="834">
        <v>5432</v>
      </c>
      <c r="EF242" s="833"/>
      <c r="EG242" s="834">
        <v>0.13438880706921943</v>
      </c>
      <c r="EH242" s="833"/>
      <c r="EI242" s="794">
        <v>0</v>
      </c>
      <c r="EJ242" s="834"/>
      <c r="EK242" s="834">
        <v>214430</v>
      </c>
      <c r="EL242" s="834"/>
      <c r="EM242" s="833">
        <v>0</v>
      </c>
      <c r="EN242" s="833"/>
      <c r="EO242" s="835"/>
    </row>
    <row r="243" spans="128:145">
      <c r="DX243" s="789" t="s">
        <v>471</v>
      </c>
      <c r="DY243" s="790" t="s">
        <v>471</v>
      </c>
      <c r="DZ243" s="790" t="s">
        <v>744</v>
      </c>
      <c r="EA243" s="791" t="s">
        <v>472</v>
      </c>
      <c r="EB243" s="792">
        <v>23612</v>
      </c>
      <c r="EC243" s="793"/>
      <c r="ED243" s="794">
        <v>23612</v>
      </c>
      <c r="EE243" s="794"/>
      <c r="EF243" s="793"/>
      <c r="EG243" s="794">
        <v>0.96128323087570733</v>
      </c>
      <c r="EH243" s="793"/>
      <c r="EI243" s="794">
        <v>9119505</v>
      </c>
      <c r="EJ243" s="794"/>
      <c r="EK243" s="794">
        <v>8766428</v>
      </c>
      <c r="EL243" s="794">
        <v>9119505</v>
      </c>
      <c r="EM243" s="793">
        <v>0</v>
      </c>
      <c r="EN243" s="793">
        <v>1</v>
      </c>
      <c r="EO243" s="795"/>
    </row>
    <row r="244" spans="128:145">
      <c r="DX244" s="839" t="s">
        <v>471</v>
      </c>
      <c r="DY244" s="831" t="s">
        <v>940</v>
      </c>
      <c r="DZ244" s="831" t="s">
        <v>6</v>
      </c>
      <c r="EA244" s="832" t="s">
        <v>941</v>
      </c>
      <c r="EB244" s="792">
        <v>809</v>
      </c>
      <c r="EC244" s="793"/>
      <c r="ED244" s="794">
        <v>809</v>
      </c>
      <c r="EE244" s="794"/>
      <c r="EF244" s="793"/>
      <c r="EG244" s="794">
        <v>3.2935716321296257E-2</v>
      </c>
      <c r="EH244" s="793"/>
      <c r="EI244" s="794">
        <v>0</v>
      </c>
      <c r="EJ244" s="794"/>
      <c r="EK244" s="794">
        <v>300357</v>
      </c>
      <c r="EL244" s="794"/>
      <c r="EM244" s="793">
        <v>0</v>
      </c>
      <c r="EN244" s="793"/>
      <c r="EO244" s="795"/>
    </row>
    <row r="245" spans="128:145">
      <c r="DX245" s="836" t="s">
        <v>471</v>
      </c>
      <c r="DY245" s="837" t="s">
        <v>1025</v>
      </c>
      <c r="DZ245" s="837" t="s">
        <v>6</v>
      </c>
      <c r="EA245" s="838" t="s">
        <v>1158</v>
      </c>
      <c r="EB245" s="792">
        <v>142</v>
      </c>
      <c r="EC245" s="793"/>
      <c r="ED245" s="794">
        <v>142</v>
      </c>
      <c r="EE245" s="794">
        <v>24563</v>
      </c>
      <c r="EF245" s="793"/>
      <c r="EG245" s="794">
        <v>5.7810528029963769E-3</v>
      </c>
      <c r="EH245" s="793"/>
      <c r="EI245" s="794">
        <v>0</v>
      </c>
      <c r="EJ245" s="794"/>
      <c r="EK245" s="794">
        <v>52720</v>
      </c>
      <c r="EL245" s="794"/>
      <c r="EM245" s="793">
        <v>0</v>
      </c>
      <c r="EN245" s="793"/>
      <c r="EO245" s="795"/>
    </row>
    <row r="246" spans="128:145">
      <c r="DX246" s="789" t="s">
        <v>473</v>
      </c>
      <c r="DY246" s="790" t="s">
        <v>473</v>
      </c>
      <c r="DZ246" s="790" t="s">
        <v>744</v>
      </c>
      <c r="EA246" s="791" t="s">
        <v>474</v>
      </c>
      <c r="EB246" s="792">
        <v>2063</v>
      </c>
      <c r="EC246" s="827"/>
      <c r="ED246" s="828">
        <v>2063</v>
      </c>
      <c r="EE246" s="828">
        <v>2063</v>
      </c>
      <c r="EF246" s="827"/>
      <c r="EG246" s="828">
        <v>1</v>
      </c>
      <c r="EH246" s="827"/>
      <c r="EI246" s="794">
        <v>0</v>
      </c>
      <c r="EJ246" s="828"/>
      <c r="EK246" s="828">
        <v>0</v>
      </c>
      <c r="EL246" s="828">
        <v>0</v>
      </c>
      <c r="EM246" s="827">
        <v>0</v>
      </c>
      <c r="EN246" s="827"/>
      <c r="EO246" s="829"/>
    </row>
    <row r="247" spans="128:145">
      <c r="DX247" s="789" t="s">
        <v>475</v>
      </c>
      <c r="DY247" s="790" t="s">
        <v>475</v>
      </c>
      <c r="DZ247" s="790" t="s">
        <v>744</v>
      </c>
      <c r="EA247" s="791" t="s">
        <v>476</v>
      </c>
      <c r="EB247" s="792">
        <v>15123</v>
      </c>
      <c r="EC247" s="793"/>
      <c r="ED247" s="794">
        <v>15123</v>
      </c>
      <c r="EE247" s="794"/>
      <c r="EF247" s="793"/>
      <c r="EG247" s="794">
        <v>0.70221953937592863</v>
      </c>
      <c r="EH247" s="793"/>
      <c r="EI247" s="794">
        <v>10224015</v>
      </c>
      <c r="EJ247" s="794"/>
      <c r="EK247" s="794">
        <v>7179503</v>
      </c>
      <c r="EL247" s="794">
        <v>10224015</v>
      </c>
      <c r="EM247" s="793">
        <v>0</v>
      </c>
      <c r="EN247" s="793"/>
      <c r="EO247" s="795"/>
    </row>
    <row r="248" spans="128:145">
      <c r="DX248" s="839" t="s">
        <v>475</v>
      </c>
      <c r="DY248" s="831" t="s">
        <v>121</v>
      </c>
      <c r="DZ248" s="831" t="s">
        <v>744</v>
      </c>
      <c r="EA248" s="832" t="s">
        <v>1159</v>
      </c>
      <c r="EB248" s="792">
        <v>4588</v>
      </c>
      <c r="EC248" s="827"/>
      <c r="ED248" s="828">
        <v>4588</v>
      </c>
      <c r="EE248" s="828"/>
      <c r="EF248" s="827"/>
      <c r="EG248" s="828">
        <v>0.21303863298662704</v>
      </c>
      <c r="EH248" s="827"/>
      <c r="EI248" s="794">
        <v>0</v>
      </c>
      <c r="EJ248" s="828"/>
      <c r="EK248" s="828">
        <v>2178110</v>
      </c>
      <c r="EL248" s="828"/>
      <c r="EM248" s="827">
        <v>0</v>
      </c>
      <c r="EN248" s="827"/>
      <c r="EO248" s="829"/>
    </row>
    <row r="249" spans="128:145">
      <c r="DX249" s="789" t="s">
        <v>475</v>
      </c>
      <c r="DY249" s="790" t="s">
        <v>942</v>
      </c>
      <c r="DZ249" s="790" t="s">
        <v>6</v>
      </c>
      <c r="EA249" s="791" t="s">
        <v>852</v>
      </c>
      <c r="EB249" s="792">
        <v>1825</v>
      </c>
      <c r="EC249" s="793"/>
      <c r="ED249" s="794">
        <v>1825</v>
      </c>
      <c r="EE249" s="794">
        <v>21536</v>
      </c>
      <c r="EF249" s="793"/>
      <c r="EG249" s="794">
        <v>8.4741827637444284E-2</v>
      </c>
      <c r="EH249" s="793"/>
      <c r="EI249" s="794">
        <v>0</v>
      </c>
      <c r="EJ249" s="794"/>
      <c r="EK249" s="794">
        <v>866402</v>
      </c>
      <c r="EL249" s="794"/>
      <c r="EM249" s="793">
        <v>0</v>
      </c>
      <c r="EN249" s="793"/>
      <c r="EO249" s="795"/>
    </row>
    <row r="250" spans="128:145">
      <c r="DX250" s="1010" t="s">
        <v>477</v>
      </c>
      <c r="DY250" s="1011" t="s">
        <v>477</v>
      </c>
      <c r="DZ250" s="1011" t="s">
        <v>744</v>
      </c>
      <c r="EA250" s="1012" t="s">
        <v>478</v>
      </c>
      <c r="EB250" s="792">
        <v>6753</v>
      </c>
      <c r="EC250" s="827"/>
      <c r="ED250" s="828">
        <v>6753</v>
      </c>
      <c r="EE250" s="828">
        <v>6753</v>
      </c>
      <c r="EF250" s="827"/>
      <c r="EG250" s="828">
        <v>1</v>
      </c>
      <c r="EH250" s="827"/>
      <c r="EI250" s="794">
        <v>4496350</v>
      </c>
      <c r="EJ250" s="828"/>
      <c r="EK250" s="828">
        <v>4496350</v>
      </c>
      <c r="EL250" s="828">
        <v>4496350</v>
      </c>
      <c r="EM250" s="827">
        <v>0</v>
      </c>
      <c r="EN250" s="827"/>
      <c r="EO250" s="829"/>
    </row>
    <row r="251" spans="128:145">
      <c r="DX251" s="789" t="s">
        <v>479</v>
      </c>
      <c r="DY251" s="790" t="s">
        <v>479</v>
      </c>
      <c r="DZ251" s="790" t="s">
        <v>744</v>
      </c>
      <c r="EA251" s="791" t="s">
        <v>481</v>
      </c>
      <c r="EB251" s="792">
        <v>20563</v>
      </c>
      <c r="EC251" s="827"/>
      <c r="ED251" s="828">
        <v>20563</v>
      </c>
      <c r="EE251" s="828"/>
      <c r="EF251" s="827"/>
      <c r="EG251" s="828">
        <v>0.97151091372956633</v>
      </c>
      <c r="EH251" s="827"/>
      <c r="EI251" s="794">
        <v>20187496</v>
      </c>
      <c r="EJ251" s="828"/>
      <c r="EK251" s="828">
        <v>19612373</v>
      </c>
      <c r="EL251" s="828">
        <v>20187496</v>
      </c>
      <c r="EM251" s="827">
        <v>0</v>
      </c>
      <c r="EN251" s="827"/>
      <c r="EO251" s="829"/>
    </row>
    <row r="252" spans="128:145">
      <c r="DX252" s="789" t="s">
        <v>479</v>
      </c>
      <c r="DY252" s="790" t="s">
        <v>123</v>
      </c>
      <c r="DZ252" s="790" t="s">
        <v>6</v>
      </c>
      <c r="EA252" s="791" t="s">
        <v>124</v>
      </c>
      <c r="EB252" s="792">
        <v>120</v>
      </c>
      <c r="EC252" s="793"/>
      <c r="ED252" s="794">
        <v>120</v>
      </c>
      <c r="EE252" s="794"/>
      <c r="EF252" s="793"/>
      <c r="EG252" s="794">
        <v>5.6694699045639237E-3</v>
      </c>
      <c r="EH252" s="793"/>
      <c r="EI252" s="794">
        <v>0</v>
      </c>
      <c r="EJ252" s="794"/>
      <c r="EK252" s="794">
        <v>114452</v>
      </c>
      <c r="EL252" s="794"/>
      <c r="EM252" s="793">
        <v>0</v>
      </c>
      <c r="EN252" s="793"/>
      <c r="EO252" s="795"/>
    </row>
    <row r="253" spans="128:145">
      <c r="DX253" s="839" t="s">
        <v>479</v>
      </c>
      <c r="DY253" s="831" t="s">
        <v>853</v>
      </c>
      <c r="DZ253" s="831" t="s">
        <v>6</v>
      </c>
      <c r="EA253" s="832" t="s">
        <v>854</v>
      </c>
      <c r="EB253" s="792">
        <v>218</v>
      </c>
      <c r="EC253" s="793"/>
      <c r="ED253" s="794">
        <v>218</v>
      </c>
      <c r="EE253" s="794"/>
      <c r="EF253" s="793"/>
      <c r="EG253" s="794">
        <v>1.0299536993291128E-2</v>
      </c>
      <c r="EH253" s="793"/>
      <c r="EI253" s="794">
        <v>0</v>
      </c>
      <c r="EJ253" s="794"/>
      <c r="EK253" s="794">
        <v>207922</v>
      </c>
      <c r="EL253" s="794"/>
      <c r="EM253" s="793">
        <v>0</v>
      </c>
      <c r="EN253" s="793"/>
      <c r="EO253" s="795"/>
    </row>
    <row r="254" spans="128:145">
      <c r="DX254" s="789" t="s">
        <v>479</v>
      </c>
      <c r="DY254" s="790" t="s">
        <v>1342</v>
      </c>
      <c r="DZ254" s="790" t="s">
        <v>6</v>
      </c>
      <c r="EA254" s="791" t="s">
        <v>1343</v>
      </c>
      <c r="EB254" s="792">
        <v>265</v>
      </c>
      <c r="EC254" s="793"/>
      <c r="ED254" s="794">
        <v>265</v>
      </c>
      <c r="EE254" s="794">
        <v>21166</v>
      </c>
      <c r="EF254" s="793"/>
      <c r="EG254" s="794">
        <v>1.2520079372578664E-2</v>
      </c>
      <c r="EH254" s="793"/>
      <c r="EI254" s="794">
        <v>0</v>
      </c>
      <c r="EJ254" s="794"/>
      <c r="EK254" s="794">
        <v>252749</v>
      </c>
      <c r="EL254" s="794"/>
      <c r="EM254" s="793">
        <v>0</v>
      </c>
      <c r="EN254" s="793"/>
      <c r="EO254" s="795"/>
    </row>
    <row r="255" spans="128:145">
      <c r="DX255" s="789" t="s">
        <v>482</v>
      </c>
      <c r="DY255" s="790" t="s">
        <v>482</v>
      </c>
      <c r="DZ255" s="790" t="s">
        <v>744</v>
      </c>
      <c r="EA255" s="791" t="s">
        <v>483</v>
      </c>
      <c r="EB255" s="792">
        <v>10981</v>
      </c>
      <c r="EC255" s="827"/>
      <c r="ED255" s="828">
        <v>10981</v>
      </c>
      <c r="EE255" s="828"/>
      <c r="EF255" s="827"/>
      <c r="EG255" s="828">
        <v>0.90729571180698998</v>
      </c>
      <c r="EH255" s="827"/>
      <c r="EI255" s="794">
        <v>6161879</v>
      </c>
      <c r="EJ255" s="828"/>
      <c r="EK255" s="828">
        <v>5590646</v>
      </c>
      <c r="EL255" s="828">
        <v>6161879</v>
      </c>
      <c r="EM255" s="827">
        <v>0</v>
      </c>
      <c r="EN255" s="827"/>
      <c r="EO255" s="829"/>
    </row>
    <row r="256" spans="128:145">
      <c r="DX256" s="839" t="s">
        <v>482</v>
      </c>
      <c r="DY256" s="831" t="s">
        <v>125</v>
      </c>
      <c r="DZ256" s="831" t="s">
        <v>6</v>
      </c>
      <c r="EA256" s="832" t="s">
        <v>1162</v>
      </c>
      <c r="EB256" s="792">
        <v>750</v>
      </c>
      <c r="EC256" s="793"/>
      <c r="ED256" s="794">
        <v>750</v>
      </c>
      <c r="EE256" s="794"/>
      <c r="EF256" s="793"/>
      <c r="EG256" s="794">
        <v>6.1968107080889033E-2</v>
      </c>
      <c r="EH256" s="793"/>
      <c r="EI256" s="794">
        <v>0</v>
      </c>
      <c r="EJ256" s="794"/>
      <c r="EK256" s="794">
        <v>381840</v>
      </c>
      <c r="EL256" s="794"/>
      <c r="EM256" s="793">
        <v>0</v>
      </c>
      <c r="EN256" s="793"/>
      <c r="EO256" s="795"/>
    </row>
    <row r="257" spans="128:145">
      <c r="DX257" s="789" t="s">
        <v>482</v>
      </c>
      <c r="DY257" s="790" t="s">
        <v>1163</v>
      </c>
      <c r="DZ257" s="790" t="s">
        <v>6</v>
      </c>
      <c r="EA257" s="791" t="s">
        <v>1164</v>
      </c>
      <c r="EB257" s="792">
        <v>372</v>
      </c>
      <c r="EC257" s="793"/>
      <c r="ED257" s="794">
        <v>372</v>
      </c>
      <c r="EE257" s="794">
        <v>12103</v>
      </c>
      <c r="EF257" s="793"/>
      <c r="EG257" s="794">
        <v>3.0736181112120963E-2</v>
      </c>
      <c r="EH257" s="793"/>
      <c r="EI257" s="794">
        <v>0</v>
      </c>
      <c r="EJ257" s="794"/>
      <c r="EK257" s="794">
        <v>189393</v>
      </c>
      <c r="EL257" s="794"/>
      <c r="EM257" s="793">
        <v>0</v>
      </c>
      <c r="EN257" s="793"/>
      <c r="EO257" s="795"/>
    </row>
    <row r="258" spans="128:145">
      <c r="DX258" s="842" t="s">
        <v>484</v>
      </c>
      <c r="DY258" s="1003" t="s">
        <v>484</v>
      </c>
      <c r="DZ258" s="790" t="s">
        <v>744</v>
      </c>
      <c r="EA258" s="791" t="s">
        <v>485</v>
      </c>
      <c r="EB258" s="843">
        <v>18396</v>
      </c>
      <c r="EC258" s="827"/>
      <c r="ED258" s="828">
        <v>18396</v>
      </c>
      <c r="EE258" s="828"/>
      <c r="EF258" s="827"/>
      <c r="EG258" s="828">
        <v>0.9023397262961691</v>
      </c>
      <c r="EH258" s="827"/>
      <c r="EI258" s="828">
        <v>6584389</v>
      </c>
      <c r="EJ258" s="828"/>
      <c r="EK258" s="828">
        <v>5941356</v>
      </c>
      <c r="EL258" s="828">
        <v>6584389</v>
      </c>
      <c r="EM258" s="827">
        <v>0</v>
      </c>
      <c r="EN258" s="827"/>
      <c r="EO258" s="829"/>
    </row>
    <row r="259" spans="128:145">
      <c r="DX259" s="839" t="s">
        <v>484</v>
      </c>
      <c r="DY259" s="831" t="s">
        <v>695</v>
      </c>
      <c r="DZ259" s="831" t="s">
        <v>744</v>
      </c>
      <c r="EA259" s="832" t="s">
        <v>696</v>
      </c>
      <c r="EB259" s="792"/>
      <c r="EC259" s="793">
        <v>1391</v>
      </c>
      <c r="ED259" s="794">
        <v>1391</v>
      </c>
      <c r="EE259" s="794"/>
      <c r="EF259" s="793"/>
      <c r="EG259" s="794">
        <v>6.8229754255162603E-2</v>
      </c>
      <c r="EH259" s="793"/>
      <c r="EI259" s="794">
        <v>0</v>
      </c>
      <c r="EJ259" s="794"/>
      <c r="EK259" s="794">
        <v>449251</v>
      </c>
      <c r="EL259" s="794"/>
      <c r="EM259" s="793">
        <v>0</v>
      </c>
      <c r="EN259" s="793"/>
      <c r="EO259" s="795"/>
    </row>
    <row r="260" spans="128:145">
      <c r="DX260" s="789" t="s">
        <v>484</v>
      </c>
      <c r="DY260" s="790" t="s">
        <v>1344</v>
      </c>
      <c r="DZ260" s="790" t="s">
        <v>6</v>
      </c>
      <c r="EA260" s="791" t="s">
        <v>1345</v>
      </c>
      <c r="EB260" s="792">
        <v>600</v>
      </c>
      <c r="EC260" s="793"/>
      <c r="ED260" s="794">
        <v>600</v>
      </c>
      <c r="EE260" s="794">
        <v>20387</v>
      </c>
      <c r="EF260" s="793"/>
      <c r="EG260" s="794">
        <v>2.9430519448668268E-2</v>
      </c>
      <c r="EH260" s="793"/>
      <c r="EI260" s="794">
        <v>0</v>
      </c>
      <c r="EJ260" s="794"/>
      <c r="EK260" s="794">
        <v>193782</v>
      </c>
      <c r="EL260" s="794"/>
      <c r="EM260" s="793">
        <v>0</v>
      </c>
      <c r="EN260" s="793"/>
      <c r="EO260" s="795"/>
    </row>
    <row r="261" spans="128:145">
      <c r="DX261" s="789" t="s">
        <v>486</v>
      </c>
      <c r="DY261" s="790" t="s">
        <v>486</v>
      </c>
      <c r="DZ261" s="790" t="s">
        <v>744</v>
      </c>
      <c r="EA261" s="791" t="s">
        <v>487</v>
      </c>
      <c r="EB261" s="792">
        <v>7321</v>
      </c>
      <c r="EC261" s="793"/>
      <c r="ED261" s="794">
        <v>7321</v>
      </c>
      <c r="EE261" s="794"/>
      <c r="EF261" s="793"/>
      <c r="EG261" s="794">
        <v>0.78754302925989672</v>
      </c>
      <c r="EH261" s="793"/>
      <c r="EI261" s="794">
        <v>3419687</v>
      </c>
      <c r="EJ261" s="794"/>
      <c r="EK261" s="794">
        <v>2693150</v>
      </c>
      <c r="EL261" s="794">
        <v>3419687</v>
      </c>
      <c r="EM261" s="793">
        <v>0</v>
      </c>
      <c r="EN261" s="793">
        <v>-1</v>
      </c>
      <c r="EO261" s="795" t="s">
        <v>1346</v>
      </c>
    </row>
    <row r="262" spans="128:145">
      <c r="DX262" s="839" t="s">
        <v>486</v>
      </c>
      <c r="DY262" s="831" t="s">
        <v>127</v>
      </c>
      <c r="DZ262" s="831" t="s">
        <v>6</v>
      </c>
      <c r="EA262" s="832" t="s">
        <v>1167</v>
      </c>
      <c r="EB262" s="792">
        <v>1425</v>
      </c>
      <c r="EC262" s="793"/>
      <c r="ED262" s="794">
        <v>1425</v>
      </c>
      <c r="EE262" s="794"/>
      <c r="EF262" s="793"/>
      <c r="EG262" s="794">
        <v>0.15329173838209983</v>
      </c>
      <c r="EH262" s="793"/>
      <c r="EI262" s="794">
        <v>0</v>
      </c>
      <c r="EJ262" s="794"/>
      <c r="EK262" s="794">
        <v>524210</v>
      </c>
      <c r="EL262" s="794"/>
      <c r="EM262" s="793">
        <v>0</v>
      </c>
      <c r="EN262" s="793"/>
      <c r="EO262" s="795"/>
    </row>
    <row r="263" spans="128:145">
      <c r="DX263" s="789" t="s">
        <v>486</v>
      </c>
      <c r="DY263" s="790" t="s">
        <v>519</v>
      </c>
      <c r="DZ263" s="790" t="s">
        <v>6</v>
      </c>
      <c r="EA263" s="791" t="s">
        <v>1168</v>
      </c>
      <c r="EB263" s="792">
        <v>550</v>
      </c>
      <c r="EC263" s="793"/>
      <c r="ED263" s="794">
        <v>550</v>
      </c>
      <c r="EE263" s="794">
        <v>9296</v>
      </c>
      <c r="EF263" s="793"/>
      <c r="EG263" s="794">
        <v>5.9165232358003444E-2</v>
      </c>
      <c r="EH263" s="793"/>
      <c r="EI263" s="794">
        <v>0</v>
      </c>
      <c r="EJ263" s="794"/>
      <c r="EK263" s="794">
        <v>202327</v>
      </c>
      <c r="EL263" s="794"/>
      <c r="EM263" s="793">
        <v>0</v>
      </c>
      <c r="EN263" s="793"/>
      <c r="EO263" s="795"/>
    </row>
    <row r="264" spans="128:145">
      <c r="DX264" s="839" t="s">
        <v>488</v>
      </c>
      <c r="DY264" s="831" t="s">
        <v>488</v>
      </c>
      <c r="DZ264" s="831" t="s">
        <v>744</v>
      </c>
      <c r="EA264" s="832" t="s">
        <v>489</v>
      </c>
      <c r="EB264" s="792">
        <v>7796</v>
      </c>
      <c r="EC264" s="793"/>
      <c r="ED264" s="794">
        <v>7796</v>
      </c>
      <c r="EE264" s="794"/>
      <c r="EF264" s="793"/>
      <c r="EG264" s="794">
        <v>0.72873434286782579</v>
      </c>
      <c r="EH264" s="793"/>
      <c r="EI264" s="794">
        <v>7970224</v>
      </c>
      <c r="EJ264" s="794"/>
      <c r="EK264" s="794">
        <v>5808176</v>
      </c>
      <c r="EL264" s="794">
        <v>7970224</v>
      </c>
      <c r="EM264" s="793">
        <v>0</v>
      </c>
      <c r="EN264" s="793"/>
      <c r="EO264" s="795"/>
    </row>
    <row r="265" spans="128:145">
      <c r="DX265" s="836" t="s">
        <v>488</v>
      </c>
      <c r="DY265" s="837" t="s">
        <v>129</v>
      </c>
      <c r="DZ265" s="837" t="s">
        <v>744</v>
      </c>
      <c r="EA265" s="838" t="s">
        <v>130</v>
      </c>
      <c r="EB265" s="792">
        <v>2902</v>
      </c>
      <c r="EC265" s="793"/>
      <c r="ED265" s="794">
        <v>2902</v>
      </c>
      <c r="EE265" s="794">
        <v>10698</v>
      </c>
      <c r="EF265" s="793"/>
      <c r="EG265" s="794">
        <v>0.27126565713217426</v>
      </c>
      <c r="EH265" s="793"/>
      <c r="EI265" s="794">
        <v>0</v>
      </c>
      <c r="EJ265" s="794"/>
      <c r="EK265" s="794">
        <v>2162048</v>
      </c>
      <c r="EL265" s="794"/>
      <c r="EM265" s="793">
        <v>0</v>
      </c>
      <c r="EN265" s="793"/>
      <c r="EO265" s="795"/>
    </row>
    <row r="266" spans="128:145">
      <c r="DX266" s="789" t="s">
        <v>490</v>
      </c>
      <c r="DY266" s="790" t="s">
        <v>490</v>
      </c>
      <c r="DZ266" s="790" t="s">
        <v>744</v>
      </c>
      <c r="EA266" s="791" t="s">
        <v>491</v>
      </c>
      <c r="EB266" s="792">
        <v>5347</v>
      </c>
      <c r="EC266" s="793"/>
      <c r="ED266" s="794">
        <v>5347</v>
      </c>
      <c r="EE266" s="794">
        <v>5347</v>
      </c>
      <c r="EF266" s="793"/>
      <c r="EG266" s="794">
        <v>1</v>
      </c>
      <c r="EH266" s="793"/>
      <c r="EI266" s="794">
        <v>4279578</v>
      </c>
      <c r="EJ266" s="794"/>
      <c r="EK266" s="794">
        <v>4279578</v>
      </c>
      <c r="EL266" s="794">
        <v>4279578</v>
      </c>
      <c r="EM266" s="793">
        <v>0</v>
      </c>
      <c r="EN266" s="793"/>
      <c r="EO266" s="795"/>
    </row>
    <row r="267" spans="128:145">
      <c r="DX267" s="839" t="s">
        <v>492</v>
      </c>
      <c r="DY267" s="831" t="s">
        <v>492</v>
      </c>
      <c r="DZ267" s="831" t="s">
        <v>744</v>
      </c>
      <c r="EA267" s="832" t="s">
        <v>493</v>
      </c>
      <c r="EB267" s="792">
        <v>8377</v>
      </c>
      <c r="EC267" s="793"/>
      <c r="ED267" s="794">
        <v>8377</v>
      </c>
      <c r="EE267" s="794"/>
      <c r="EF267" s="793"/>
      <c r="EG267" s="794">
        <v>0.90493680458031756</v>
      </c>
      <c r="EH267" s="793"/>
      <c r="EI267" s="794">
        <v>3376254</v>
      </c>
      <c r="EJ267" s="794"/>
      <c r="EK267" s="794">
        <v>3055297</v>
      </c>
      <c r="EL267" s="794">
        <v>3376254</v>
      </c>
      <c r="EM267" s="793">
        <v>0</v>
      </c>
      <c r="EN267" s="793"/>
      <c r="EO267" s="795"/>
    </row>
    <row r="268" spans="128:145">
      <c r="DX268" s="836" t="s">
        <v>492</v>
      </c>
      <c r="DY268" s="837" t="s">
        <v>240</v>
      </c>
      <c r="DZ268" s="837" t="s">
        <v>6</v>
      </c>
      <c r="EA268" s="838" t="s">
        <v>1169</v>
      </c>
      <c r="EB268" s="792">
        <v>880</v>
      </c>
      <c r="EC268" s="793"/>
      <c r="ED268" s="794">
        <v>880</v>
      </c>
      <c r="EE268" s="794">
        <v>9257</v>
      </c>
      <c r="EF268" s="793"/>
      <c r="EG268" s="794">
        <v>9.5063195419682403E-2</v>
      </c>
      <c r="EH268" s="793"/>
      <c r="EI268" s="794">
        <v>0</v>
      </c>
      <c r="EJ268" s="794"/>
      <c r="EK268" s="794">
        <v>320957</v>
      </c>
      <c r="EL268" s="794"/>
      <c r="EM268" s="793">
        <v>0</v>
      </c>
      <c r="EN268" s="793"/>
      <c r="EO268" s="795"/>
    </row>
    <row r="269" spans="128:145">
      <c r="DX269" s="789" t="s">
        <v>494</v>
      </c>
      <c r="DY269" s="790" t="s">
        <v>494</v>
      </c>
      <c r="DZ269" s="790" t="s">
        <v>744</v>
      </c>
      <c r="EA269" s="791" t="s">
        <v>495</v>
      </c>
      <c r="EB269" s="792">
        <v>5511</v>
      </c>
      <c r="EC269" s="793"/>
      <c r="ED269" s="794">
        <v>5511</v>
      </c>
      <c r="EE269" s="794">
        <v>5511</v>
      </c>
      <c r="EF269" s="793"/>
      <c r="EG269" s="794">
        <v>1</v>
      </c>
      <c r="EH269" s="793"/>
      <c r="EI269" s="794">
        <v>1978669</v>
      </c>
      <c r="EJ269" s="794"/>
      <c r="EK269" s="794">
        <v>1978669</v>
      </c>
      <c r="EL269" s="794">
        <v>1978669</v>
      </c>
      <c r="EM269" s="793">
        <v>0</v>
      </c>
      <c r="EN269" s="793"/>
      <c r="EO269" s="795"/>
    </row>
    <row r="270" spans="128:145">
      <c r="DX270" s="789" t="s">
        <v>496</v>
      </c>
      <c r="DY270" s="790" t="s">
        <v>496</v>
      </c>
      <c r="DZ270" s="790" t="s">
        <v>744</v>
      </c>
      <c r="EA270" s="791" t="s">
        <v>497</v>
      </c>
      <c r="EB270" s="792">
        <v>7188</v>
      </c>
      <c r="EC270" s="793"/>
      <c r="ED270" s="794">
        <v>7188</v>
      </c>
      <c r="EE270" s="794"/>
      <c r="EF270" s="793"/>
      <c r="EG270" s="794">
        <v>0.64593817397555719</v>
      </c>
      <c r="EH270" s="793"/>
      <c r="EI270" s="794">
        <v>4434039</v>
      </c>
      <c r="EJ270" s="794"/>
      <c r="EK270" s="794">
        <v>2864115</v>
      </c>
      <c r="EL270" s="794">
        <v>4434039</v>
      </c>
      <c r="EM270" s="793">
        <v>0</v>
      </c>
      <c r="EN270" s="793"/>
      <c r="EO270" s="795"/>
    </row>
    <row r="271" spans="128:145">
      <c r="DX271" s="789" t="s">
        <v>496</v>
      </c>
      <c r="DY271" s="790" t="s">
        <v>131</v>
      </c>
      <c r="DZ271" s="790" t="s">
        <v>744</v>
      </c>
      <c r="EA271" s="791" t="s">
        <v>132</v>
      </c>
      <c r="EB271" s="792">
        <v>1263</v>
      </c>
      <c r="EC271" s="793"/>
      <c r="ED271" s="794">
        <v>1263</v>
      </c>
      <c r="EE271" s="794"/>
      <c r="EF271" s="793"/>
      <c r="EG271" s="794">
        <v>0.11349748382458663</v>
      </c>
      <c r="EH271" s="793"/>
      <c r="EI271" s="794">
        <v>0</v>
      </c>
      <c r="EJ271" s="794"/>
      <c r="EK271" s="794">
        <v>503252</v>
      </c>
      <c r="EL271" s="794"/>
      <c r="EM271" s="793">
        <v>0</v>
      </c>
      <c r="EN271" s="793"/>
      <c r="EO271" s="795"/>
    </row>
    <row r="272" spans="128:145">
      <c r="DX272" s="839" t="s">
        <v>496</v>
      </c>
      <c r="DY272" s="831" t="s">
        <v>133</v>
      </c>
      <c r="DZ272" s="831" t="s">
        <v>744</v>
      </c>
      <c r="EA272" s="832" t="s">
        <v>134</v>
      </c>
      <c r="EB272" s="792">
        <v>1693</v>
      </c>
      <c r="EC272" s="793"/>
      <c r="ED272" s="794">
        <v>1693</v>
      </c>
      <c r="EE272" s="794"/>
      <c r="EF272" s="793"/>
      <c r="EG272" s="794">
        <v>0.15213874910136593</v>
      </c>
      <c r="EH272" s="793"/>
      <c r="EI272" s="794">
        <v>0</v>
      </c>
      <c r="EJ272" s="794"/>
      <c r="EK272" s="794">
        <v>674589</v>
      </c>
      <c r="EL272" s="794"/>
      <c r="EM272" s="793">
        <v>0</v>
      </c>
      <c r="EN272" s="793"/>
      <c r="EO272" s="795"/>
    </row>
    <row r="273" spans="128:145">
      <c r="DX273" s="789" t="s">
        <v>496</v>
      </c>
      <c r="DY273" s="790" t="s">
        <v>274</v>
      </c>
      <c r="DZ273" s="790" t="s">
        <v>6</v>
      </c>
      <c r="EA273" s="791" t="s">
        <v>1170</v>
      </c>
      <c r="EB273" s="792">
        <v>984</v>
      </c>
      <c r="EC273" s="793"/>
      <c r="ED273" s="794">
        <v>984</v>
      </c>
      <c r="EE273" s="794">
        <v>11128</v>
      </c>
      <c r="EF273" s="793"/>
      <c r="EG273" s="794">
        <v>8.8425593098490296E-2</v>
      </c>
      <c r="EH273" s="793"/>
      <c r="EI273" s="794">
        <v>0</v>
      </c>
      <c r="EJ273" s="794"/>
      <c r="EK273" s="794">
        <v>392083</v>
      </c>
      <c r="EL273" s="794"/>
      <c r="EM273" s="793">
        <v>0</v>
      </c>
      <c r="EN273" s="793"/>
      <c r="EO273" s="795"/>
    </row>
    <row r="274" spans="128:145">
      <c r="DX274" s="839" t="s">
        <v>498</v>
      </c>
      <c r="DY274" s="831" t="s">
        <v>498</v>
      </c>
      <c r="DZ274" s="831" t="s">
        <v>744</v>
      </c>
      <c r="EA274" s="832" t="s">
        <v>499</v>
      </c>
      <c r="EB274" s="792">
        <v>1838</v>
      </c>
      <c r="EC274" s="793"/>
      <c r="ED274" s="794">
        <v>1838</v>
      </c>
      <c r="EE274" s="794"/>
      <c r="EF274" s="793"/>
      <c r="EG274" s="794">
        <v>0.90631163708086782</v>
      </c>
      <c r="EH274" s="793"/>
      <c r="EI274" s="794">
        <v>121252</v>
      </c>
      <c r="EJ274" s="794"/>
      <c r="EK274" s="794">
        <v>109892</v>
      </c>
      <c r="EL274" s="794">
        <v>121252</v>
      </c>
      <c r="EM274" s="793">
        <v>0</v>
      </c>
      <c r="EN274" s="793"/>
      <c r="EO274" s="795"/>
    </row>
    <row r="275" spans="128:145">
      <c r="DX275" s="789" t="s">
        <v>498</v>
      </c>
      <c r="DY275" s="790" t="s">
        <v>580</v>
      </c>
      <c r="DZ275" s="790" t="s">
        <v>6</v>
      </c>
      <c r="EA275" s="791" t="s">
        <v>1171</v>
      </c>
      <c r="EB275" s="792">
        <v>190</v>
      </c>
      <c r="EC275" s="793"/>
      <c r="ED275" s="794">
        <v>190</v>
      </c>
      <c r="EE275" s="794">
        <v>2028</v>
      </c>
      <c r="EF275" s="793"/>
      <c r="EG275" s="794">
        <v>9.3688362919132157E-2</v>
      </c>
      <c r="EH275" s="793"/>
      <c r="EI275" s="794">
        <v>0</v>
      </c>
      <c r="EJ275" s="794"/>
      <c r="EK275" s="794">
        <v>11360</v>
      </c>
      <c r="EL275" s="794"/>
      <c r="EM275" s="793">
        <v>0</v>
      </c>
      <c r="EN275" s="793"/>
      <c r="EO275" s="795"/>
    </row>
    <row r="276" spans="128:145">
      <c r="DX276" s="839" t="s">
        <v>500</v>
      </c>
      <c r="DY276" s="831" t="s">
        <v>500</v>
      </c>
      <c r="DZ276" s="831" t="s">
        <v>744</v>
      </c>
      <c r="EA276" s="832" t="s">
        <v>501</v>
      </c>
      <c r="EB276" s="792">
        <v>3260</v>
      </c>
      <c r="EC276" s="793"/>
      <c r="ED276" s="794">
        <v>3260</v>
      </c>
      <c r="EE276" s="794"/>
      <c r="EF276" s="793"/>
      <c r="EG276" s="794">
        <v>0.87870619946091644</v>
      </c>
      <c r="EH276" s="793"/>
      <c r="EI276" s="794">
        <v>0</v>
      </c>
      <c r="EJ276" s="794"/>
      <c r="EK276" s="794">
        <v>0</v>
      </c>
      <c r="EL276" s="794">
        <v>0</v>
      </c>
      <c r="EM276" s="793">
        <v>0</v>
      </c>
      <c r="EN276" s="793"/>
      <c r="EO276" s="795"/>
    </row>
    <row r="277" spans="128:145">
      <c r="DX277" s="836" t="s">
        <v>500</v>
      </c>
      <c r="DY277" s="837" t="s">
        <v>136</v>
      </c>
      <c r="DZ277" s="837" t="s">
        <v>6</v>
      </c>
      <c r="EA277" s="838" t="s">
        <v>137</v>
      </c>
      <c r="EB277" s="792">
        <v>450</v>
      </c>
      <c r="EC277" s="793"/>
      <c r="ED277" s="794">
        <v>450</v>
      </c>
      <c r="EE277" s="794">
        <v>3710</v>
      </c>
      <c r="EF277" s="793"/>
      <c r="EG277" s="794">
        <v>0.12129380053908356</v>
      </c>
      <c r="EH277" s="793"/>
      <c r="EI277" s="794">
        <v>0</v>
      </c>
      <c r="EJ277" s="794"/>
      <c r="EK277" s="794">
        <v>0</v>
      </c>
      <c r="EL277" s="794"/>
      <c r="EM277" s="793">
        <v>0</v>
      </c>
      <c r="EN277" s="793"/>
      <c r="EO277" s="795"/>
    </row>
    <row r="278" spans="128:145">
      <c r="DX278" s="789" t="s">
        <v>502</v>
      </c>
      <c r="DY278" s="790" t="s">
        <v>502</v>
      </c>
      <c r="DZ278" s="790" t="s">
        <v>744</v>
      </c>
      <c r="EA278" s="791" t="s">
        <v>503</v>
      </c>
      <c r="EB278" s="792">
        <v>536</v>
      </c>
      <c r="EC278" s="793"/>
      <c r="ED278" s="794">
        <v>536</v>
      </c>
      <c r="EE278" s="794">
        <v>536</v>
      </c>
      <c r="EF278" s="793"/>
      <c r="EG278" s="794">
        <v>1</v>
      </c>
      <c r="EH278" s="793"/>
      <c r="EI278" s="794">
        <v>300776</v>
      </c>
      <c r="EJ278" s="794"/>
      <c r="EK278" s="794">
        <v>300776</v>
      </c>
      <c r="EL278" s="794">
        <v>300776</v>
      </c>
      <c r="EM278" s="793">
        <v>0</v>
      </c>
      <c r="EN278" s="793"/>
      <c r="EO278" s="795"/>
    </row>
    <row r="279" spans="128:145">
      <c r="DX279" s="789" t="s">
        <v>504</v>
      </c>
      <c r="DY279" s="790" t="s">
        <v>504</v>
      </c>
      <c r="DZ279" s="790" t="s">
        <v>744</v>
      </c>
      <c r="EA279" s="791" t="s">
        <v>505</v>
      </c>
      <c r="EB279" s="792">
        <v>40717</v>
      </c>
      <c r="EC279" s="793"/>
      <c r="ED279" s="794">
        <v>40717</v>
      </c>
      <c r="EE279" s="794"/>
      <c r="EF279" s="793"/>
      <c r="EG279" s="794">
        <v>0.89805686053949141</v>
      </c>
      <c r="EH279" s="793"/>
      <c r="EI279" s="794">
        <v>0</v>
      </c>
      <c r="EJ279" s="794"/>
      <c r="EK279" s="794">
        <v>0</v>
      </c>
      <c r="EL279" s="794">
        <v>0</v>
      </c>
      <c r="EM279" s="793">
        <v>0</v>
      </c>
      <c r="EN279" s="793"/>
      <c r="EO279" s="795"/>
    </row>
    <row r="280" spans="128:145">
      <c r="DX280" s="789" t="s">
        <v>504</v>
      </c>
      <c r="DY280" s="790" t="s">
        <v>138</v>
      </c>
      <c r="DZ280" s="790" t="s">
        <v>6</v>
      </c>
      <c r="EA280" s="791" t="s">
        <v>139</v>
      </c>
      <c r="EB280" s="792">
        <v>2175</v>
      </c>
      <c r="EC280" s="793"/>
      <c r="ED280" s="794">
        <v>2175</v>
      </c>
      <c r="EE280" s="794"/>
      <c r="EF280" s="793"/>
      <c r="EG280" s="794">
        <v>4.7971944683385163E-2</v>
      </c>
      <c r="EH280" s="793"/>
      <c r="EI280" s="794">
        <v>0</v>
      </c>
      <c r="EJ280" s="794"/>
      <c r="EK280" s="794">
        <v>0</v>
      </c>
      <c r="EL280" s="794"/>
      <c r="EM280" s="793">
        <v>0</v>
      </c>
      <c r="EN280" s="793"/>
      <c r="EO280" s="795"/>
    </row>
    <row r="281" spans="128:145">
      <c r="DX281" s="789" t="s">
        <v>504</v>
      </c>
      <c r="DY281" s="790" t="s">
        <v>984</v>
      </c>
      <c r="DZ281" s="790" t="s">
        <v>6</v>
      </c>
      <c r="EA281" s="791" t="s">
        <v>983</v>
      </c>
      <c r="EB281" s="843">
        <v>917</v>
      </c>
      <c r="EC281" s="827"/>
      <c r="ED281" s="828">
        <v>917</v>
      </c>
      <c r="EE281" s="828"/>
      <c r="EF281" s="827"/>
      <c r="EG281" s="828">
        <v>2.0225412999845607E-2</v>
      </c>
      <c r="EH281" s="827"/>
      <c r="EI281" s="794">
        <v>0</v>
      </c>
      <c r="EJ281" s="828"/>
      <c r="EK281" s="828">
        <v>0</v>
      </c>
      <c r="EL281" s="828"/>
      <c r="EM281" s="827">
        <v>0</v>
      </c>
      <c r="EN281" s="827"/>
      <c r="EO281" s="829"/>
    </row>
    <row r="282" spans="128:145" ht="15">
      <c r="DX282" s="789" t="s">
        <v>504</v>
      </c>
      <c r="DY282" s="790" t="s">
        <v>986</v>
      </c>
      <c r="DZ282" s="790" t="s">
        <v>6</v>
      </c>
      <c r="EA282" s="935" t="s">
        <v>1172</v>
      </c>
      <c r="EB282" s="792">
        <v>1075</v>
      </c>
      <c r="EC282" s="793"/>
      <c r="ED282" s="794">
        <v>1075</v>
      </c>
      <c r="EE282" s="794"/>
      <c r="EF282" s="793"/>
      <c r="EG282" s="794">
        <v>2.3710271510178876E-2</v>
      </c>
      <c r="EH282" s="793"/>
      <c r="EI282" s="794">
        <v>0</v>
      </c>
      <c r="EJ282" s="794"/>
      <c r="EK282" s="794">
        <v>0</v>
      </c>
      <c r="EL282" s="794"/>
      <c r="EM282" s="793">
        <v>0</v>
      </c>
      <c r="EN282" s="793"/>
      <c r="EO282" s="795"/>
    </row>
    <row r="283" spans="128:145" ht="15">
      <c r="DX283" s="839" t="s">
        <v>504</v>
      </c>
      <c r="DY283" s="831" t="s">
        <v>1244</v>
      </c>
      <c r="DZ283" s="831" t="s">
        <v>6</v>
      </c>
      <c r="EA283" s="941" t="s">
        <v>1245</v>
      </c>
      <c r="EB283" s="792">
        <v>155</v>
      </c>
      <c r="EC283" s="827"/>
      <c r="ED283" s="828">
        <v>155</v>
      </c>
      <c r="EE283" s="828"/>
      <c r="EF283" s="827"/>
      <c r="EG283" s="828">
        <v>3.4186903107699773E-3</v>
      </c>
      <c r="EH283" s="827"/>
      <c r="EI283" s="794">
        <v>0</v>
      </c>
      <c r="EJ283" s="828"/>
      <c r="EK283" s="828">
        <v>0</v>
      </c>
      <c r="EL283" s="828"/>
      <c r="EM283" s="827">
        <v>0</v>
      </c>
      <c r="EN283" s="827"/>
      <c r="EO283" s="829"/>
    </row>
    <row r="284" spans="128:145">
      <c r="DX284" s="789" t="s">
        <v>504</v>
      </c>
      <c r="DY284" s="790" t="s">
        <v>1246</v>
      </c>
      <c r="DZ284" s="790" t="s">
        <v>6</v>
      </c>
      <c r="EA284" s="791" t="s">
        <v>1247</v>
      </c>
      <c r="EB284" s="792">
        <v>300</v>
      </c>
      <c r="EC284" s="827"/>
      <c r="ED284" s="828">
        <v>300</v>
      </c>
      <c r="EE284" s="828">
        <v>45339</v>
      </c>
      <c r="EF284" s="827"/>
      <c r="EG284" s="828">
        <v>6.6168199563289886E-3</v>
      </c>
      <c r="EH284" s="827"/>
      <c r="EI284" s="794">
        <v>0</v>
      </c>
      <c r="EJ284" s="828"/>
      <c r="EK284" s="828">
        <v>0</v>
      </c>
      <c r="EL284" s="828"/>
      <c r="EM284" s="827">
        <v>0</v>
      </c>
      <c r="EN284" s="827"/>
      <c r="EO284" s="829"/>
    </row>
    <row r="285" spans="128:145">
      <c r="DX285" s="789" t="s">
        <v>506</v>
      </c>
      <c r="DY285" s="790" t="s">
        <v>506</v>
      </c>
      <c r="DZ285" s="790" t="s">
        <v>744</v>
      </c>
      <c r="EA285" s="791" t="s">
        <v>507</v>
      </c>
      <c r="EB285" s="792">
        <v>5011</v>
      </c>
      <c r="EC285" s="793"/>
      <c r="ED285" s="794">
        <v>5011</v>
      </c>
      <c r="EE285" s="794"/>
      <c r="EF285" s="793"/>
      <c r="EG285" s="794">
        <v>0.68625034237195293</v>
      </c>
      <c r="EH285" s="793"/>
      <c r="EI285" s="794">
        <v>5574858</v>
      </c>
      <c r="EJ285" s="794"/>
      <c r="EK285" s="794">
        <v>3825748</v>
      </c>
      <c r="EL285" s="794">
        <v>5574858</v>
      </c>
      <c r="EM285" s="793">
        <v>0</v>
      </c>
      <c r="EN285" s="793"/>
      <c r="EO285" s="795"/>
    </row>
    <row r="286" spans="128:145">
      <c r="DX286" s="839" t="s">
        <v>506</v>
      </c>
      <c r="DY286" s="831" t="s">
        <v>140</v>
      </c>
      <c r="DZ286" s="831" t="s">
        <v>6</v>
      </c>
      <c r="EA286" s="832" t="s">
        <v>141</v>
      </c>
      <c r="EB286" s="792">
        <v>955</v>
      </c>
      <c r="EC286" s="827"/>
      <c r="ED286" s="828">
        <v>955</v>
      </c>
      <c r="EE286" s="828"/>
      <c r="EF286" s="827"/>
      <c r="EG286" s="828">
        <v>0.13078608600383457</v>
      </c>
      <c r="EH286" s="827"/>
      <c r="EI286" s="794">
        <v>0</v>
      </c>
      <c r="EJ286" s="828"/>
      <c r="EK286" s="828">
        <v>729114</v>
      </c>
      <c r="EL286" s="828"/>
      <c r="EM286" s="827">
        <v>0</v>
      </c>
      <c r="EN286" s="827"/>
      <c r="EO286" s="829"/>
    </row>
    <row r="287" spans="128:145">
      <c r="DX287" s="842" t="s">
        <v>506</v>
      </c>
      <c r="DY287" s="790" t="s">
        <v>521</v>
      </c>
      <c r="DZ287" s="790" t="s">
        <v>6</v>
      </c>
      <c r="EA287" s="791" t="s">
        <v>522</v>
      </c>
      <c r="EB287" s="792">
        <v>1336</v>
      </c>
      <c r="EC287" s="793"/>
      <c r="ED287" s="794">
        <v>1336</v>
      </c>
      <c r="EE287" s="794">
        <v>7302</v>
      </c>
      <c r="EF287" s="793"/>
      <c r="EG287" s="794">
        <v>0.18296357162421253</v>
      </c>
      <c r="EH287" s="793"/>
      <c r="EI287" s="794">
        <v>0</v>
      </c>
      <c r="EJ287" s="794"/>
      <c r="EK287" s="794">
        <v>1019996</v>
      </c>
      <c r="EL287" s="794"/>
      <c r="EM287" s="793">
        <v>0</v>
      </c>
      <c r="EN287" s="793"/>
      <c r="EO287" s="795"/>
    </row>
    <row r="288" spans="128:145">
      <c r="DX288" s="842" t="s">
        <v>508</v>
      </c>
      <c r="DY288" s="790" t="s">
        <v>508</v>
      </c>
      <c r="DZ288" s="790" t="s">
        <v>744</v>
      </c>
      <c r="EA288" s="791" t="s">
        <v>542</v>
      </c>
      <c r="EB288" s="792">
        <v>160899</v>
      </c>
      <c r="EC288" s="793"/>
      <c r="ED288" s="794">
        <v>160899</v>
      </c>
      <c r="EE288" s="794"/>
      <c r="EF288" s="793"/>
      <c r="EG288" s="794">
        <v>0.88871888912210162</v>
      </c>
      <c r="EH288" s="793"/>
      <c r="EI288" s="794">
        <v>0</v>
      </c>
      <c r="EJ288" s="794"/>
      <c r="EK288" s="794">
        <v>0</v>
      </c>
      <c r="EL288" s="794">
        <v>0</v>
      </c>
      <c r="EM288" s="793">
        <v>0</v>
      </c>
      <c r="EN288" s="793"/>
      <c r="EO288" s="795"/>
    </row>
    <row r="289" spans="128:145">
      <c r="DX289" s="842" t="s">
        <v>508</v>
      </c>
      <c r="DY289" s="790" t="s">
        <v>142</v>
      </c>
      <c r="DZ289" s="790" t="s">
        <v>6</v>
      </c>
      <c r="EA289" s="791" t="s">
        <v>1173</v>
      </c>
      <c r="EB289" s="792">
        <v>458</v>
      </c>
      <c r="EC289" s="793"/>
      <c r="ED289" s="794">
        <v>458</v>
      </c>
      <c r="EE289" s="794"/>
      <c r="EF289" s="793"/>
      <c r="EG289" s="794">
        <v>2.5297438220120852E-3</v>
      </c>
      <c r="EH289" s="793"/>
      <c r="EI289" s="794">
        <v>0</v>
      </c>
      <c r="EJ289" s="794"/>
      <c r="EK289" s="794">
        <v>0</v>
      </c>
      <c r="EL289" s="794"/>
      <c r="EM289" s="793">
        <v>0</v>
      </c>
      <c r="EN289" s="793"/>
      <c r="EO289" s="795"/>
    </row>
    <row r="290" spans="128:145">
      <c r="DX290" s="842" t="s">
        <v>508</v>
      </c>
      <c r="DY290" s="790" t="s">
        <v>144</v>
      </c>
      <c r="DZ290" s="790" t="s">
        <v>6</v>
      </c>
      <c r="EA290" s="791" t="s">
        <v>145</v>
      </c>
      <c r="EB290" s="792">
        <v>406</v>
      </c>
      <c r="EC290" s="793"/>
      <c r="ED290" s="794">
        <v>406</v>
      </c>
      <c r="EE290" s="794"/>
      <c r="EF290" s="793"/>
      <c r="EG290" s="794">
        <v>2.2425239994255603E-3</v>
      </c>
      <c r="EH290" s="793"/>
      <c r="EI290" s="794">
        <v>0</v>
      </c>
      <c r="EJ290" s="794"/>
      <c r="EK290" s="794">
        <v>0</v>
      </c>
      <c r="EL290" s="794"/>
      <c r="EM290" s="793">
        <v>0</v>
      </c>
      <c r="EN290" s="793"/>
      <c r="EO290" s="795"/>
    </row>
    <row r="291" spans="128:145">
      <c r="DX291" s="842" t="s">
        <v>508</v>
      </c>
      <c r="DY291" s="790" t="s">
        <v>146</v>
      </c>
      <c r="DZ291" s="790" t="s">
        <v>6</v>
      </c>
      <c r="EA291" s="791" t="s">
        <v>147</v>
      </c>
      <c r="EB291" s="792">
        <v>630</v>
      </c>
      <c r="EC291" s="793"/>
      <c r="ED291" s="794">
        <v>630</v>
      </c>
      <c r="EE291" s="794"/>
      <c r="EF291" s="793"/>
      <c r="EG291" s="794">
        <v>3.4797786197982832E-3</v>
      </c>
      <c r="EH291" s="793"/>
      <c r="EI291" s="794">
        <v>0</v>
      </c>
      <c r="EJ291" s="794"/>
      <c r="EK291" s="794">
        <v>0</v>
      </c>
      <c r="EL291" s="794"/>
      <c r="EM291" s="793">
        <v>0</v>
      </c>
      <c r="EN291" s="793"/>
      <c r="EO291" s="795"/>
    </row>
    <row r="292" spans="128:145">
      <c r="DX292" s="842" t="s">
        <v>508</v>
      </c>
      <c r="DY292" s="790" t="s">
        <v>148</v>
      </c>
      <c r="DZ292" s="790" t="s">
        <v>6</v>
      </c>
      <c r="EA292" s="791" t="s">
        <v>149</v>
      </c>
      <c r="EB292" s="792">
        <v>1700</v>
      </c>
      <c r="EC292" s="793"/>
      <c r="ED292" s="794">
        <v>1700</v>
      </c>
      <c r="EE292" s="794"/>
      <c r="EF292" s="793"/>
      <c r="EG292" s="794">
        <v>9.3898788153287012E-3</v>
      </c>
      <c r="EH292" s="793"/>
      <c r="EI292" s="794">
        <v>0</v>
      </c>
      <c r="EJ292" s="794"/>
      <c r="EK292" s="794">
        <v>0</v>
      </c>
      <c r="EL292" s="794"/>
      <c r="EM292" s="793">
        <v>0</v>
      </c>
      <c r="EN292" s="793"/>
      <c r="EO292" s="795"/>
    </row>
    <row r="293" spans="128:145">
      <c r="DX293" s="842" t="s">
        <v>508</v>
      </c>
      <c r="DY293" s="790" t="s">
        <v>150</v>
      </c>
      <c r="DZ293" s="790" t="s">
        <v>6</v>
      </c>
      <c r="EA293" s="791" t="s">
        <v>151</v>
      </c>
      <c r="EB293" s="792">
        <v>1400</v>
      </c>
      <c r="EC293" s="793"/>
      <c r="ED293" s="794">
        <v>1400</v>
      </c>
      <c r="EE293" s="794"/>
      <c r="EF293" s="793"/>
      <c r="EG293" s="794">
        <v>7.7328413773295182E-3</v>
      </c>
      <c r="EH293" s="793"/>
      <c r="EI293" s="794">
        <v>0</v>
      </c>
      <c r="EJ293" s="794"/>
      <c r="EK293" s="794">
        <v>0</v>
      </c>
      <c r="EL293" s="794"/>
      <c r="EM293" s="793">
        <v>0</v>
      </c>
      <c r="EN293" s="793"/>
      <c r="EO293" s="795"/>
    </row>
    <row r="294" spans="128:145">
      <c r="DX294" s="842" t="s">
        <v>508</v>
      </c>
      <c r="DY294" s="790" t="s">
        <v>152</v>
      </c>
      <c r="DZ294" s="790" t="s">
        <v>6</v>
      </c>
      <c r="EA294" s="791" t="s">
        <v>1174</v>
      </c>
      <c r="EB294" s="792">
        <v>590</v>
      </c>
      <c r="EC294" s="793"/>
      <c r="ED294" s="794">
        <v>590</v>
      </c>
      <c r="EE294" s="794"/>
      <c r="EF294" s="793"/>
      <c r="EG294" s="794">
        <v>3.2588402947317258E-3</v>
      </c>
      <c r="EH294" s="793"/>
      <c r="EI294" s="794">
        <v>0</v>
      </c>
      <c r="EJ294" s="794"/>
      <c r="EK294" s="794">
        <v>0</v>
      </c>
      <c r="EL294" s="794"/>
      <c r="EM294" s="793">
        <v>0</v>
      </c>
      <c r="EN294" s="793"/>
      <c r="EO294" s="795"/>
    </row>
    <row r="295" spans="128:145" ht="15">
      <c r="DX295" s="842" t="s">
        <v>508</v>
      </c>
      <c r="DY295" s="790" t="s">
        <v>154</v>
      </c>
      <c r="DZ295" s="790" t="s">
        <v>6</v>
      </c>
      <c r="EA295" s="970" t="s">
        <v>539</v>
      </c>
      <c r="EB295" s="792">
        <v>745</v>
      </c>
      <c r="EC295" s="793"/>
      <c r="ED295" s="794">
        <v>745</v>
      </c>
      <c r="EE295" s="794"/>
      <c r="EF295" s="793"/>
      <c r="EG295" s="794">
        <v>4.114976304364637E-3</v>
      </c>
      <c r="EH295" s="793"/>
      <c r="EI295" s="794">
        <v>0</v>
      </c>
      <c r="EJ295" s="794"/>
      <c r="EK295" s="794">
        <v>0</v>
      </c>
      <c r="EL295" s="794"/>
      <c r="EM295" s="793">
        <v>0</v>
      </c>
      <c r="EN295" s="793"/>
      <c r="EO295" s="795"/>
    </row>
    <row r="296" spans="128:145">
      <c r="DX296" s="842" t="s">
        <v>508</v>
      </c>
      <c r="DY296" s="790" t="s">
        <v>155</v>
      </c>
      <c r="DZ296" s="1019" t="s">
        <v>6</v>
      </c>
      <c r="EA296" s="1019" t="s">
        <v>1175</v>
      </c>
      <c r="EB296" s="792">
        <v>891</v>
      </c>
      <c r="EC296" s="793"/>
      <c r="ED296" s="794">
        <v>891</v>
      </c>
      <c r="EE296" s="794"/>
      <c r="EF296" s="793"/>
      <c r="EG296" s="794">
        <v>4.9214011908575725E-3</v>
      </c>
      <c r="EH296" s="793"/>
      <c r="EI296" s="794">
        <v>0</v>
      </c>
      <c r="EJ296" s="794"/>
      <c r="EK296" s="794">
        <v>0</v>
      </c>
      <c r="EL296" s="794"/>
      <c r="EM296" s="793">
        <v>0</v>
      </c>
      <c r="EN296" s="793"/>
      <c r="EO296" s="795"/>
    </row>
    <row r="297" spans="128:145">
      <c r="DX297" s="842" t="s">
        <v>508</v>
      </c>
      <c r="DY297" s="790" t="s">
        <v>157</v>
      </c>
      <c r="DZ297" s="1019" t="s">
        <v>6</v>
      </c>
      <c r="EA297" s="1019" t="s">
        <v>158</v>
      </c>
      <c r="EB297" s="793">
        <v>144</v>
      </c>
      <c r="EC297" s="793"/>
      <c r="ED297" s="794">
        <v>144</v>
      </c>
      <c r="EE297" s="794"/>
      <c r="EF297" s="793"/>
      <c r="EG297" s="794">
        <v>7.9537797023960762E-4</v>
      </c>
      <c r="EH297" s="793"/>
      <c r="EI297" s="794">
        <v>0</v>
      </c>
      <c r="EJ297" s="794"/>
      <c r="EK297" s="794">
        <v>0</v>
      </c>
      <c r="EL297" s="794"/>
      <c r="EM297" s="793">
        <v>0</v>
      </c>
      <c r="EN297" s="793"/>
      <c r="EO297" s="795"/>
    </row>
    <row r="298" spans="128:145">
      <c r="DX298" s="789" t="s">
        <v>508</v>
      </c>
      <c r="DY298" s="790" t="s">
        <v>159</v>
      </c>
      <c r="DZ298" s="790" t="s">
        <v>6</v>
      </c>
      <c r="EA298" s="791" t="s">
        <v>1176</v>
      </c>
      <c r="EB298" s="794">
        <v>750</v>
      </c>
      <c r="EC298" s="793"/>
      <c r="ED298" s="793">
        <v>750</v>
      </c>
      <c r="EE298" s="794"/>
      <c r="EF298" s="793"/>
      <c r="EG298" s="794">
        <v>4.1425935949979563E-3</v>
      </c>
      <c r="EH298" s="793"/>
      <c r="EI298" s="794">
        <v>0</v>
      </c>
      <c r="EJ298" s="794"/>
      <c r="EK298" s="794">
        <v>0</v>
      </c>
      <c r="EL298" s="794"/>
      <c r="EM298" s="793">
        <v>0</v>
      </c>
      <c r="EN298" s="793"/>
      <c r="EO298" s="795"/>
    </row>
    <row r="299" spans="128:145">
      <c r="DX299" s="789" t="s">
        <v>508</v>
      </c>
      <c r="DY299" s="790" t="s">
        <v>242</v>
      </c>
      <c r="DZ299" s="790" t="s">
        <v>6</v>
      </c>
      <c r="EA299" s="791" t="s">
        <v>243</v>
      </c>
      <c r="EB299" s="793">
        <v>700</v>
      </c>
      <c r="EC299" s="793"/>
      <c r="ED299" s="793">
        <v>700</v>
      </c>
      <c r="EE299" s="793"/>
      <c r="EF299" s="793"/>
      <c r="EG299" s="793">
        <v>3.8664206886647591E-3</v>
      </c>
      <c r="EH299" s="793"/>
      <c r="EI299" s="793">
        <v>0</v>
      </c>
      <c r="EJ299" s="793"/>
      <c r="EK299" s="793">
        <v>0</v>
      </c>
      <c r="EL299" s="793"/>
      <c r="EM299" s="793">
        <v>0</v>
      </c>
      <c r="EN299" s="793"/>
      <c r="EO299" s="795"/>
    </row>
    <row r="300" spans="128:145">
      <c r="DX300" s="789" t="s">
        <v>508</v>
      </c>
      <c r="DY300" s="790" t="s">
        <v>275</v>
      </c>
      <c r="DZ300" s="790" t="s">
        <v>6</v>
      </c>
      <c r="EA300" s="791" t="s">
        <v>276</v>
      </c>
      <c r="EB300" s="794">
        <v>800</v>
      </c>
      <c r="EC300" s="793"/>
      <c r="ED300" s="793">
        <v>800</v>
      </c>
      <c r="EE300" s="794"/>
      <c r="EF300" s="793"/>
      <c r="EG300" s="794">
        <v>4.418766501331153E-3</v>
      </c>
      <c r="EH300" s="793"/>
      <c r="EI300" s="794">
        <v>0</v>
      </c>
      <c r="EJ300" s="794"/>
      <c r="EK300" s="794">
        <v>0</v>
      </c>
      <c r="EL300" s="794"/>
      <c r="EM300" s="793">
        <v>0</v>
      </c>
      <c r="EN300" s="793"/>
      <c r="EO300" s="795"/>
    </row>
    <row r="301" spans="128:145">
      <c r="DX301" s="789" t="s">
        <v>508</v>
      </c>
      <c r="DY301" s="790" t="s">
        <v>780</v>
      </c>
      <c r="DZ301" s="790" t="s">
        <v>6</v>
      </c>
      <c r="EA301" s="791" t="s">
        <v>1177</v>
      </c>
      <c r="EB301" s="794">
        <v>1335</v>
      </c>
      <c r="EC301" s="793"/>
      <c r="ED301" s="793">
        <v>1335</v>
      </c>
      <c r="EE301" s="794"/>
      <c r="EF301" s="793"/>
      <c r="EG301" s="794">
        <v>7.373816599096362E-3</v>
      </c>
      <c r="EH301" s="793"/>
      <c r="EI301" s="1021">
        <v>0</v>
      </c>
      <c r="EJ301" s="1021"/>
      <c r="EK301" s="1021">
        <v>0</v>
      </c>
      <c r="EL301" s="794"/>
      <c r="EM301" s="793">
        <v>0</v>
      </c>
      <c r="EN301" s="793"/>
      <c r="EO301" s="795"/>
    </row>
    <row r="302" spans="128:145">
      <c r="DX302" s="842" t="s">
        <v>508</v>
      </c>
      <c r="DY302" s="1022" t="s">
        <v>855</v>
      </c>
      <c r="DZ302" s="619" t="s">
        <v>6</v>
      </c>
      <c r="EA302" s="619" t="s">
        <v>1178</v>
      </c>
      <c r="EB302" s="794">
        <v>430</v>
      </c>
      <c r="EC302" s="793"/>
      <c r="ED302" s="793">
        <v>430</v>
      </c>
      <c r="EE302" s="794"/>
      <c r="EF302" s="793"/>
      <c r="EG302" s="794">
        <v>2.375086994465495E-3</v>
      </c>
      <c r="EH302" s="793"/>
      <c r="EI302" s="794">
        <v>0</v>
      </c>
      <c r="EJ302" s="794"/>
      <c r="EK302" s="794">
        <v>0</v>
      </c>
      <c r="EL302" s="794"/>
      <c r="EM302" s="793">
        <v>0</v>
      </c>
      <c r="EN302" s="793"/>
      <c r="EO302" s="795"/>
    </row>
    <row r="303" spans="128:145">
      <c r="DX303" s="789" t="s">
        <v>508</v>
      </c>
      <c r="DY303" s="790" t="s">
        <v>903</v>
      </c>
      <c r="DZ303" s="790" t="s">
        <v>6</v>
      </c>
      <c r="EA303" s="791" t="s">
        <v>1179</v>
      </c>
      <c r="EB303" s="794">
        <v>936</v>
      </c>
      <c r="EC303" s="793"/>
      <c r="ED303" s="793">
        <v>936</v>
      </c>
      <c r="EE303" s="794"/>
      <c r="EF303" s="793"/>
      <c r="EG303" s="794">
        <v>5.1699568065574492E-3</v>
      </c>
      <c r="EH303" s="793"/>
      <c r="EI303" s="794">
        <v>0</v>
      </c>
      <c r="EJ303" s="794"/>
      <c r="EK303" s="794">
        <v>0</v>
      </c>
      <c r="EL303" s="794"/>
      <c r="EM303" s="793">
        <v>0</v>
      </c>
      <c r="EN303" s="793"/>
      <c r="EO303" s="795"/>
    </row>
    <row r="304" spans="128:145">
      <c r="DX304" s="842" t="s">
        <v>508</v>
      </c>
      <c r="DY304" s="790" t="s">
        <v>905</v>
      </c>
      <c r="DZ304" s="790" t="s">
        <v>6</v>
      </c>
      <c r="EA304" s="791" t="s">
        <v>906</v>
      </c>
      <c r="EB304" s="794">
        <v>905</v>
      </c>
      <c r="EC304" s="793"/>
      <c r="ED304" s="793">
        <v>905</v>
      </c>
      <c r="EE304" s="794"/>
      <c r="EF304" s="793"/>
      <c r="EG304" s="794">
        <v>4.9987296046308674E-3</v>
      </c>
      <c r="EH304" s="793"/>
      <c r="EI304" s="794">
        <v>0</v>
      </c>
      <c r="EJ304" s="794"/>
      <c r="EK304" s="794">
        <v>0</v>
      </c>
      <c r="EL304" s="794"/>
      <c r="EM304" s="793">
        <v>0</v>
      </c>
      <c r="EN304" s="793"/>
      <c r="EO304" s="795"/>
    </row>
    <row r="305" spans="128:145">
      <c r="DX305" s="789" t="s">
        <v>508</v>
      </c>
      <c r="DY305" s="790" t="s">
        <v>907</v>
      </c>
      <c r="DZ305" s="790" t="s">
        <v>6</v>
      </c>
      <c r="EA305" s="791" t="s">
        <v>1180</v>
      </c>
      <c r="EB305" s="1013">
        <v>740</v>
      </c>
      <c r="EC305" s="793"/>
      <c r="ED305" s="793">
        <v>740</v>
      </c>
      <c r="EE305" s="794"/>
      <c r="EF305" s="793"/>
      <c r="EG305" s="794">
        <v>4.0873590137313169E-3</v>
      </c>
      <c r="EH305" s="793"/>
      <c r="EI305" s="1021">
        <v>0</v>
      </c>
      <c r="EJ305" s="1021"/>
      <c r="EK305" s="1021">
        <v>0</v>
      </c>
      <c r="EL305" s="794"/>
      <c r="EM305" s="793">
        <v>0</v>
      </c>
      <c r="EN305" s="1013"/>
      <c r="EO305" s="795"/>
    </row>
    <row r="306" spans="128:145">
      <c r="DX306" s="789" t="s">
        <v>508</v>
      </c>
      <c r="DY306" s="790" t="s">
        <v>943</v>
      </c>
      <c r="DZ306" s="790" t="s">
        <v>6</v>
      </c>
      <c r="EA306" s="791" t="s">
        <v>1347</v>
      </c>
      <c r="EB306" s="794">
        <v>500</v>
      </c>
      <c r="EC306" s="793"/>
      <c r="ED306" s="793">
        <v>500</v>
      </c>
      <c r="EE306" s="794"/>
      <c r="EF306" s="793"/>
      <c r="EG306" s="794">
        <v>2.7617290633319708E-3</v>
      </c>
      <c r="EH306" s="793"/>
      <c r="EI306" s="794">
        <v>0</v>
      </c>
      <c r="EJ306" s="794"/>
      <c r="EK306" s="794">
        <v>0</v>
      </c>
      <c r="EL306" s="794"/>
      <c r="EM306" s="793">
        <v>0</v>
      </c>
      <c r="EN306" s="793"/>
      <c r="EO306" s="795"/>
    </row>
    <row r="307" spans="128:145">
      <c r="DX307" s="789" t="s">
        <v>508</v>
      </c>
      <c r="DY307" s="790" t="s">
        <v>987</v>
      </c>
      <c r="DZ307" s="790" t="s">
        <v>6</v>
      </c>
      <c r="EA307" s="791" t="s">
        <v>988</v>
      </c>
      <c r="EB307" s="794">
        <v>290</v>
      </c>
      <c r="EC307" s="793"/>
      <c r="ED307" s="793">
        <v>290</v>
      </c>
      <c r="EE307" s="794"/>
      <c r="EF307" s="793"/>
      <c r="EG307" s="794">
        <v>1.601802856732543E-3</v>
      </c>
      <c r="EH307" s="793"/>
      <c r="EI307" s="794">
        <v>0</v>
      </c>
      <c r="EJ307" s="794"/>
      <c r="EK307" s="794">
        <v>0</v>
      </c>
      <c r="EL307" s="794"/>
      <c r="EM307" s="793">
        <v>0</v>
      </c>
      <c r="EN307" s="793"/>
      <c r="EO307" s="795"/>
    </row>
    <row r="308" spans="128:145">
      <c r="DX308" s="789" t="s">
        <v>508</v>
      </c>
      <c r="DY308" s="790" t="s">
        <v>1026</v>
      </c>
      <c r="DZ308" s="790" t="s">
        <v>6</v>
      </c>
      <c r="EA308" s="791" t="s">
        <v>1027</v>
      </c>
      <c r="EB308" s="794">
        <v>984</v>
      </c>
      <c r="EC308" s="793"/>
      <c r="ED308" s="793">
        <v>984</v>
      </c>
      <c r="EE308" s="794"/>
      <c r="EF308" s="793"/>
      <c r="EG308" s="1021">
        <v>5.4350827966373185E-3</v>
      </c>
      <c r="EH308" s="1023"/>
      <c r="EI308" s="1021">
        <v>0</v>
      </c>
      <c r="EJ308" s="1023"/>
      <c r="EK308" s="1021">
        <v>0</v>
      </c>
      <c r="EL308" s="794"/>
      <c r="EM308" s="793">
        <v>0</v>
      </c>
      <c r="EN308" s="793"/>
      <c r="EO308" s="795"/>
    </row>
    <row r="309" spans="128:145">
      <c r="DX309" s="842" t="s">
        <v>508</v>
      </c>
      <c r="DY309" s="790" t="s">
        <v>1028</v>
      </c>
      <c r="DZ309" s="790" t="s">
        <v>6</v>
      </c>
      <c r="EA309" s="791" t="s">
        <v>1182</v>
      </c>
      <c r="EB309" s="794">
        <v>1430</v>
      </c>
      <c r="EC309" s="793"/>
      <c r="ED309" s="793">
        <v>1430</v>
      </c>
      <c r="EE309" s="794"/>
      <c r="EF309" s="793"/>
      <c r="EG309" s="794">
        <v>7.8985451211294362E-3</v>
      </c>
      <c r="EH309" s="793"/>
      <c r="EI309" s="794">
        <v>0</v>
      </c>
      <c r="EJ309" s="793"/>
      <c r="EK309" s="793">
        <v>0</v>
      </c>
      <c r="EL309" s="794"/>
      <c r="EM309" s="793">
        <v>0</v>
      </c>
      <c r="EN309" s="793"/>
      <c r="EO309" s="795"/>
    </row>
    <row r="310" spans="128:145" ht="15">
      <c r="DX310" s="842" t="s">
        <v>508</v>
      </c>
      <c r="DY310" s="790" t="s">
        <v>1183</v>
      </c>
      <c r="DZ310" s="790" t="s">
        <v>6</v>
      </c>
      <c r="EA310" s="935" t="s">
        <v>1184</v>
      </c>
      <c r="EB310" s="619">
        <v>953</v>
      </c>
      <c r="ED310" s="619">
        <v>953</v>
      </c>
      <c r="EG310" s="619">
        <v>5.2638555947107368E-3</v>
      </c>
      <c r="EI310" s="619">
        <v>0</v>
      </c>
      <c r="EK310" s="619">
        <v>0</v>
      </c>
      <c r="EM310" s="619">
        <v>0</v>
      </c>
    </row>
    <row r="311" spans="128:145">
      <c r="DX311" s="789" t="s">
        <v>508</v>
      </c>
      <c r="DY311" s="790" t="s">
        <v>1248</v>
      </c>
      <c r="DZ311" s="790" t="s">
        <v>6</v>
      </c>
      <c r="EA311" s="791" t="s">
        <v>1249</v>
      </c>
      <c r="EB311" s="619">
        <v>858</v>
      </c>
      <c r="ED311" s="619">
        <v>858</v>
      </c>
      <c r="EG311" s="619">
        <v>4.7391270726776617E-3</v>
      </c>
      <c r="EI311" s="619">
        <v>0</v>
      </c>
      <c r="EK311" s="619">
        <v>0</v>
      </c>
      <c r="EM311" s="619">
        <v>0</v>
      </c>
    </row>
    <row r="312" spans="128:145">
      <c r="DX312" s="830" t="s">
        <v>508</v>
      </c>
      <c r="DY312" s="831" t="s">
        <v>1185</v>
      </c>
      <c r="DZ312" s="831" t="s">
        <v>6</v>
      </c>
      <c r="EA312" s="832" t="s">
        <v>1186</v>
      </c>
      <c r="EB312" s="619">
        <v>387</v>
      </c>
      <c r="ED312" s="619">
        <v>387</v>
      </c>
      <c r="EG312" s="619">
        <v>2.1375782950189453E-3</v>
      </c>
      <c r="EI312" s="619">
        <v>0</v>
      </c>
      <c r="EK312" s="619">
        <v>0</v>
      </c>
      <c r="EM312" s="619">
        <v>0</v>
      </c>
    </row>
    <row r="313" spans="128:145">
      <c r="DX313" s="789" t="s">
        <v>508</v>
      </c>
      <c r="DY313" s="790" t="s">
        <v>1293</v>
      </c>
      <c r="DZ313" s="790" t="s">
        <v>6</v>
      </c>
      <c r="EA313" s="791" t="s">
        <v>1294</v>
      </c>
      <c r="EB313" s="619">
        <v>935</v>
      </c>
      <c r="ED313" s="619">
        <v>935</v>
      </c>
      <c r="EG313" s="619">
        <v>5.1644333484307855E-3</v>
      </c>
      <c r="EI313" s="619">
        <v>0</v>
      </c>
      <c r="EK313" s="619">
        <v>0</v>
      </c>
      <c r="EM313" s="619">
        <v>0</v>
      </c>
    </row>
    <row r="314" spans="128:145">
      <c r="DX314" s="839" t="s">
        <v>508</v>
      </c>
      <c r="DY314" s="831" t="s">
        <v>1348</v>
      </c>
      <c r="DZ314" s="831" t="s">
        <v>6</v>
      </c>
      <c r="EA314" s="832" t="s">
        <v>1349</v>
      </c>
      <c r="EB314" s="619">
        <v>250</v>
      </c>
      <c r="ED314" s="619">
        <v>250</v>
      </c>
      <c r="EE314" s="619">
        <v>181046</v>
      </c>
      <c r="EG314" s="619">
        <v>1.3808645316659854E-3</v>
      </c>
      <c r="EI314" s="619">
        <v>0</v>
      </c>
      <c r="EK314" s="619">
        <v>0</v>
      </c>
      <c r="EM314" s="619">
        <v>0</v>
      </c>
    </row>
    <row r="315" spans="128:145">
      <c r="DX315" s="789" t="s">
        <v>543</v>
      </c>
      <c r="DY315" s="790" t="s">
        <v>543</v>
      </c>
      <c r="DZ315" s="790" t="s">
        <v>744</v>
      </c>
      <c r="EA315" s="791" t="s">
        <v>544</v>
      </c>
      <c r="EB315" s="619">
        <v>1685</v>
      </c>
      <c r="ED315" s="619">
        <v>1685</v>
      </c>
      <c r="EG315" s="619">
        <v>0.91725639629831246</v>
      </c>
      <c r="EI315" s="619">
        <v>277993</v>
      </c>
      <c r="EK315" s="619">
        <v>254991</v>
      </c>
      <c r="EL315" s="619">
        <v>277993</v>
      </c>
      <c r="EM315" s="619">
        <v>0</v>
      </c>
    </row>
    <row r="316" spans="128:145" ht="15">
      <c r="DX316" s="830" t="s">
        <v>543</v>
      </c>
      <c r="DY316" s="831" t="s">
        <v>162</v>
      </c>
      <c r="DZ316" s="831" t="s">
        <v>6</v>
      </c>
      <c r="EA316" s="941" t="s">
        <v>163</v>
      </c>
      <c r="EB316" s="619">
        <v>152</v>
      </c>
      <c r="ED316" s="619">
        <v>152</v>
      </c>
      <c r="EE316" s="619">
        <v>1837</v>
      </c>
      <c r="EG316" s="619">
        <v>8.274360370168754E-2</v>
      </c>
      <c r="EI316" s="619">
        <v>0</v>
      </c>
      <c r="EK316" s="619">
        <v>23002</v>
      </c>
      <c r="EM316" s="619">
        <v>0</v>
      </c>
    </row>
    <row r="317" spans="128:145">
      <c r="DX317" s="789" t="s">
        <v>545</v>
      </c>
      <c r="DY317" s="790" t="s">
        <v>545</v>
      </c>
      <c r="DZ317" s="790" t="s">
        <v>744</v>
      </c>
      <c r="EA317" s="791" t="s">
        <v>546</v>
      </c>
      <c r="EB317" s="619">
        <v>1095</v>
      </c>
      <c r="ED317" s="619">
        <v>1095</v>
      </c>
      <c r="EG317" s="619">
        <v>0.78776978417266186</v>
      </c>
      <c r="EI317" s="619">
        <v>724385</v>
      </c>
      <c r="EK317" s="619">
        <v>570649</v>
      </c>
      <c r="EL317" s="619">
        <v>724385</v>
      </c>
      <c r="EM317" s="619">
        <v>0</v>
      </c>
    </row>
    <row r="318" spans="128:145">
      <c r="DX318" s="839" t="s">
        <v>545</v>
      </c>
      <c r="DY318" s="831" t="s">
        <v>1250</v>
      </c>
      <c r="DZ318" s="831" t="s">
        <v>6</v>
      </c>
      <c r="EA318" s="832" t="s">
        <v>1251</v>
      </c>
      <c r="EB318" s="619">
        <v>295</v>
      </c>
      <c r="ED318" s="619">
        <v>295</v>
      </c>
      <c r="EE318" s="619">
        <v>1390</v>
      </c>
      <c r="EG318" s="619">
        <v>0.21223021582733814</v>
      </c>
      <c r="EI318" s="619">
        <v>0</v>
      </c>
      <c r="EK318" s="619">
        <v>153736</v>
      </c>
      <c r="EM318" s="619">
        <v>0</v>
      </c>
    </row>
    <row r="319" spans="128:145">
      <c r="DX319" s="789" t="s">
        <v>547</v>
      </c>
      <c r="DY319" s="790" t="s">
        <v>547</v>
      </c>
      <c r="DZ319" s="790" t="s">
        <v>744</v>
      </c>
      <c r="EA319" s="791" t="s">
        <v>548</v>
      </c>
      <c r="EB319" s="619">
        <v>4699</v>
      </c>
      <c r="ED319" s="619">
        <v>4699</v>
      </c>
      <c r="EG319" s="619">
        <v>0.96212121212121215</v>
      </c>
      <c r="EI319" s="619">
        <v>0</v>
      </c>
      <c r="EK319" s="619">
        <v>0</v>
      </c>
      <c r="EL319" s="619">
        <v>0</v>
      </c>
      <c r="EM319" s="619">
        <v>0</v>
      </c>
    </row>
    <row r="320" spans="128:145">
      <c r="DX320" s="789" t="s">
        <v>547</v>
      </c>
      <c r="DY320" s="790" t="s">
        <v>246</v>
      </c>
      <c r="DZ320" s="790" t="s">
        <v>6</v>
      </c>
      <c r="EA320" s="791" t="s">
        <v>247</v>
      </c>
      <c r="EB320" s="619">
        <v>185</v>
      </c>
      <c r="ED320" s="619">
        <v>185</v>
      </c>
      <c r="EE320" s="619">
        <v>4884</v>
      </c>
      <c r="EG320" s="619">
        <v>3.787878787878788E-2</v>
      </c>
      <c r="EI320" s="619">
        <v>0</v>
      </c>
      <c r="EK320" s="619">
        <v>0</v>
      </c>
      <c r="EM320" s="619">
        <v>0</v>
      </c>
    </row>
    <row r="321" spans="128:144">
      <c r="DX321" s="839" t="s">
        <v>549</v>
      </c>
      <c r="DY321" s="831" t="s">
        <v>549</v>
      </c>
      <c r="DZ321" s="831" t="s">
        <v>744</v>
      </c>
      <c r="EA321" s="832" t="s">
        <v>550</v>
      </c>
      <c r="EB321" s="619">
        <v>17630</v>
      </c>
      <c r="ED321" s="619">
        <v>17630</v>
      </c>
      <c r="EG321" s="619">
        <v>0.92298832521857499</v>
      </c>
      <c r="EI321" s="619">
        <v>11130344</v>
      </c>
      <c r="EK321" s="619">
        <v>10273177</v>
      </c>
      <c r="EL321" s="619">
        <v>11130344</v>
      </c>
      <c r="EM321" s="619">
        <v>0</v>
      </c>
      <c r="EN321" s="619">
        <v>-1</v>
      </c>
    </row>
    <row r="322" spans="128:144">
      <c r="DX322" s="789" t="s">
        <v>549</v>
      </c>
      <c r="DY322" s="790" t="s">
        <v>164</v>
      </c>
      <c r="DZ322" s="790" t="s">
        <v>6</v>
      </c>
      <c r="EA322" s="791" t="s">
        <v>165</v>
      </c>
      <c r="EB322" s="619">
        <v>270</v>
      </c>
      <c r="ED322" s="619">
        <v>270</v>
      </c>
      <c r="EG322" s="619">
        <v>1.4135385581906707E-2</v>
      </c>
      <c r="EI322" s="619">
        <v>0</v>
      </c>
      <c r="EK322" s="619">
        <v>157332</v>
      </c>
      <c r="EM322" s="619">
        <v>0</v>
      </c>
    </row>
    <row r="323" spans="128:144">
      <c r="DX323" s="839" t="s">
        <v>549</v>
      </c>
      <c r="DY323" s="831" t="s">
        <v>909</v>
      </c>
      <c r="DZ323" s="831" t="s">
        <v>6</v>
      </c>
      <c r="EA323" s="832" t="s">
        <v>910</v>
      </c>
      <c r="EB323" s="619">
        <v>1201</v>
      </c>
      <c r="ED323" s="619">
        <v>1201</v>
      </c>
      <c r="EE323" s="619">
        <v>19101</v>
      </c>
      <c r="EG323" s="619">
        <v>6.2876289199518348E-2</v>
      </c>
      <c r="EI323" s="619">
        <v>0</v>
      </c>
      <c r="EK323" s="619">
        <v>699835</v>
      </c>
      <c r="EM323" s="619">
        <v>0</v>
      </c>
    </row>
    <row r="324" spans="128:144">
      <c r="DX324" s="789" t="s">
        <v>551</v>
      </c>
      <c r="DY324" s="790" t="s">
        <v>551</v>
      </c>
      <c r="DZ324" s="790" t="s">
        <v>744</v>
      </c>
      <c r="EA324" s="791" t="s">
        <v>552</v>
      </c>
      <c r="EB324" s="619">
        <v>8470</v>
      </c>
      <c r="ED324" s="619">
        <v>8470</v>
      </c>
      <c r="EE324" s="619">
        <v>8470</v>
      </c>
      <c r="EG324" s="619">
        <v>1</v>
      </c>
      <c r="EI324" s="619">
        <v>3522165</v>
      </c>
      <c r="EK324" s="619">
        <v>3522165</v>
      </c>
      <c r="EL324" s="619">
        <v>3522165</v>
      </c>
      <c r="EM324" s="619">
        <v>0</v>
      </c>
    </row>
    <row r="325" spans="128:144">
      <c r="DX325" s="789" t="s">
        <v>553</v>
      </c>
      <c r="DY325" s="790" t="s">
        <v>553</v>
      </c>
      <c r="DZ325" s="790" t="s">
        <v>744</v>
      </c>
      <c r="EA325" s="791" t="s">
        <v>554</v>
      </c>
      <c r="EB325" s="619">
        <v>10396</v>
      </c>
      <c r="ED325" s="619">
        <v>10396</v>
      </c>
      <c r="EG325" s="619">
        <v>0.82013253392237295</v>
      </c>
      <c r="EI325" s="619">
        <v>5547018</v>
      </c>
      <c r="EK325" s="619">
        <v>4549290</v>
      </c>
      <c r="EL325" s="619">
        <v>5547018</v>
      </c>
      <c r="EM325" s="619">
        <v>0</v>
      </c>
    </row>
    <row r="326" spans="128:144">
      <c r="DX326" s="839" t="s">
        <v>553</v>
      </c>
      <c r="DY326" s="831" t="s">
        <v>168</v>
      </c>
      <c r="DZ326" s="831" t="s">
        <v>6</v>
      </c>
      <c r="EA326" s="832" t="s">
        <v>1188</v>
      </c>
      <c r="EB326" s="619">
        <v>1280</v>
      </c>
      <c r="ED326" s="619">
        <v>1280</v>
      </c>
      <c r="EG326" s="619">
        <v>0.10097822656989587</v>
      </c>
      <c r="EI326" s="619">
        <v>0</v>
      </c>
      <c r="EK326" s="619">
        <v>560128</v>
      </c>
      <c r="EM326" s="619">
        <v>0</v>
      </c>
    </row>
    <row r="327" spans="128:144">
      <c r="DX327" s="836" t="s">
        <v>553</v>
      </c>
      <c r="DY327" s="837" t="s">
        <v>911</v>
      </c>
      <c r="DZ327" s="837" t="s">
        <v>6</v>
      </c>
      <c r="EA327" s="838" t="s">
        <v>1189</v>
      </c>
      <c r="EB327" s="619">
        <v>1000</v>
      </c>
      <c r="ED327" s="619">
        <v>1000</v>
      </c>
      <c r="EE327" s="619">
        <v>12676</v>
      </c>
      <c r="EG327" s="619">
        <v>7.8889239507731149E-2</v>
      </c>
      <c r="EI327" s="619">
        <v>0</v>
      </c>
      <c r="EK327" s="619">
        <v>437600</v>
      </c>
      <c r="EM327" s="619">
        <v>0</v>
      </c>
    </row>
    <row r="328" spans="128:144">
      <c r="DX328" s="836" t="s">
        <v>555</v>
      </c>
      <c r="DY328" s="837" t="s">
        <v>555</v>
      </c>
      <c r="DZ328" s="837" t="s">
        <v>744</v>
      </c>
      <c r="EA328" s="838" t="s">
        <v>556</v>
      </c>
      <c r="EB328" s="619">
        <v>5036</v>
      </c>
      <c r="ED328" s="619">
        <v>5036</v>
      </c>
      <c r="EE328" s="619">
        <v>5036</v>
      </c>
      <c r="EG328" s="619">
        <v>1</v>
      </c>
      <c r="EI328" s="619">
        <v>2156489</v>
      </c>
      <c r="EK328" s="619">
        <v>2156489</v>
      </c>
      <c r="EL328" s="619">
        <v>2156489</v>
      </c>
      <c r="EM328" s="619">
        <v>0</v>
      </c>
    </row>
    <row r="329" spans="128:144">
      <c r="DX329" s="622" t="s">
        <v>557</v>
      </c>
      <c r="DY329" s="622" t="s">
        <v>557</v>
      </c>
      <c r="DZ329" s="622" t="s">
        <v>744</v>
      </c>
      <c r="EA329" s="619" t="s">
        <v>558</v>
      </c>
      <c r="EB329" s="619">
        <v>2001</v>
      </c>
      <c r="ED329" s="619">
        <v>2001</v>
      </c>
      <c r="EE329" s="619">
        <v>2001</v>
      </c>
      <c r="EG329" s="619">
        <v>1</v>
      </c>
      <c r="EI329" s="619">
        <v>44935</v>
      </c>
      <c r="EK329" s="619">
        <v>44935</v>
      </c>
      <c r="EL329" s="619">
        <v>44935</v>
      </c>
      <c r="EM329" s="619">
        <v>0</v>
      </c>
    </row>
    <row r="330" spans="128:144">
      <c r="EB330" s="619">
        <v>1548758</v>
      </c>
      <c r="EC330" s="619">
        <v>0</v>
      </c>
      <c r="ED330" s="619">
        <v>1548758</v>
      </c>
      <c r="EE330" s="619">
        <v>1548758</v>
      </c>
      <c r="EI330" s="619">
        <v>296976226</v>
      </c>
      <c r="EK330" s="619">
        <v>296976226</v>
      </c>
      <c r="EL330" s="619">
        <v>296976226</v>
      </c>
      <c r="EM330" s="619">
        <v>0</v>
      </c>
    </row>
    <row r="332" spans="128:144">
      <c r="EE332" s="1213" t="s">
        <v>702</v>
      </c>
      <c r="EF332" s="1213"/>
      <c r="EG332" s="1213"/>
      <c r="EI332" s="1024"/>
    </row>
    <row r="333" spans="128:144">
      <c r="EE333" s="1202" t="s">
        <v>540</v>
      </c>
      <c r="EF333" s="1202"/>
      <c r="EG333" s="1202"/>
      <c r="EI333" s="917"/>
    </row>
    <row r="334" spans="128:144">
      <c r="EE334" s="1202" t="s">
        <v>541</v>
      </c>
      <c r="EF334" s="1202"/>
      <c r="EG334" s="1202"/>
      <c r="EI334" s="917" t="s">
        <v>702</v>
      </c>
      <c r="EK334" s="619">
        <v>299213159</v>
      </c>
      <c r="EL334" s="619">
        <v>296976226</v>
      </c>
      <c r="EM334" s="619">
        <v>0</v>
      </c>
    </row>
    <row r="335" spans="128:144">
      <c r="EE335" s="1202" t="s">
        <v>1038</v>
      </c>
      <c r="EF335" s="1202"/>
      <c r="EG335" s="1202"/>
      <c r="EI335" s="917" t="s">
        <v>540</v>
      </c>
      <c r="EK335" s="619">
        <v>277836381</v>
      </c>
    </row>
    <row r="336" spans="128:144" ht="13.5" thickBot="1">
      <c r="EG336" s="648" t="s">
        <v>286</v>
      </c>
      <c r="EI336" s="1025" t="s">
        <v>541</v>
      </c>
      <c r="EK336" s="619">
        <v>19139845</v>
      </c>
    </row>
    <row r="337" spans="135:141" ht="13.5" thickTop="1">
      <c r="EI337" s="903" t="s">
        <v>1038</v>
      </c>
      <c r="EK337" s="619">
        <v>0</v>
      </c>
    </row>
    <row r="338" spans="135:141">
      <c r="EE338" s="1202" t="s">
        <v>524</v>
      </c>
      <c r="EF338" s="1202"/>
      <c r="EG338" s="1202"/>
      <c r="EI338" s="903" t="s">
        <v>286</v>
      </c>
      <c r="EK338" s="619">
        <v>296976226</v>
      </c>
    </row>
    <row r="341" spans="135:141">
      <c r="EI341" s="619" t="s">
        <v>524</v>
      </c>
      <c r="EK341" s="619">
        <v>2236933</v>
      </c>
    </row>
    <row r="342" spans="135:141">
      <c r="EI342" s="619" t="s">
        <v>989</v>
      </c>
      <c r="EK342" s="619">
        <v>0</v>
      </c>
    </row>
  </sheetData>
  <mergeCells count="30">
    <mergeCell ref="A1:B1"/>
    <mergeCell ref="DE1:DV1"/>
    <mergeCell ref="A2:B2"/>
    <mergeCell ref="A3:B3"/>
    <mergeCell ref="K3:L3"/>
    <mergeCell ref="X3:Y3"/>
    <mergeCell ref="AX3:AZ3"/>
    <mergeCell ref="CL3:CN3"/>
    <mergeCell ref="ES3:EU3"/>
    <mergeCell ref="A4:B4"/>
    <mergeCell ref="K4:L4"/>
    <mergeCell ref="X4:Y4"/>
    <mergeCell ref="AI4:AJ4"/>
    <mergeCell ref="AQ4:AR4"/>
    <mergeCell ref="AS4:AU4"/>
    <mergeCell ref="AV4:AW4"/>
    <mergeCell ref="AX4:AZ4"/>
    <mergeCell ref="BB4:BC4"/>
    <mergeCell ref="EE338:EG338"/>
    <mergeCell ref="CC4:CJ4"/>
    <mergeCell ref="DX4:DY4"/>
    <mergeCell ref="ES4:EU4"/>
    <mergeCell ref="ES122:ET122"/>
    <mergeCell ref="ES127:EV144"/>
    <mergeCell ref="ES155:EU165"/>
    <mergeCell ref="ES173:EU173"/>
    <mergeCell ref="EE332:EG332"/>
    <mergeCell ref="EE333:EG333"/>
    <mergeCell ref="EE334:EG334"/>
    <mergeCell ref="EE335:EG335"/>
  </mergeCells>
  <hyperlinks>
    <hyperlink ref="BC109" r:id="rId1" display="http://www.osbm.state.nc.us/ncosbm/facts_and_figures/socioeconomic_data/population_estimates/demog/densa00.html" xr:uid="{227B77AC-3479-4B66-A63F-D32AFAC6661F}"/>
    <hyperlink ref="AC114" r:id="rId2" display="kesha.howell@aoc.nccourts.org" xr:uid="{0388171E-CF75-48A0-8840-E73CE42EF03F}"/>
    <hyperlink ref="N115" r:id="rId3" display="http://www.dornc.com/publications/property.html" xr:uid="{A71A1A70-A47D-4BC0-9630-584D5B91F5ED}"/>
  </hyperlinks>
  <pageMargins left="0.2" right="0.2" top="0.25" bottom="0.25" header="0.3" footer="0.3"/>
  <pageSetup paperSize="5" scale="60" fitToWidth="3" orientation="portrait"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835EF-A064-43E7-B2FA-5E94BEAE05DF}">
  <sheetPr codeName="Sheet13"/>
  <dimension ref="A1:EW338"/>
  <sheetViews>
    <sheetView showFormulas="1" zoomScaleNormal="100" workbookViewId="0">
      <pane xSplit="2" ySplit="5" topLeftCell="DX6" activePane="bottomRight" state="frozen"/>
      <selection activeCell="EV25" sqref="EV25"/>
      <selection pane="topRight" activeCell="EV25" sqref="EV25"/>
      <selection pane="bottomLeft" activeCell="EV25" sqref="EV25"/>
      <selection pane="bottomRight" activeCell="B191" sqref="B191"/>
    </sheetView>
  </sheetViews>
  <sheetFormatPr defaultColWidth="9.140625" defaultRowHeight="12.75"/>
  <cols>
    <col min="1" max="1" width="7.85546875" style="619" customWidth="1"/>
    <col min="2" max="2" width="11.5703125" style="619" customWidth="1"/>
    <col min="3" max="4" width="6.42578125" style="619" customWidth="1"/>
    <col min="5" max="5" width="7.7109375" style="619" customWidth="1"/>
    <col min="6" max="6" width="7.85546875" style="619" customWidth="1"/>
    <col min="7" max="7" width="7.140625" style="619" customWidth="1"/>
    <col min="8" max="8" width="7.5703125" style="619" customWidth="1"/>
    <col min="9" max="9" width="1" style="619" customWidth="1"/>
    <col min="10" max="10" width="1.140625" style="619" customWidth="1"/>
    <col min="11" max="11" width="7.42578125" style="619" customWidth="1"/>
    <col min="12" max="12" width="9.140625" style="619"/>
    <col min="13" max="13" width="13.140625" style="619" customWidth="1"/>
    <col min="14" max="15" width="10.85546875" style="619" customWidth="1"/>
    <col min="16" max="16" width="5.85546875" style="619" customWidth="1"/>
    <col min="17" max="17" width="10" style="619" bestFit="1" customWidth="1"/>
    <col min="18" max="18" width="12.140625" style="619" customWidth="1"/>
    <col min="19" max="19" width="11.7109375" style="619" customWidth="1"/>
    <col min="20" max="21" width="10.140625" style="619" customWidth="1"/>
    <col min="22" max="22" width="12.140625" style="619" customWidth="1"/>
    <col min="23" max="23" width="2" style="619" customWidth="1"/>
    <col min="24" max="24" width="4.5703125" style="619" customWidth="1"/>
    <col min="25" max="25" width="13" style="619" customWidth="1"/>
    <col min="26" max="26" width="11.28515625" style="619" customWidth="1"/>
    <col min="27" max="27" width="10.28515625" style="619" customWidth="1"/>
    <col min="28" max="28" width="9.42578125" style="619" customWidth="1"/>
    <col min="29" max="29" width="8.42578125" style="619" customWidth="1"/>
    <col min="30" max="30" width="10.85546875" style="619" customWidth="1"/>
    <col min="31" max="31" width="8.42578125" style="619" customWidth="1"/>
    <col min="32" max="32" width="7.85546875" style="619" customWidth="1"/>
    <col min="33" max="33" width="7.5703125" style="619" customWidth="1"/>
    <col min="34" max="34" width="1.28515625" style="619" customWidth="1"/>
    <col min="35" max="35" width="5.85546875" style="619" bestFit="1" customWidth="1"/>
    <col min="36" max="36" width="11.85546875" style="619" customWidth="1"/>
    <col min="37" max="37" width="12" style="619" customWidth="1"/>
    <col min="38" max="38" width="8.7109375" style="619" customWidth="1"/>
    <col min="39" max="42" width="9.5703125" style="619" bestFit="1" customWidth="1"/>
    <col min="43" max="43" width="7.42578125" style="619" customWidth="1"/>
    <col min="44" max="44" width="7.140625" style="619" customWidth="1"/>
    <col min="45" max="45" width="9.140625" style="619" customWidth="1"/>
    <col min="46" max="46" width="7.28515625" style="619" customWidth="1"/>
    <col min="47" max="47" width="8.7109375" style="619" customWidth="1"/>
    <col min="48" max="48" width="6.7109375" style="619" customWidth="1"/>
    <col min="49" max="49" width="6.5703125" style="619" customWidth="1"/>
    <col min="50" max="53" width="9.140625" style="619"/>
    <col min="54" max="54" width="6" style="619" bestFit="1" customWidth="1"/>
    <col min="55" max="55" width="13.42578125" style="619" customWidth="1"/>
    <col min="56" max="56" width="11.85546875" style="619" customWidth="1"/>
    <col min="57" max="57" width="7" style="619" customWidth="1"/>
    <col min="58" max="58" width="9" style="619" customWidth="1"/>
    <col min="59" max="59" width="7.140625" style="619" customWidth="1"/>
    <col min="60" max="60" width="0.85546875" style="619" customWidth="1"/>
    <col min="61" max="61" width="7.85546875" style="619" customWidth="1"/>
    <col min="62" max="62" width="7" style="619" customWidth="1"/>
    <col min="63" max="63" width="7.42578125" style="619" customWidth="1"/>
    <col min="64" max="64" width="6" style="619" customWidth="1"/>
    <col min="65" max="65" width="1.5703125" style="619" customWidth="1"/>
    <col min="66" max="66" width="5.85546875" style="619" bestFit="1" customWidth="1"/>
    <col min="67" max="67" width="9.140625" style="619"/>
    <col min="68" max="68" width="4.140625" style="619" customWidth="1"/>
    <col min="69" max="69" width="5.140625" style="619" customWidth="1"/>
    <col min="70" max="70" width="6.140625" style="619" customWidth="1"/>
    <col min="71" max="71" width="0.7109375" style="619" customWidth="1"/>
    <col min="72" max="72" width="5.5703125" style="619" customWidth="1"/>
    <col min="73" max="73" width="8.5703125" style="619" customWidth="1"/>
    <col min="74" max="74" width="0.85546875" style="619" customWidth="1"/>
    <col min="75" max="75" width="7" style="619" customWidth="1"/>
    <col min="76" max="76" width="6.7109375" style="619" customWidth="1"/>
    <col min="77" max="77" width="6.42578125" style="619" customWidth="1"/>
    <col min="78" max="78" width="9.140625" style="619"/>
    <col min="79" max="79" width="5.85546875" style="619" bestFit="1" customWidth="1"/>
    <col min="80" max="80" width="9.140625" style="619"/>
    <col min="81" max="81" width="4.85546875" style="619" customWidth="1"/>
    <col min="82" max="82" width="4.5703125" style="619" customWidth="1"/>
    <col min="83" max="83" width="4.140625" style="619" customWidth="1"/>
    <col min="84" max="84" width="6.28515625" style="619" customWidth="1"/>
    <col min="85" max="85" width="6.42578125" style="619" customWidth="1"/>
    <col min="86" max="86" width="1.28515625" style="619" customWidth="1"/>
    <col min="87" max="87" width="5.28515625" style="619" customWidth="1"/>
    <col min="88" max="88" width="5.7109375" style="619" customWidth="1"/>
    <col min="89" max="89" width="9.140625" style="619"/>
    <col min="90" max="90" width="5" style="619" customWidth="1"/>
    <col min="91" max="91" width="9.140625" style="619"/>
    <col min="92" max="92" width="9.42578125" style="619" bestFit="1" customWidth="1"/>
    <col min="93" max="93" width="1" style="619" customWidth="1"/>
    <col min="94" max="94" width="6.140625" style="619" customWidth="1"/>
    <col min="95" max="95" width="6.5703125" style="619" customWidth="1"/>
    <col min="96" max="96" width="7" style="619" customWidth="1"/>
    <col min="97" max="97" width="8.28515625" style="619" customWidth="1"/>
    <col min="98" max="98" width="7.140625" style="619" customWidth="1"/>
    <col min="99" max="99" width="0.85546875" style="619" customWidth="1"/>
    <col min="100" max="100" width="7.7109375" style="619" customWidth="1"/>
    <col min="101" max="101" width="7.140625" style="619" customWidth="1"/>
    <col min="102" max="102" width="7" style="619" customWidth="1"/>
    <col min="103" max="103" width="0.85546875" style="619" customWidth="1"/>
    <col min="104" max="104" width="5.7109375" style="619" customWidth="1"/>
    <col min="105" max="105" width="6.42578125" style="619" customWidth="1"/>
    <col min="106" max="106" width="1.140625" style="619" customWidth="1"/>
    <col min="107" max="107" width="6.140625" style="619" customWidth="1"/>
    <col min="108" max="108" width="9.140625" style="619"/>
    <col min="109" max="126" width="3.85546875" style="619" customWidth="1"/>
    <col min="127" max="127" width="9.140625" style="619"/>
    <col min="128" max="128" width="7" style="622" customWidth="1"/>
    <col min="129" max="129" width="6.7109375" style="622" customWidth="1"/>
    <col min="130" max="130" width="5" style="622" customWidth="1"/>
    <col min="131" max="131" width="14.85546875" style="619" customWidth="1"/>
    <col min="132" max="133" width="5.140625" style="619" customWidth="1"/>
    <col min="134" max="134" width="6" style="619" customWidth="1"/>
    <col min="135" max="135" width="6.140625" style="619" customWidth="1"/>
    <col min="136" max="136" width="1.140625" style="619" customWidth="1"/>
    <col min="137" max="137" width="6.7109375" style="619" customWidth="1"/>
    <col min="138" max="138" width="0.85546875" style="619" customWidth="1"/>
    <col min="139" max="139" width="8.42578125" style="619" customWidth="1"/>
    <col min="140" max="140" width="0.85546875" style="619" customWidth="1"/>
    <col min="141" max="141" width="7.7109375" style="619" customWidth="1"/>
    <col min="142" max="142" width="7" style="619" customWidth="1"/>
    <col min="143" max="143" width="5.85546875" style="619" customWidth="1"/>
    <col min="144" max="144" width="4.140625" style="619" bestFit="1" customWidth="1"/>
    <col min="145" max="145" width="4.140625" style="619" customWidth="1"/>
    <col min="146" max="148" width="9.140625" style="619"/>
    <col min="149" max="149" width="6.85546875" style="619" customWidth="1"/>
    <col min="150" max="150" width="13" style="619" customWidth="1"/>
    <col min="151" max="151" width="13.140625" style="619" customWidth="1"/>
    <col min="152" max="152" width="16.7109375" style="619" customWidth="1"/>
    <col min="153" max="16384" width="9.140625" style="619"/>
  </cols>
  <sheetData>
    <row r="1" spans="1:151">
      <c r="A1" s="1228" t="s">
        <v>285</v>
      </c>
      <c r="B1" s="1228"/>
      <c r="AI1" s="620"/>
      <c r="AJ1" s="620"/>
      <c r="AK1" s="620"/>
      <c r="AL1" s="620"/>
      <c r="AM1" s="620"/>
      <c r="DE1" s="1229" t="s">
        <v>791</v>
      </c>
      <c r="DF1" s="1229"/>
      <c r="DG1" s="1229"/>
      <c r="DH1" s="1229"/>
      <c r="DI1" s="1229"/>
      <c r="DJ1" s="1229"/>
      <c r="DK1" s="1229"/>
      <c r="DL1" s="1229"/>
      <c r="DM1" s="1229"/>
      <c r="DN1" s="1229"/>
      <c r="DO1" s="1229"/>
      <c r="DP1" s="1229"/>
      <c r="DQ1" s="1229"/>
      <c r="DR1" s="1229"/>
      <c r="DS1" s="1229"/>
      <c r="DT1" s="1229"/>
      <c r="DU1" s="1229"/>
      <c r="DV1" s="1229"/>
      <c r="DX1" s="621"/>
    </row>
    <row r="2" spans="1:151">
      <c r="A2" s="1230" t="s">
        <v>1267</v>
      </c>
      <c r="B2" s="1230"/>
      <c r="C2" s="624"/>
      <c r="D2" s="624"/>
      <c r="E2" s="624"/>
      <c r="K2" s="625"/>
      <c r="L2" s="625"/>
      <c r="M2" s="626"/>
      <c r="N2" s="626"/>
      <c r="O2" s="627"/>
      <c r="P2" s="625"/>
      <c r="Q2" s="625"/>
      <c r="R2" s="625"/>
      <c r="S2" s="625"/>
      <c r="T2" s="625"/>
      <c r="V2" s="625"/>
      <c r="X2" s="628"/>
      <c r="Y2" s="628"/>
      <c r="AA2" s="628"/>
      <c r="AB2" s="626"/>
      <c r="AC2" s="628"/>
      <c r="AD2" s="628"/>
      <c r="AE2" s="628"/>
      <c r="AG2" s="628"/>
      <c r="AJ2" s="629"/>
      <c r="AK2" s="629"/>
      <c r="AL2" s="629"/>
      <c r="AM2" s="629"/>
      <c r="AN2" s="629"/>
      <c r="AO2" s="629"/>
      <c r="AP2" s="629"/>
      <c r="AQ2" s="630"/>
      <c r="AR2" s="629"/>
      <c r="AS2" s="629"/>
      <c r="AT2" s="629"/>
      <c r="AU2" s="629"/>
      <c r="AV2" s="629"/>
      <c r="AW2" s="626"/>
      <c r="AX2" s="626"/>
      <c r="AY2" s="629"/>
      <c r="BB2" s="631"/>
      <c r="BC2" s="631"/>
      <c r="BD2" s="626"/>
      <c r="BE2" s="626"/>
      <c r="BF2" s="626"/>
      <c r="BG2" s="631"/>
      <c r="BH2" s="631"/>
      <c r="BI2" s="626"/>
      <c r="BJ2" s="626"/>
      <c r="BL2" s="626"/>
      <c r="BN2" s="632" t="s">
        <v>291</v>
      </c>
      <c r="BO2" s="633"/>
      <c r="BP2" s="634"/>
      <c r="BQ2" s="635"/>
      <c r="BR2" s="635"/>
      <c r="BS2" s="633"/>
      <c r="BT2" s="635"/>
      <c r="BU2" s="636"/>
      <c r="BV2" s="635"/>
      <c r="BW2" s="636"/>
      <c r="BX2" s="637"/>
      <c r="BY2" s="633"/>
      <c r="CB2" s="638"/>
      <c r="CC2" s="638"/>
      <c r="CD2" s="639"/>
      <c r="CE2" s="640"/>
      <c r="CF2" s="638"/>
      <c r="CG2" s="638"/>
      <c r="CH2" s="638"/>
      <c r="CI2" s="638"/>
      <c r="CM2" s="641"/>
      <c r="CN2" s="641"/>
      <c r="CO2" s="641"/>
      <c r="CQ2" s="641"/>
      <c r="CR2" s="640"/>
      <c r="CS2" s="641"/>
      <c r="CT2" s="641"/>
      <c r="CU2" s="641"/>
      <c r="CV2" s="641"/>
      <c r="CW2" s="641"/>
      <c r="CX2" s="642"/>
      <c r="CY2" s="642"/>
      <c r="CZ2" s="642"/>
      <c r="DA2" s="642"/>
      <c r="DB2" s="642"/>
      <c r="DE2" s="643"/>
      <c r="DF2" s="644"/>
      <c r="DG2" s="644"/>
      <c r="DH2" s="644"/>
      <c r="DI2" s="644"/>
      <c r="DJ2" s="644"/>
      <c r="DK2" s="640"/>
      <c r="DL2" s="644"/>
      <c r="DM2" s="644"/>
      <c r="DN2" s="644"/>
      <c r="DO2" s="644"/>
      <c r="DP2" s="644"/>
      <c r="DQ2" s="645"/>
      <c r="DS2" s="645"/>
      <c r="DT2" s="645"/>
      <c r="DU2" s="645"/>
      <c r="DX2" s="621"/>
      <c r="DY2" s="646"/>
      <c r="EA2" s="647"/>
      <c r="EB2" s="648"/>
      <c r="EC2" s="640"/>
      <c r="ED2" s="646"/>
      <c r="EE2" s="648"/>
      <c r="EF2" s="646"/>
      <c r="EG2" s="648"/>
      <c r="EH2" s="646"/>
      <c r="EI2" s="648"/>
      <c r="EJ2" s="648"/>
      <c r="EL2" s="609"/>
      <c r="EM2" s="622"/>
      <c r="ES2" s="622"/>
      <c r="ET2" s="649"/>
    </row>
    <row r="3" spans="1:151" ht="13.5" thickBot="1">
      <c r="A3" s="1230" t="s">
        <v>250</v>
      </c>
      <c r="B3" s="1230"/>
      <c r="C3" s="624"/>
      <c r="D3" s="624"/>
      <c r="E3" s="624"/>
      <c r="K3" s="1205" t="s">
        <v>258</v>
      </c>
      <c r="L3" s="1205"/>
      <c r="M3" s="650"/>
      <c r="N3" s="650"/>
      <c r="O3" s="627"/>
      <c r="T3" s="650"/>
      <c r="U3" s="650"/>
      <c r="X3" s="1231" t="s">
        <v>287</v>
      </c>
      <c r="Y3" s="1231"/>
      <c r="AA3" s="652"/>
      <c r="AB3" s="650"/>
      <c r="AC3" s="652"/>
      <c r="AD3" s="653"/>
      <c r="AE3" s="652"/>
      <c r="AF3" s="652"/>
      <c r="AG3" s="652"/>
      <c r="AI3" s="654" t="s">
        <v>289</v>
      </c>
      <c r="AJ3" s="655"/>
      <c r="AK3" s="655"/>
      <c r="AL3" s="655"/>
      <c r="AM3" s="655"/>
      <c r="AN3" s="655"/>
      <c r="AO3" s="655"/>
      <c r="AP3" s="655"/>
      <c r="AQ3" s="655"/>
      <c r="AR3" s="655"/>
      <c r="AS3" s="655"/>
      <c r="AT3" s="655"/>
      <c r="AU3" s="655"/>
      <c r="AV3" s="655"/>
      <c r="AW3" s="655"/>
      <c r="AX3" s="1232" t="s">
        <v>792</v>
      </c>
      <c r="AY3" s="1232"/>
      <c r="AZ3" s="1232"/>
      <c r="BB3" s="618" t="s">
        <v>290</v>
      </c>
      <c r="BC3" s="631"/>
      <c r="BD3" s="626"/>
      <c r="BE3" s="626"/>
      <c r="BF3" s="626"/>
      <c r="BG3" s="631"/>
      <c r="BH3" s="631"/>
      <c r="BI3" s="626"/>
      <c r="BJ3" s="626"/>
      <c r="BL3" s="626"/>
      <c r="BN3" s="632"/>
      <c r="BO3" s="633"/>
      <c r="BP3" s="634"/>
      <c r="BQ3" s="635"/>
      <c r="BR3" s="635"/>
      <c r="BS3" s="633"/>
      <c r="BT3" s="635"/>
      <c r="BU3" s="636"/>
      <c r="BV3" s="635"/>
      <c r="BW3" s="636"/>
      <c r="BX3" s="637"/>
      <c r="BY3" s="633"/>
      <c r="CA3" s="656" t="s">
        <v>292</v>
      </c>
      <c r="CB3" s="639"/>
      <c r="CC3" s="639"/>
      <c r="CE3" s="639"/>
      <c r="CF3" s="639"/>
      <c r="CG3" s="639"/>
      <c r="CH3" s="639"/>
      <c r="CI3" s="639"/>
      <c r="CJ3" s="639"/>
      <c r="CL3" s="1233" t="s">
        <v>858</v>
      </c>
      <c r="CM3" s="1233"/>
      <c r="CN3" s="1233"/>
      <c r="CO3" s="641"/>
      <c r="CQ3" s="641"/>
      <c r="CR3" s="640"/>
      <c r="CS3" s="641"/>
      <c r="CT3" s="641"/>
      <c r="CU3" s="641"/>
      <c r="CV3" s="641"/>
      <c r="CW3" s="641"/>
      <c r="CX3" s="642"/>
      <c r="CY3" s="642"/>
      <c r="CZ3" s="642"/>
      <c r="DA3" s="642"/>
      <c r="DB3" s="642"/>
      <c r="DE3" s="643" t="s">
        <v>294</v>
      </c>
      <c r="DF3" s="644"/>
      <c r="DG3" s="644"/>
      <c r="DH3" s="644"/>
      <c r="DI3" s="644"/>
      <c r="DJ3" s="645"/>
      <c r="DK3" s="640"/>
      <c r="DL3" s="644"/>
      <c r="DM3" s="644"/>
      <c r="DN3" s="644"/>
      <c r="DO3" s="645"/>
      <c r="DP3" s="644"/>
      <c r="DQ3" s="645"/>
      <c r="DS3" s="645"/>
      <c r="DT3" s="645"/>
      <c r="DU3" s="645"/>
      <c r="DX3" s="640" t="s">
        <v>295</v>
      </c>
      <c r="DY3" s="646"/>
      <c r="EA3" s="647"/>
      <c r="EB3" s="648"/>
      <c r="EC3" s="640"/>
      <c r="ED3" s="646"/>
      <c r="EE3" s="648"/>
      <c r="EF3" s="646"/>
      <c r="EG3" s="648"/>
      <c r="EH3" s="646"/>
      <c r="EI3" s="648"/>
      <c r="EJ3" s="648"/>
      <c r="EL3" s="609"/>
      <c r="EM3" s="622"/>
      <c r="ES3" s="1214" t="s">
        <v>722</v>
      </c>
      <c r="ET3" s="1214"/>
      <c r="EU3" s="1214"/>
    </row>
    <row r="4" spans="1:151" ht="13.5" thickBot="1">
      <c r="A4" s="1215" t="s">
        <v>251</v>
      </c>
      <c r="B4" s="1215"/>
      <c r="C4" s="659"/>
      <c r="D4" s="660"/>
      <c r="E4" s="659"/>
      <c r="F4" s="659"/>
      <c r="G4" s="659"/>
      <c r="H4" s="659"/>
      <c r="I4" s="659"/>
      <c r="K4" s="1216" t="s">
        <v>259</v>
      </c>
      <c r="L4" s="1216"/>
      <c r="M4" s="650"/>
      <c r="N4" s="650"/>
      <c r="O4" s="650"/>
      <c r="R4" s="662" t="s">
        <v>693</v>
      </c>
      <c r="S4" s="662" t="s">
        <v>183</v>
      </c>
      <c r="T4" s="662" t="s">
        <v>313</v>
      </c>
      <c r="U4" s="662" t="s">
        <v>704</v>
      </c>
      <c r="V4" s="662" t="s">
        <v>705</v>
      </c>
      <c r="X4" s="1217" t="s">
        <v>288</v>
      </c>
      <c r="Y4" s="1217"/>
      <c r="Z4" s="652"/>
      <c r="AA4" s="664" t="s">
        <v>706</v>
      </c>
      <c r="AB4" s="665" t="s">
        <v>707</v>
      </c>
      <c r="AC4" s="664" t="s">
        <v>757</v>
      </c>
      <c r="AD4" s="666" t="s">
        <v>746</v>
      </c>
      <c r="AE4" s="652"/>
      <c r="AF4" s="652"/>
      <c r="AG4" s="652"/>
      <c r="AI4" s="1218" t="s">
        <v>278</v>
      </c>
      <c r="AJ4" s="1218"/>
      <c r="AK4" s="668"/>
      <c r="AL4" s="669"/>
      <c r="AM4" s="668"/>
      <c r="AN4" s="670" t="s">
        <v>515</v>
      </c>
      <c r="AO4" s="671"/>
      <c r="AP4" s="672"/>
      <c r="AQ4" s="1219" t="s">
        <v>742</v>
      </c>
      <c r="AR4" s="1220"/>
      <c r="AS4" s="1221" t="s">
        <v>395</v>
      </c>
      <c r="AT4" s="1222"/>
      <c r="AU4" s="1223"/>
      <c r="AV4" s="1224" t="s">
        <v>396</v>
      </c>
      <c r="AW4" s="1225"/>
      <c r="AX4" s="1226" t="s">
        <v>559</v>
      </c>
      <c r="AY4" s="1226"/>
      <c r="AZ4" s="1226"/>
      <c r="BB4" s="1227" t="s">
        <v>760</v>
      </c>
      <c r="BC4" s="1227"/>
      <c r="BD4" s="650"/>
      <c r="BE4" s="650"/>
      <c r="BF4" s="650"/>
      <c r="BG4" s="673"/>
      <c r="BH4" s="673"/>
      <c r="BI4" s="650"/>
      <c r="BJ4" s="650"/>
      <c r="BK4" s="650"/>
      <c r="BL4" s="650"/>
      <c r="BN4" s="674"/>
      <c r="BO4" s="674"/>
      <c r="BP4" s="675"/>
      <c r="BQ4" s="675"/>
      <c r="BR4" s="675"/>
      <c r="BS4" s="674"/>
      <c r="BT4" s="675"/>
      <c r="BU4" s="676"/>
      <c r="BV4" s="675"/>
      <c r="BW4" s="676"/>
      <c r="BX4" s="677"/>
      <c r="BY4" s="674"/>
      <c r="BZ4" s="674"/>
      <c r="CA4" s="675"/>
      <c r="CB4" s="639"/>
      <c r="CC4" s="1203"/>
      <c r="CD4" s="1203"/>
      <c r="CE4" s="1203"/>
      <c r="CF4" s="1203"/>
      <c r="CG4" s="1203"/>
      <c r="CH4" s="1203"/>
      <c r="CI4" s="1203"/>
      <c r="CJ4" s="1203"/>
      <c r="CL4" s="678"/>
      <c r="CM4" s="642"/>
      <c r="CN4" s="679"/>
      <c r="CO4" s="680"/>
      <c r="CQ4" s="680"/>
      <c r="CR4" s="680"/>
      <c r="CS4" s="680"/>
      <c r="CT4" s="679"/>
      <c r="CU4" s="680"/>
      <c r="CV4" s="679"/>
      <c r="CW4" s="642"/>
      <c r="CX4" s="642"/>
      <c r="CY4" s="642"/>
      <c r="CZ4" s="642"/>
      <c r="DA4" s="642"/>
      <c r="DB4" s="642"/>
      <c r="DC4" s="642"/>
      <c r="DE4" s="643" t="s">
        <v>403</v>
      </c>
      <c r="DF4" s="645"/>
      <c r="DG4" s="645"/>
      <c r="DH4" s="645"/>
      <c r="DI4" s="645"/>
      <c r="DJ4" s="645"/>
      <c r="DK4" s="645"/>
      <c r="DL4" s="681" t="s">
        <v>748</v>
      </c>
      <c r="DM4" s="645">
        <f>DL106</f>
        <v>0</v>
      </c>
      <c r="DN4" s="645"/>
      <c r="DO4" s="645"/>
      <c r="DP4" s="645"/>
      <c r="DQ4" s="681" t="s">
        <v>748</v>
      </c>
      <c r="DR4" s="645">
        <f>DQ106</f>
        <v>0</v>
      </c>
      <c r="DS4" s="645"/>
      <c r="DT4" s="645"/>
      <c r="DU4" s="645"/>
      <c r="DX4" s="1204" t="s">
        <v>284</v>
      </c>
      <c r="DY4" s="1205"/>
      <c r="EA4" s="622"/>
      <c r="EB4" s="622"/>
      <c r="EC4" s="622"/>
      <c r="ED4" s="622"/>
      <c r="EE4" s="622"/>
      <c r="EF4" s="622"/>
      <c r="EG4" s="622"/>
      <c r="EH4" s="622"/>
      <c r="EI4" s="662" t="s">
        <v>693</v>
      </c>
      <c r="EJ4" s="622"/>
      <c r="EK4" s="622"/>
      <c r="EL4" s="662" t="s">
        <v>183</v>
      </c>
      <c r="EM4" s="622"/>
      <c r="ES4" s="1206" t="s">
        <v>1278</v>
      </c>
      <c r="ET4" s="1206"/>
      <c r="EU4" s="1206"/>
    </row>
    <row r="5" spans="1:151" ht="62.1" customHeight="1" thickBot="1">
      <c r="A5" s="682" t="s">
        <v>574</v>
      </c>
      <c r="B5" s="683" t="s">
        <v>694</v>
      </c>
      <c r="C5" s="683" t="s">
        <v>698</v>
      </c>
      <c r="D5" s="684" t="s">
        <v>697</v>
      </c>
      <c r="E5" s="683" t="s">
        <v>699</v>
      </c>
      <c r="F5" s="683" t="s">
        <v>511</v>
      </c>
      <c r="G5" s="683" t="s">
        <v>512</v>
      </c>
      <c r="H5" s="685" t="s">
        <v>235</v>
      </c>
      <c r="K5" s="686" t="s">
        <v>564</v>
      </c>
      <c r="L5" s="687" t="s">
        <v>561</v>
      </c>
      <c r="M5" s="688" t="s">
        <v>1271</v>
      </c>
      <c r="N5" s="688" t="s">
        <v>562</v>
      </c>
      <c r="O5" s="689" t="s">
        <v>563</v>
      </c>
      <c r="P5" s="687" t="s">
        <v>480</v>
      </c>
      <c r="Q5" s="687" t="s">
        <v>750</v>
      </c>
      <c r="R5" s="690" t="s">
        <v>737</v>
      </c>
      <c r="S5" s="691" t="s">
        <v>566</v>
      </c>
      <c r="T5" s="687" t="s">
        <v>567</v>
      </c>
      <c r="U5" s="687" t="s">
        <v>568</v>
      </c>
      <c r="V5" s="692" t="s">
        <v>736</v>
      </c>
      <c r="X5" s="693" t="s">
        <v>564</v>
      </c>
      <c r="Y5" s="694" t="s">
        <v>561</v>
      </c>
      <c r="Z5" s="693" t="s">
        <v>738</v>
      </c>
      <c r="AA5" s="695" t="s">
        <v>509</v>
      </c>
      <c r="AB5" s="696" t="s">
        <v>514</v>
      </c>
      <c r="AC5" s="697" t="s">
        <v>1275</v>
      </c>
      <c r="AD5" s="698" t="s">
        <v>510</v>
      </c>
      <c r="AE5" s="699" t="s">
        <v>1272</v>
      </c>
      <c r="AF5" s="700" t="s">
        <v>581</v>
      </c>
      <c r="AG5" s="695" t="s">
        <v>582</v>
      </c>
      <c r="AI5" s="701" t="s">
        <v>564</v>
      </c>
      <c r="AJ5" s="702" t="s">
        <v>561</v>
      </c>
      <c r="AK5" s="703" t="s">
        <v>739</v>
      </c>
      <c r="AL5" s="703" t="s">
        <v>1272</v>
      </c>
      <c r="AM5" s="704" t="s">
        <v>740</v>
      </c>
      <c r="AN5" s="705" t="s">
        <v>175</v>
      </c>
      <c r="AO5" s="703" t="s">
        <v>174</v>
      </c>
      <c r="AP5" s="704" t="s">
        <v>173</v>
      </c>
      <c r="AQ5" s="705" t="s">
        <v>741</v>
      </c>
      <c r="AR5" s="704" t="s">
        <v>176</v>
      </c>
      <c r="AS5" s="705" t="s">
        <v>394</v>
      </c>
      <c r="AT5" s="703" t="s">
        <v>523</v>
      </c>
      <c r="AU5" s="704" t="s">
        <v>691</v>
      </c>
      <c r="AV5" s="705" t="s">
        <v>915</v>
      </c>
      <c r="AW5" s="706" t="s">
        <v>692</v>
      </c>
      <c r="BB5" s="707" t="s">
        <v>564</v>
      </c>
      <c r="BC5" s="708" t="s">
        <v>561</v>
      </c>
      <c r="BD5" s="709" t="s">
        <v>738</v>
      </c>
      <c r="BE5" s="709" t="s">
        <v>399</v>
      </c>
      <c r="BF5" s="709" t="s">
        <v>525</v>
      </c>
      <c r="BG5" s="710" t="s">
        <v>582</v>
      </c>
      <c r="BH5" s="711"/>
      <c r="BI5" s="709" t="s">
        <v>1272</v>
      </c>
      <c r="BJ5" s="709" t="s">
        <v>526</v>
      </c>
      <c r="BK5" s="709" t="s">
        <v>1274</v>
      </c>
      <c r="BL5" s="709" t="s">
        <v>400</v>
      </c>
      <c r="BN5" s="712" t="s">
        <v>529</v>
      </c>
      <c r="BO5" s="712" t="s">
        <v>561</v>
      </c>
      <c r="BP5" s="713">
        <v>2017</v>
      </c>
      <c r="BQ5" s="713">
        <v>2018</v>
      </c>
      <c r="BR5" s="713">
        <v>2019</v>
      </c>
      <c r="BT5" s="714" t="s">
        <v>1034</v>
      </c>
      <c r="BU5" s="714" t="s">
        <v>750</v>
      </c>
      <c r="BW5" s="714" t="s">
        <v>1295</v>
      </c>
      <c r="BX5" s="714" t="s">
        <v>1037</v>
      </c>
      <c r="BY5" s="714" t="s">
        <v>277</v>
      </c>
      <c r="BZ5" s="715"/>
      <c r="CA5" s="716" t="s">
        <v>529</v>
      </c>
      <c r="CB5" s="716" t="s">
        <v>687</v>
      </c>
      <c r="CC5" s="717">
        <v>2016</v>
      </c>
      <c r="CD5" s="717">
        <v>2017</v>
      </c>
      <c r="CE5" s="717">
        <v>2018</v>
      </c>
      <c r="CF5" s="716" t="s">
        <v>688</v>
      </c>
      <c r="CG5" s="718" t="s">
        <v>690</v>
      </c>
      <c r="CH5" s="719"/>
      <c r="CI5" s="716" t="s">
        <v>1296</v>
      </c>
      <c r="CJ5" s="716" t="s">
        <v>689</v>
      </c>
      <c r="CL5" s="720" t="s">
        <v>564</v>
      </c>
      <c r="CM5" s="721" t="s">
        <v>561</v>
      </c>
      <c r="CN5" s="722" t="s">
        <v>530</v>
      </c>
      <c r="CO5" s="723"/>
      <c r="CP5" s="724" t="s">
        <v>1272</v>
      </c>
      <c r="CQ5" s="726" t="s">
        <v>1273</v>
      </c>
      <c r="CR5" s="726" t="s">
        <v>401</v>
      </c>
      <c r="CS5" s="726" t="s">
        <v>560</v>
      </c>
      <c r="CT5" s="727" t="s">
        <v>402</v>
      </c>
      <c r="CU5" s="728"/>
      <c r="CV5" s="729" t="s">
        <v>1049</v>
      </c>
      <c r="CW5" s="726" t="s">
        <v>1050</v>
      </c>
      <c r="CX5" s="730" t="s">
        <v>531</v>
      </c>
      <c r="CY5" s="731"/>
      <c r="CZ5" s="732" t="s">
        <v>532</v>
      </c>
      <c r="DA5" s="730" t="s">
        <v>184</v>
      </c>
      <c r="DB5" s="731"/>
      <c r="DC5" s="733" t="s">
        <v>185</v>
      </c>
      <c r="DX5" s="734" t="s">
        <v>574</v>
      </c>
      <c r="DY5" s="735" t="s">
        <v>3</v>
      </c>
      <c r="DZ5" s="734" t="s">
        <v>4</v>
      </c>
      <c r="EA5" s="734" t="s">
        <v>5</v>
      </c>
      <c r="EB5" s="735" t="s">
        <v>1272</v>
      </c>
      <c r="EC5" s="736" t="s">
        <v>1011</v>
      </c>
      <c r="ED5" s="736" t="s">
        <v>170</v>
      </c>
      <c r="EE5" s="736" t="s">
        <v>533</v>
      </c>
      <c r="EF5" s="737"/>
      <c r="EG5" s="736" t="s">
        <v>171</v>
      </c>
      <c r="EH5" s="737"/>
      <c r="EI5" s="736" t="s">
        <v>534</v>
      </c>
      <c r="EJ5" s="736"/>
      <c r="EK5" s="738" t="s">
        <v>172</v>
      </c>
      <c r="EL5" s="736" t="s">
        <v>535</v>
      </c>
      <c r="EM5" s="736" t="s">
        <v>1012</v>
      </c>
      <c r="EN5" s="739" t="s">
        <v>713</v>
      </c>
      <c r="EO5" s="739" t="s">
        <v>714</v>
      </c>
      <c r="ES5" s="740" t="s">
        <v>564</v>
      </c>
      <c r="ET5" s="741" t="s">
        <v>5</v>
      </c>
      <c r="EU5" s="742" t="s">
        <v>721</v>
      </c>
    </row>
    <row r="6" spans="1:151" ht="12.75" customHeight="1">
      <c r="A6" s="743" t="s">
        <v>315</v>
      </c>
      <c r="B6" s="744" t="s">
        <v>316</v>
      </c>
      <c r="C6" s="1026">
        <v>23030</v>
      </c>
      <c r="D6" s="1027">
        <v>25377</v>
      </c>
      <c r="E6" s="1028"/>
      <c r="F6" s="1028">
        <v>25377</v>
      </c>
      <c r="G6" s="1028"/>
      <c r="H6" s="1029">
        <v>25377</v>
      </c>
      <c r="K6" s="748" t="s">
        <v>315</v>
      </c>
      <c r="L6" s="749" t="s">
        <v>316</v>
      </c>
      <c r="M6" s="750">
        <v>11188776298</v>
      </c>
      <c r="N6" s="751">
        <v>185233886</v>
      </c>
      <c r="O6" s="750">
        <v>11003542412</v>
      </c>
      <c r="P6" s="752">
        <v>2017</v>
      </c>
      <c r="Q6" s="752">
        <v>0.94640000000000002</v>
      </c>
      <c r="R6" s="749">
        <v>11626735431</v>
      </c>
      <c r="S6" s="753">
        <v>185233886</v>
      </c>
      <c r="T6" s="749">
        <v>356856992</v>
      </c>
      <c r="U6" s="749">
        <v>3164132660</v>
      </c>
      <c r="V6" s="749">
        <v>15332958969</v>
      </c>
      <c r="X6" s="619" t="s">
        <v>315</v>
      </c>
      <c r="Y6" s="619" t="s">
        <v>316</v>
      </c>
      <c r="Z6" s="754">
        <v>15332958969</v>
      </c>
      <c r="AA6" s="754">
        <v>99970892.477880016</v>
      </c>
      <c r="AB6" s="755">
        <v>30982153</v>
      </c>
      <c r="AC6" s="756">
        <v>756556</v>
      </c>
      <c r="AD6" s="757">
        <v>131709601.47788002</v>
      </c>
      <c r="AE6" s="758">
        <v>25377</v>
      </c>
      <c r="AF6" s="759">
        <v>5190</v>
      </c>
      <c r="AG6" s="759">
        <v>0.75139999999999996</v>
      </c>
      <c r="AI6" s="619" t="s">
        <v>315</v>
      </c>
      <c r="AJ6" s="619" t="s">
        <v>316</v>
      </c>
      <c r="AK6" s="760">
        <v>131709601.47788002</v>
      </c>
      <c r="AL6" s="761">
        <v>25377</v>
      </c>
      <c r="AM6" s="762">
        <v>5190</v>
      </c>
      <c r="AN6" s="763">
        <v>0.75139999999999996</v>
      </c>
      <c r="AO6" s="764">
        <v>1.3654999999999999</v>
      </c>
      <c r="AP6" s="765">
        <v>0.86950000000000005</v>
      </c>
      <c r="AQ6" s="763">
        <v>0.87200000000000011</v>
      </c>
      <c r="AR6" s="766">
        <v>0.87200000000000011</v>
      </c>
      <c r="AS6" s="763">
        <v>1801.95</v>
      </c>
      <c r="AT6" s="764">
        <v>264.51</v>
      </c>
      <c r="AU6" s="765">
        <v>6712470</v>
      </c>
      <c r="AV6" s="763">
        <v>0.92900000000000005</v>
      </c>
      <c r="AW6" s="767">
        <v>6235885</v>
      </c>
      <c r="BB6" s="619" t="s">
        <v>315</v>
      </c>
      <c r="BC6" s="619" t="s">
        <v>583</v>
      </c>
      <c r="BD6" s="768">
        <v>15332958969</v>
      </c>
      <c r="BE6" s="769">
        <v>423.94</v>
      </c>
      <c r="BF6" s="770">
        <v>36167757</v>
      </c>
      <c r="BG6" s="771">
        <v>1.3654999999999999</v>
      </c>
      <c r="BH6" s="673"/>
      <c r="BI6" s="770">
        <v>25377</v>
      </c>
      <c r="BJ6" s="769">
        <v>59.86</v>
      </c>
      <c r="BK6" s="770">
        <v>166352</v>
      </c>
      <c r="BL6" s="770">
        <v>392</v>
      </c>
      <c r="BN6" s="619" t="s">
        <v>315</v>
      </c>
      <c r="BO6" s="619" t="s">
        <v>316</v>
      </c>
      <c r="BP6" s="772">
        <v>0.99659999999999993</v>
      </c>
      <c r="BQ6" s="772">
        <v>0.96503639514731365</v>
      </c>
      <c r="BR6" s="773">
        <v>0.91730937499999998</v>
      </c>
      <c r="BS6" s="774"/>
      <c r="BT6" s="775">
        <v>2017</v>
      </c>
      <c r="BU6" s="776">
        <v>0.94640000000000002</v>
      </c>
      <c r="BV6" s="777"/>
      <c r="BW6" s="778">
        <v>0.67</v>
      </c>
      <c r="BX6" s="778">
        <v>0.63400000000000001</v>
      </c>
      <c r="BY6" s="778">
        <v>0.97240000000000004</v>
      </c>
      <c r="BZ6" s="715"/>
      <c r="CA6" s="619" t="s">
        <v>315</v>
      </c>
      <c r="CB6" s="619" t="s">
        <v>583</v>
      </c>
      <c r="CC6" s="770">
        <v>37576</v>
      </c>
      <c r="CD6" s="770">
        <v>38508</v>
      </c>
      <c r="CE6" s="770">
        <v>39940</v>
      </c>
      <c r="CF6" s="779">
        <v>38674.666666666664</v>
      </c>
      <c r="CG6" s="779">
        <v>0.86950000000000005</v>
      </c>
      <c r="CH6" s="639"/>
      <c r="CI6" s="779">
        <v>-1265.3333333333358</v>
      </c>
      <c r="CJ6" s="779">
        <v>-3.1699999999999999E-2</v>
      </c>
      <c r="CL6" s="619" t="s">
        <v>315</v>
      </c>
      <c r="CM6" s="619" t="s">
        <v>583</v>
      </c>
      <c r="CN6" s="780">
        <v>0.87200000000000011</v>
      </c>
      <c r="CO6" s="781"/>
      <c r="CP6" s="780">
        <v>25377</v>
      </c>
      <c r="CQ6" s="782">
        <v>42463142</v>
      </c>
      <c r="CR6" s="782">
        <v>0</v>
      </c>
      <c r="CS6" s="783">
        <v>42463142</v>
      </c>
      <c r="CT6" s="783">
        <v>1673.29</v>
      </c>
      <c r="CU6" s="781"/>
      <c r="CV6" s="784">
        <v>1801.95</v>
      </c>
      <c r="CW6" s="780">
        <v>264.51</v>
      </c>
      <c r="CX6" s="785">
        <v>0.92900000000000005</v>
      </c>
      <c r="CY6" s="786"/>
      <c r="CZ6" s="787">
        <v>0.63400000000000001</v>
      </c>
      <c r="DA6" s="783" t="s">
        <v>2</v>
      </c>
      <c r="DB6" s="781"/>
      <c r="DC6" s="788">
        <v>0.92900000000000005</v>
      </c>
      <c r="DX6" s="789" t="s">
        <v>315</v>
      </c>
      <c r="DY6" s="790" t="s">
        <v>315</v>
      </c>
      <c r="DZ6" s="790" t="s">
        <v>744</v>
      </c>
      <c r="EA6" s="791" t="s">
        <v>316</v>
      </c>
      <c r="EB6" s="792">
        <v>23030</v>
      </c>
      <c r="EC6" s="793"/>
      <c r="ED6" s="794">
        <v>23030</v>
      </c>
      <c r="EE6" s="794"/>
      <c r="EF6" s="793"/>
      <c r="EG6" s="794">
        <v>0.90751467864601809</v>
      </c>
      <c r="EH6" s="793"/>
      <c r="EI6" s="794">
        <v>6235885</v>
      </c>
      <c r="EJ6" s="794"/>
      <c r="EK6" s="794">
        <v>5659157</v>
      </c>
      <c r="EL6" s="794">
        <v>6235885</v>
      </c>
      <c r="EM6" s="793">
        <v>0</v>
      </c>
      <c r="EN6" s="793"/>
      <c r="EO6" s="795"/>
      <c r="ES6" s="796" t="s">
        <v>315</v>
      </c>
      <c r="ET6" s="797" t="s">
        <v>316</v>
      </c>
      <c r="EU6" s="411">
        <v>5659157</v>
      </c>
    </row>
    <row r="7" spans="1:151" ht="12.75" customHeight="1">
      <c r="A7" s="798" t="s">
        <v>317</v>
      </c>
      <c r="B7" s="799" t="s">
        <v>318</v>
      </c>
      <c r="C7" s="1026">
        <v>4663</v>
      </c>
      <c r="D7" s="1027">
        <v>4663</v>
      </c>
      <c r="E7" s="1030"/>
      <c r="F7" s="1030">
        <v>4663</v>
      </c>
      <c r="G7" s="1030"/>
      <c r="H7" s="1031">
        <v>4663</v>
      </c>
      <c r="K7" s="802" t="s">
        <v>317</v>
      </c>
      <c r="L7" s="803" t="s">
        <v>318</v>
      </c>
      <c r="M7" s="804">
        <v>2115541540</v>
      </c>
      <c r="N7" s="805">
        <v>163422398</v>
      </c>
      <c r="O7" s="804">
        <v>1952119142</v>
      </c>
      <c r="P7" s="802">
        <v>2015</v>
      </c>
      <c r="Q7" s="752">
        <v>0.90049999999999997</v>
      </c>
      <c r="R7" s="803">
        <v>2167816926</v>
      </c>
      <c r="S7" s="806">
        <v>163422398</v>
      </c>
      <c r="T7" s="803">
        <v>79869543</v>
      </c>
      <c r="U7" s="803">
        <v>484635360</v>
      </c>
      <c r="V7" s="803">
        <v>2895744227</v>
      </c>
      <c r="X7" s="619" t="s">
        <v>317</v>
      </c>
      <c r="Y7" s="619" t="s">
        <v>318</v>
      </c>
      <c r="Z7" s="807">
        <v>2895744227</v>
      </c>
      <c r="AA7" s="808">
        <v>18880252.360040002</v>
      </c>
      <c r="AB7" s="756">
        <v>8214410</v>
      </c>
      <c r="AC7" s="756">
        <v>108073</v>
      </c>
      <c r="AD7" s="809">
        <v>27202735.360040002</v>
      </c>
      <c r="AE7" s="810">
        <v>4663</v>
      </c>
      <c r="AF7" s="807">
        <v>5834</v>
      </c>
      <c r="AG7" s="807">
        <v>0.84470000000000001</v>
      </c>
      <c r="AI7" s="619" t="s">
        <v>317</v>
      </c>
      <c r="AJ7" s="619" t="s">
        <v>318</v>
      </c>
      <c r="AK7" s="760">
        <v>27202735.360040002</v>
      </c>
      <c r="AL7" s="761">
        <v>4663</v>
      </c>
      <c r="AM7" s="811">
        <v>5834</v>
      </c>
      <c r="AN7" s="812">
        <v>0.84470000000000001</v>
      </c>
      <c r="AO7" s="813">
        <v>0.42049999999999998</v>
      </c>
      <c r="AP7" s="814">
        <v>0.79649999999999999</v>
      </c>
      <c r="AQ7" s="812">
        <v>0.77829999999999999</v>
      </c>
      <c r="AR7" s="815">
        <v>0.77829999999999999</v>
      </c>
      <c r="AS7" s="812">
        <v>1608.33</v>
      </c>
      <c r="AT7" s="813">
        <v>458.13000000000011</v>
      </c>
      <c r="AU7" s="814">
        <v>2136260</v>
      </c>
      <c r="AV7" s="812">
        <v>1</v>
      </c>
      <c r="AW7" s="811">
        <v>2136260</v>
      </c>
      <c r="BB7" s="619" t="s">
        <v>317</v>
      </c>
      <c r="BC7" s="619" t="s">
        <v>584</v>
      </c>
      <c r="BD7" s="768">
        <v>2895744227</v>
      </c>
      <c r="BE7" s="769">
        <v>259.99</v>
      </c>
      <c r="BF7" s="808">
        <v>11137906</v>
      </c>
      <c r="BG7" s="816">
        <v>0.42049999999999998</v>
      </c>
      <c r="BH7" s="673"/>
      <c r="BI7" s="770">
        <v>4663</v>
      </c>
      <c r="BJ7" s="808">
        <v>17.940000000000001</v>
      </c>
      <c r="BK7" s="770">
        <v>38270</v>
      </c>
      <c r="BL7" s="810">
        <v>147</v>
      </c>
      <c r="BN7" s="619" t="s">
        <v>317</v>
      </c>
      <c r="BO7" s="619" t="s">
        <v>318</v>
      </c>
      <c r="BP7" s="772">
        <v>0.95340000000000003</v>
      </c>
      <c r="BQ7" s="817">
        <v>0.93523433956916113</v>
      </c>
      <c r="BR7" s="818">
        <v>0.85978596059113299</v>
      </c>
      <c r="BS7" s="774"/>
      <c r="BT7" s="819">
        <v>2015</v>
      </c>
      <c r="BU7" s="776">
        <v>0.90049999999999997</v>
      </c>
      <c r="BV7" s="777"/>
      <c r="BW7" s="778">
        <v>0.79</v>
      </c>
      <c r="BX7" s="778">
        <v>0.71099999999999997</v>
      </c>
      <c r="BY7" s="778">
        <v>1.0905</v>
      </c>
      <c r="BZ7" s="715"/>
      <c r="CA7" s="619" t="s">
        <v>317</v>
      </c>
      <c r="CB7" s="619" t="s">
        <v>584</v>
      </c>
      <c r="CC7" s="770">
        <v>33754</v>
      </c>
      <c r="CD7" s="770">
        <v>35789</v>
      </c>
      <c r="CE7" s="770">
        <v>36749</v>
      </c>
      <c r="CF7" s="820">
        <v>35430.666666666664</v>
      </c>
      <c r="CG7" s="820">
        <v>0.79649999999999999</v>
      </c>
      <c r="CH7" s="639"/>
      <c r="CI7" s="820">
        <v>-1318.3333333333358</v>
      </c>
      <c r="CJ7" s="820">
        <v>-3.5900000000000001E-2</v>
      </c>
      <c r="CL7" s="619" t="s">
        <v>317</v>
      </c>
      <c r="CM7" s="619" t="s">
        <v>584</v>
      </c>
      <c r="CN7" s="780">
        <v>0.77829999999999999</v>
      </c>
      <c r="CO7" s="781"/>
      <c r="CP7" s="780">
        <v>4663</v>
      </c>
      <c r="CQ7" s="787">
        <v>6520851</v>
      </c>
      <c r="CR7" s="821">
        <v>0</v>
      </c>
      <c r="CS7" s="787">
        <v>6520851</v>
      </c>
      <c r="CT7" s="787">
        <v>1398.42</v>
      </c>
      <c r="CU7" s="781"/>
      <c r="CV7" s="822">
        <v>1608.33</v>
      </c>
      <c r="CW7" s="787">
        <v>458.13000000000011</v>
      </c>
      <c r="CX7" s="785">
        <v>0.86899999999999999</v>
      </c>
      <c r="CY7" s="786"/>
      <c r="CZ7" s="787">
        <v>0.71099999999999997</v>
      </c>
      <c r="DA7" s="787">
        <v>1</v>
      </c>
      <c r="DB7" s="781"/>
      <c r="DC7" s="785">
        <v>1</v>
      </c>
      <c r="DX7" s="789" t="s">
        <v>315</v>
      </c>
      <c r="DY7" s="790" t="s">
        <v>7</v>
      </c>
      <c r="DZ7" s="790" t="s">
        <v>6</v>
      </c>
      <c r="EA7" s="791" t="s">
        <v>1051</v>
      </c>
      <c r="EB7" s="792">
        <v>900</v>
      </c>
      <c r="EC7" s="793"/>
      <c r="ED7" s="794">
        <v>900</v>
      </c>
      <c r="EE7" s="794"/>
      <c r="EF7" s="793"/>
      <c r="EG7" s="794">
        <v>3.5465185010048472E-2</v>
      </c>
      <c r="EH7" s="793"/>
      <c r="EI7" s="794">
        <v>0</v>
      </c>
      <c r="EJ7" s="794"/>
      <c r="EK7" s="794">
        <v>221157</v>
      </c>
      <c r="EL7" s="794"/>
      <c r="EM7" s="793"/>
      <c r="EN7" s="793"/>
      <c r="EO7" s="795"/>
      <c r="ES7" s="823" t="s">
        <v>317</v>
      </c>
      <c r="ET7" s="824" t="s">
        <v>318</v>
      </c>
      <c r="EU7" s="411">
        <v>2136260</v>
      </c>
    </row>
    <row r="8" spans="1:151" ht="12.75" customHeight="1">
      <c r="A8" s="798" t="s">
        <v>319</v>
      </c>
      <c r="B8" s="799" t="s">
        <v>320</v>
      </c>
      <c r="C8" s="1026">
        <v>1338</v>
      </c>
      <c r="D8" s="1027">
        <v>1338</v>
      </c>
      <c r="E8" s="1030"/>
      <c r="F8" s="1030">
        <v>1338</v>
      </c>
      <c r="G8" s="1030"/>
      <c r="H8" s="1031">
        <v>1338</v>
      </c>
      <c r="K8" s="802" t="s">
        <v>319</v>
      </c>
      <c r="L8" s="803" t="s">
        <v>320</v>
      </c>
      <c r="M8" s="804">
        <v>1514967277</v>
      </c>
      <c r="N8" s="805">
        <v>180950500</v>
      </c>
      <c r="O8" s="804">
        <v>1334016777</v>
      </c>
      <c r="P8" s="802">
        <v>2015</v>
      </c>
      <c r="Q8" s="752">
        <v>1.0199</v>
      </c>
      <c r="R8" s="803">
        <v>1307987819</v>
      </c>
      <c r="S8" s="806">
        <v>180950500</v>
      </c>
      <c r="T8" s="803">
        <v>46386675</v>
      </c>
      <c r="U8" s="803">
        <v>194959828</v>
      </c>
      <c r="V8" s="803">
        <v>1730284822</v>
      </c>
      <c r="X8" s="619" t="s">
        <v>319</v>
      </c>
      <c r="Y8" s="619" t="s">
        <v>320</v>
      </c>
      <c r="Z8" s="807">
        <v>1730284822</v>
      </c>
      <c r="AA8" s="808">
        <v>11281457.03944</v>
      </c>
      <c r="AB8" s="756">
        <v>2186944</v>
      </c>
      <c r="AC8" s="756">
        <v>41865</v>
      </c>
      <c r="AD8" s="809">
        <v>13510266.03944</v>
      </c>
      <c r="AE8" s="810">
        <v>1338</v>
      </c>
      <c r="AF8" s="807">
        <v>10097</v>
      </c>
      <c r="AG8" s="807">
        <v>1.4619</v>
      </c>
      <c r="AI8" s="619" t="s">
        <v>319</v>
      </c>
      <c r="AJ8" s="619" t="s">
        <v>320</v>
      </c>
      <c r="AK8" s="760">
        <v>13510266.03944</v>
      </c>
      <c r="AL8" s="761">
        <v>1338</v>
      </c>
      <c r="AM8" s="811">
        <v>10097</v>
      </c>
      <c r="AN8" s="812">
        <v>1.4619</v>
      </c>
      <c r="AO8" s="813">
        <v>0.27789999999999998</v>
      </c>
      <c r="AP8" s="814">
        <v>0.81069999999999998</v>
      </c>
      <c r="AQ8" s="812">
        <v>1.018</v>
      </c>
      <c r="AR8" s="815" t="s">
        <v>2</v>
      </c>
      <c r="AS8" s="825" t="s">
        <v>2</v>
      </c>
      <c r="AT8" s="826" t="s">
        <v>2</v>
      </c>
      <c r="AU8" s="814">
        <v>0</v>
      </c>
      <c r="AV8" s="812" t="s">
        <v>2</v>
      </c>
      <c r="AW8" s="811">
        <v>0</v>
      </c>
      <c r="BB8" s="619" t="s">
        <v>319</v>
      </c>
      <c r="BC8" s="619" t="s">
        <v>585</v>
      </c>
      <c r="BD8" s="768">
        <v>1730284822</v>
      </c>
      <c r="BE8" s="769">
        <v>235.06</v>
      </c>
      <c r="BF8" s="808">
        <v>7361035</v>
      </c>
      <c r="BG8" s="816">
        <v>0.27789999999999998</v>
      </c>
      <c r="BH8" s="673"/>
      <c r="BI8" s="770">
        <v>1338</v>
      </c>
      <c r="BJ8" s="808">
        <v>5.69</v>
      </c>
      <c r="BK8" s="770">
        <v>11415</v>
      </c>
      <c r="BL8" s="810">
        <v>49</v>
      </c>
      <c r="BN8" s="619" t="s">
        <v>319</v>
      </c>
      <c r="BO8" s="619" t="s">
        <v>320</v>
      </c>
      <c r="BP8" s="772">
        <v>1.0771999999999999</v>
      </c>
      <c r="BQ8" s="817">
        <v>1.0241666666666667</v>
      </c>
      <c r="BR8" s="818">
        <v>0.99792638672887501</v>
      </c>
      <c r="BS8" s="774"/>
      <c r="BT8" s="819">
        <v>2015</v>
      </c>
      <c r="BU8" s="776">
        <v>1.0199</v>
      </c>
      <c r="BV8" s="777"/>
      <c r="BW8" s="778">
        <v>0.59699999999999998</v>
      </c>
      <c r="BX8" s="778">
        <v>0.60899999999999999</v>
      </c>
      <c r="BY8" s="778">
        <v>0.93400000000000005</v>
      </c>
      <c r="BZ8" s="715"/>
      <c r="CA8" s="619" t="s">
        <v>319</v>
      </c>
      <c r="CB8" s="619" t="s">
        <v>585</v>
      </c>
      <c r="CC8" s="770">
        <v>35281</v>
      </c>
      <c r="CD8" s="770">
        <v>35932</v>
      </c>
      <c r="CE8" s="770">
        <v>36962</v>
      </c>
      <c r="CF8" s="820">
        <v>36058.333333333336</v>
      </c>
      <c r="CG8" s="820">
        <v>0.81069999999999998</v>
      </c>
      <c r="CH8" s="639"/>
      <c r="CI8" s="820">
        <v>-903.66666666666424</v>
      </c>
      <c r="CJ8" s="820">
        <v>-2.4400000000000002E-2</v>
      </c>
      <c r="CL8" s="619" t="s">
        <v>319</v>
      </c>
      <c r="CM8" s="619" t="s">
        <v>585</v>
      </c>
      <c r="CN8" s="780" t="s">
        <v>2</v>
      </c>
      <c r="CO8" s="781"/>
      <c r="CP8" s="780">
        <v>1338</v>
      </c>
      <c r="CQ8" s="787">
        <v>2713791</v>
      </c>
      <c r="CR8" s="787">
        <v>0</v>
      </c>
      <c r="CS8" s="787">
        <v>2713791</v>
      </c>
      <c r="CT8" s="787">
        <v>2028.24</v>
      </c>
      <c r="CU8" s="781"/>
      <c r="CV8" s="822" t="s">
        <v>2</v>
      </c>
      <c r="CW8" s="787" t="s">
        <v>2</v>
      </c>
      <c r="CX8" s="785" t="s">
        <v>2</v>
      </c>
      <c r="CY8" s="786"/>
      <c r="CZ8" s="787">
        <v>0.60899999999999999</v>
      </c>
      <c r="DA8" s="787" t="s">
        <v>2</v>
      </c>
      <c r="DB8" s="781"/>
      <c r="DC8" s="785" t="s">
        <v>2</v>
      </c>
      <c r="DX8" s="789" t="s">
        <v>315</v>
      </c>
      <c r="DY8" s="790" t="s">
        <v>9</v>
      </c>
      <c r="DZ8" s="790" t="s">
        <v>6</v>
      </c>
      <c r="EA8" s="791" t="s">
        <v>1052</v>
      </c>
      <c r="EB8" s="792">
        <v>655</v>
      </c>
      <c r="EC8" s="793"/>
      <c r="ED8" s="794">
        <v>655</v>
      </c>
      <c r="EE8" s="794"/>
      <c r="EF8" s="793"/>
      <c r="EG8" s="794">
        <v>2.5810773535090831E-2</v>
      </c>
      <c r="EH8" s="793"/>
      <c r="EI8" s="794">
        <v>0</v>
      </c>
      <c r="EJ8" s="794"/>
      <c r="EK8" s="794">
        <v>160953</v>
      </c>
      <c r="EL8" s="794"/>
      <c r="EM8" s="793"/>
      <c r="EN8" s="793"/>
      <c r="EO8" s="795"/>
      <c r="ES8" s="823" t="s">
        <v>319</v>
      </c>
      <c r="ET8" s="824" t="s">
        <v>320</v>
      </c>
      <c r="EU8" s="411">
        <v>0</v>
      </c>
    </row>
    <row r="9" spans="1:151" ht="15.75">
      <c r="A9" s="798" t="s">
        <v>321</v>
      </c>
      <c r="B9" s="799" t="s">
        <v>322</v>
      </c>
      <c r="C9" s="1026">
        <v>3067</v>
      </c>
      <c r="D9" s="1027">
        <v>3067</v>
      </c>
      <c r="E9" s="1030"/>
      <c r="F9" s="1030">
        <v>3067</v>
      </c>
      <c r="G9" s="1030"/>
      <c r="H9" s="1031">
        <v>3067</v>
      </c>
      <c r="K9" s="802" t="s">
        <v>321</v>
      </c>
      <c r="L9" s="803" t="s">
        <v>322</v>
      </c>
      <c r="M9" s="804">
        <v>1289544192</v>
      </c>
      <c r="N9" s="805">
        <v>278962700</v>
      </c>
      <c r="O9" s="804">
        <v>1010581492</v>
      </c>
      <c r="P9" s="802">
        <v>2018</v>
      </c>
      <c r="Q9" s="752">
        <v>0.97909999999999997</v>
      </c>
      <c r="R9" s="803">
        <v>1032153500</v>
      </c>
      <c r="S9" s="806">
        <v>278962700</v>
      </c>
      <c r="T9" s="803">
        <v>291697087</v>
      </c>
      <c r="U9" s="803">
        <v>430349932</v>
      </c>
      <c r="V9" s="803">
        <v>2033163219</v>
      </c>
      <c r="X9" s="619" t="s">
        <v>321</v>
      </c>
      <c r="Y9" s="619" t="s">
        <v>322</v>
      </c>
      <c r="Z9" s="807">
        <v>2033163219</v>
      </c>
      <c r="AA9" s="808">
        <v>13256224.187880002</v>
      </c>
      <c r="AB9" s="756">
        <v>3724379</v>
      </c>
      <c r="AC9" s="756">
        <v>121228</v>
      </c>
      <c r="AD9" s="809">
        <v>17101831.187880002</v>
      </c>
      <c r="AE9" s="810">
        <v>3067</v>
      </c>
      <c r="AF9" s="807">
        <v>5576</v>
      </c>
      <c r="AG9" s="807">
        <v>0.80730000000000002</v>
      </c>
      <c r="AI9" s="619" t="s">
        <v>321</v>
      </c>
      <c r="AJ9" s="619" t="s">
        <v>322</v>
      </c>
      <c r="AK9" s="760">
        <v>17101831.187880002</v>
      </c>
      <c r="AL9" s="761">
        <v>3067</v>
      </c>
      <c r="AM9" s="811">
        <v>5576</v>
      </c>
      <c r="AN9" s="812">
        <v>0.80730000000000002</v>
      </c>
      <c r="AO9" s="813">
        <v>0.1444</v>
      </c>
      <c r="AP9" s="814">
        <v>0.76729999999999998</v>
      </c>
      <c r="AQ9" s="812">
        <v>0.72099999999999997</v>
      </c>
      <c r="AR9" s="815">
        <v>0.72099999999999997</v>
      </c>
      <c r="AS9" s="825">
        <v>1489.92</v>
      </c>
      <c r="AT9" s="826">
        <v>576.54</v>
      </c>
      <c r="AU9" s="814">
        <v>1768248</v>
      </c>
      <c r="AV9" s="812">
        <v>1</v>
      </c>
      <c r="AW9" s="811">
        <v>1768248</v>
      </c>
      <c r="BB9" s="619" t="s">
        <v>321</v>
      </c>
      <c r="BC9" s="619" t="s">
        <v>586</v>
      </c>
      <c r="BD9" s="768">
        <v>2033163219</v>
      </c>
      <c r="BE9" s="769">
        <v>531.45000000000005</v>
      </c>
      <c r="BF9" s="808">
        <v>3825691</v>
      </c>
      <c r="BG9" s="816">
        <v>0.1444</v>
      </c>
      <c r="BH9" s="673"/>
      <c r="BI9" s="770">
        <v>3067</v>
      </c>
      <c r="BJ9" s="808">
        <v>5.77</v>
      </c>
      <c r="BK9" s="770">
        <v>25236</v>
      </c>
      <c r="BL9" s="810">
        <v>47</v>
      </c>
      <c r="BN9" s="619" t="s">
        <v>321</v>
      </c>
      <c r="BO9" s="619" t="s">
        <v>322</v>
      </c>
      <c r="BP9" s="772">
        <v>0.95680000000000009</v>
      </c>
      <c r="BQ9" s="772">
        <v>1.0024390243902439</v>
      </c>
      <c r="BR9" s="818">
        <v>0.96738153594771248</v>
      </c>
      <c r="BS9" s="774"/>
      <c r="BT9" s="819">
        <v>2018</v>
      </c>
      <c r="BU9" s="776">
        <v>0.97909999999999997</v>
      </c>
      <c r="BV9" s="777"/>
      <c r="BW9" s="778">
        <v>0.77700000000000002</v>
      </c>
      <c r="BX9" s="778">
        <v>0.76100000000000001</v>
      </c>
      <c r="BY9" s="778">
        <v>1.1672</v>
      </c>
      <c r="BZ9" s="622"/>
      <c r="CA9" s="619" t="s">
        <v>321</v>
      </c>
      <c r="CB9" s="619" t="s">
        <v>586</v>
      </c>
      <c r="CC9" s="770">
        <v>32379</v>
      </c>
      <c r="CD9" s="770">
        <v>34547</v>
      </c>
      <c r="CE9" s="770">
        <v>35468</v>
      </c>
      <c r="CF9" s="820">
        <v>34131.333333333336</v>
      </c>
      <c r="CG9" s="820">
        <v>0.76729999999999998</v>
      </c>
      <c r="CH9" s="639"/>
      <c r="CI9" s="820">
        <v>-1336.6666666666642</v>
      </c>
      <c r="CJ9" s="820">
        <v>-3.7699999999999997E-2</v>
      </c>
      <c r="CL9" s="619" t="s">
        <v>321</v>
      </c>
      <c r="CM9" s="619" t="s">
        <v>586</v>
      </c>
      <c r="CN9" s="780">
        <v>0.72099999999999997</v>
      </c>
      <c r="CO9" s="781"/>
      <c r="CP9" s="780">
        <v>3067</v>
      </c>
      <c r="CQ9" s="787">
        <v>4550616</v>
      </c>
      <c r="CR9" s="787">
        <v>0</v>
      </c>
      <c r="CS9" s="787">
        <v>4550616</v>
      </c>
      <c r="CT9" s="787">
        <v>1483.74</v>
      </c>
      <c r="CU9" s="781"/>
      <c r="CV9" s="822">
        <v>1489.92</v>
      </c>
      <c r="CW9" s="787">
        <v>576.54</v>
      </c>
      <c r="CX9" s="785">
        <v>0.996</v>
      </c>
      <c r="CY9" s="786"/>
      <c r="CZ9" s="787">
        <v>0.76100000000000001</v>
      </c>
      <c r="DA9" s="787">
        <v>1</v>
      </c>
      <c r="DB9" s="781"/>
      <c r="DC9" s="785">
        <v>1</v>
      </c>
      <c r="DX9" s="789" t="s">
        <v>315</v>
      </c>
      <c r="DY9" s="790" t="s">
        <v>237</v>
      </c>
      <c r="DZ9" s="790" t="s">
        <v>6</v>
      </c>
      <c r="EA9" s="791" t="s">
        <v>1053</v>
      </c>
      <c r="EB9" s="792">
        <v>386</v>
      </c>
      <c r="EC9" s="827"/>
      <c r="ED9" s="828">
        <v>386</v>
      </c>
      <c r="EE9" s="828"/>
      <c r="EF9" s="827"/>
      <c r="EG9" s="828">
        <v>1.5210623793198565E-2</v>
      </c>
      <c r="EH9" s="827"/>
      <c r="EI9" s="794">
        <v>0</v>
      </c>
      <c r="EJ9" s="828"/>
      <c r="EK9" s="828">
        <v>94852</v>
      </c>
      <c r="EL9" s="828"/>
      <c r="EM9" s="827"/>
      <c r="EN9" s="827"/>
      <c r="EO9" s="829"/>
      <c r="ES9" s="823" t="s">
        <v>321</v>
      </c>
      <c r="ET9" s="824" t="s">
        <v>322</v>
      </c>
      <c r="EU9" s="411">
        <v>1768248</v>
      </c>
    </row>
    <row r="10" spans="1:151" ht="15.75">
      <c r="A10" s="798" t="s">
        <v>323</v>
      </c>
      <c r="B10" s="799" t="s">
        <v>324</v>
      </c>
      <c r="C10" s="1026">
        <v>2890</v>
      </c>
      <c r="D10" s="1027">
        <v>2890</v>
      </c>
      <c r="E10" s="1030"/>
      <c r="F10" s="1030">
        <v>2890</v>
      </c>
      <c r="G10" s="1030"/>
      <c r="H10" s="1031">
        <v>2890</v>
      </c>
      <c r="K10" s="802" t="s">
        <v>323</v>
      </c>
      <c r="L10" s="803" t="s">
        <v>324</v>
      </c>
      <c r="M10" s="804">
        <v>3518329950</v>
      </c>
      <c r="N10" s="805">
        <v>253201800</v>
      </c>
      <c r="O10" s="804">
        <v>3265128150</v>
      </c>
      <c r="P10" s="802">
        <v>2019</v>
      </c>
      <c r="Q10" s="752">
        <v>0.99156774916013446</v>
      </c>
      <c r="R10" s="803">
        <v>3292894664</v>
      </c>
      <c r="S10" s="806">
        <v>253201800</v>
      </c>
      <c r="T10" s="803">
        <v>102149833</v>
      </c>
      <c r="U10" s="803">
        <v>560120558</v>
      </c>
      <c r="V10" s="803">
        <v>4208366855</v>
      </c>
      <c r="X10" s="619" t="s">
        <v>323</v>
      </c>
      <c r="Y10" s="619" t="s">
        <v>324</v>
      </c>
      <c r="Z10" s="807">
        <v>4208366855</v>
      </c>
      <c r="AA10" s="808">
        <v>27438551.894600004</v>
      </c>
      <c r="AB10" s="756">
        <v>7097319</v>
      </c>
      <c r="AC10" s="756">
        <v>45322</v>
      </c>
      <c r="AD10" s="809">
        <v>34581192.894600004</v>
      </c>
      <c r="AE10" s="810">
        <v>2890</v>
      </c>
      <c r="AF10" s="807">
        <v>11966</v>
      </c>
      <c r="AG10" s="807">
        <v>1.7323999999999999</v>
      </c>
      <c r="AI10" s="619" t="s">
        <v>323</v>
      </c>
      <c r="AJ10" s="619" t="s">
        <v>324</v>
      </c>
      <c r="AK10" s="760">
        <v>34581192.894600004</v>
      </c>
      <c r="AL10" s="761">
        <v>2890</v>
      </c>
      <c r="AM10" s="811">
        <v>11966</v>
      </c>
      <c r="AN10" s="812">
        <v>1.7323999999999999</v>
      </c>
      <c r="AO10" s="813">
        <v>0.37280000000000002</v>
      </c>
      <c r="AP10" s="814">
        <v>0.75639999999999996</v>
      </c>
      <c r="AQ10" s="812">
        <v>1.1084999999999998</v>
      </c>
      <c r="AR10" s="815" t="s">
        <v>2</v>
      </c>
      <c r="AS10" s="825" t="s">
        <v>2</v>
      </c>
      <c r="AT10" s="826" t="s">
        <v>2</v>
      </c>
      <c r="AU10" s="814">
        <v>0</v>
      </c>
      <c r="AV10" s="812" t="s">
        <v>2</v>
      </c>
      <c r="AW10" s="811">
        <v>0</v>
      </c>
      <c r="BB10" s="619" t="s">
        <v>323</v>
      </c>
      <c r="BC10" s="619" t="s">
        <v>587</v>
      </c>
      <c r="BD10" s="768">
        <v>4208366855</v>
      </c>
      <c r="BE10" s="769">
        <v>426.13</v>
      </c>
      <c r="BF10" s="808">
        <v>9875782</v>
      </c>
      <c r="BG10" s="816">
        <v>0.37280000000000002</v>
      </c>
      <c r="BH10" s="673"/>
      <c r="BI10" s="770">
        <v>2890</v>
      </c>
      <c r="BJ10" s="808">
        <v>6.78</v>
      </c>
      <c r="BK10" s="770">
        <v>27605</v>
      </c>
      <c r="BL10" s="810">
        <v>65</v>
      </c>
      <c r="BN10" s="619" t="s">
        <v>323</v>
      </c>
      <c r="BO10" s="619" t="s">
        <v>324</v>
      </c>
      <c r="BP10" s="772">
        <v>1.032</v>
      </c>
      <c r="BQ10" s="817">
        <v>1.0044367816091953</v>
      </c>
      <c r="BR10" s="818">
        <v>0.99156774916013446</v>
      </c>
      <c r="BS10" s="774"/>
      <c r="BT10" s="819">
        <v>2019</v>
      </c>
      <c r="BU10" s="776">
        <v>0.99156774916013446</v>
      </c>
      <c r="BV10" s="777"/>
      <c r="BW10" s="778">
        <v>0.443</v>
      </c>
      <c r="BX10" s="778">
        <v>0.439</v>
      </c>
      <c r="BY10" s="778">
        <v>0.67330000000000001</v>
      </c>
      <c r="BZ10" s="622"/>
      <c r="CA10" s="619" t="s">
        <v>323</v>
      </c>
      <c r="CB10" s="619" t="s">
        <v>587</v>
      </c>
      <c r="CC10" s="770">
        <v>32612</v>
      </c>
      <c r="CD10" s="770">
        <v>33543</v>
      </c>
      <c r="CE10" s="770">
        <v>34779</v>
      </c>
      <c r="CF10" s="820">
        <v>33644.666666666664</v>
      </c>
      <c r="CG10" s="820">
        <v>0.75639999999999996</v>
      </c>
      <c r="CH10" s="639"/>
      <c r="CI10" s="820">
        <v>-1134.3333333333358</v>
      </c>
      <c r="CJ10" s="820">
        <v>-3.2599999999999997E-2</v>
      </c>
      <c r="CL10" s="619" t="s">
        <v>323</v>
      </c>
      <c r="CM10" s="619" t="s">
        <v>587</v>
      </c>
      <c r="CN10" s="780" t="s">
        <v>2</v>
      </c>
      <c r="CO10" s="781"/>
      <c r="CP10" s="780">
        <v>2890</v>
      </c>
      <c r="CQ10" s="787">
        <v>5047012</v>
      </c>
      <c r="CR10" s="787">
        <v>0</v>
      </c>
      <c r="CS10" s="787">
        <v>5047012</v>
      </c>
      <c r="CT10" s="787">
        <v>1746.37</v>
      </c>
      <c r="CU10" s="781"/>
      <c r="CV10" s="822" t="s">
        <v>2</v>
      </c>
      <c r="CW10" s="787" t="s">
        <v>2</v>
      </c>
      <c r="CX10" s="785" t="s">
        <v>2</v>
      </c>
      <c r="CY10" s="786"/>
      <c r="CZ10" s="787">
        <v>0.439</v>
      </c>
      <c r="DA10" s="787" t="s">
        <v>2</v>
      </c>
      <c r="DB10" s="781"/>
      <c r="DC10" s="785" t="s">
        <v>2</v>
      </c>
      <c r="DX10" s="830" t="s">
        <v>315</v>
      </c>
      <c r="DY10" s="831" t="s">
        <v>1279</v>
      </c>
      <c r="DZ10" s="831" t="s">
        <v>6</v>
      </c>
      <c r="EA10" s="832" t="s">
        <v>1280</v>
      </c>
      <c r="EB10" s="792">
        <v>406</v>
      </c>
      <c r="EC10" s="833"/>
      <c r="ED10" s="834">
        <v>406</v>
      </c>
      <c r="EE10" s="834">
        <v>25377</v>
      </c>
      <c r="EF10" s="833"/>
      <c r="EG10" s="834">
        <v>1.5998739015644088E-2</v>
      </c>
      <c r="EH10" s="833"/>
      <c r="EI10" s="794">
        <v>0</v>
      </c>
      <c r="EJ10" s="834"/>
      <c r="EK10" s="834">
        <v>99766</v>
      </c>
      <c r="EL10" s="834"/>
      <c r="EM10" s="833"/>
      <c r="EN10" s="833"/>
      <c r="EO10" s="835"/>
      <c r="ES10" s="823" t="s">
        <v>323</v>
      </c>
      <c r="ET10" s="824" t="s">
        <v>324</v>
      </c>
      <c r="EU10" s="411">
        <v>0</v>
      </c>
    </row>
    <row r="11" spans="1:151" ht="15.75">
      <c r="A11" s="798" t="s">
        <v>325</v>
      </c>
      <c r="B11" s="799" t="s">
        <v>326</v>
      </c>
      <c r="C11" s="1026">
        <v>1847</v>
      </c>
      <c r="D11" s="1027">
        <v>1955</v>
      </c>
      <c r="E11" s="1030"/>
      <c r="F11" s="1030">
        <v>1955</v>
      </c>
      <c r="G11" s="1030"/>
      <c r="H11" s="1031">
        <v>1955</v>
      </c>
      <c r="K11" s="802" t="s">
        <v>325</v>
      </c>
      <c r="L11" s="803" t="s">
        <v>326</v>
      </c>
      <c r="M11" s="804">
        <v>3684747528</v>
      </c>
      <c r="N11" s="805">
        <v>54217300</v>
      </c>
      <c r="O11" s="804">
        <v>3630530228</v>
      </c>
      <c r="P11" s="802">
        <v>2018</v>
      </c>
      <c r="Q11" s="752">
        <v>0.93110000000000004</v>
      </c>
      <c r="R11" s="803">
        <v>3899184006</v>
      </c>
      <c r="S11" s="806">
        <v>54217300</v>
      </c>
      <c r="T11" s="803">
        <v>48398909</v>
      </c>
      <c r="U11" s="803">
        <v>317441445</v>
      </c>
      <c r="V11" s="803">
        <v>4319241660</v>
      </c>
      <c r="X11" s="619" t="s">
        <v>325</v>
      </c>
      <c r="Y11" s="619" t="s">
        <v>326</v>
      </c>
      <c r="Z11" s="807">
        <v>4319241660</v>
      </c>
      <c r="AA11" s="808">
        <v>28161455.623200003</v>
      </c>
      <c r="AB11" s="756">
        <v>5578677</v>
      </c>
      <c r="AC11" s="756">
        <v>96501</v>
      </c>
      <c r="AD11" s="809">
        <v>33836633.623199999</v>
      </c>
      <c r="AE11" s="810">
        <v>1955</v>
      </c>
      <c r="AF11" s="807">
        <v>17308</v>
      </c>
      <c r="AG11" s="807">
        <v>2.5059</v>
      </c>
      <c r="AI11" s="619" t="s">
        <v>325</v>
      </c>
      <c r="AJ11" s="619" t="s">
        <v>326</v>
      </c>
      <c r="AK11" s="760">
        <v>33836633.623199999</v>
      </c>
      <c r="AL11" s="761">
        <v>1955</v>
      </c>
      <c r="AM11" s="811">
        <v>17308</v>
      </c>
      <c r="AN11" s="812">
        <v>2.5059</v>
      </c>
      <c r="AO11" s="813">
        <v>0.65990000000000004</v>
      </c>
      <c r="AP11" s="814">
        <v>0.76910000000000001</v>
      </c>
      <c r="AQ11" s="812">
        <v>1.4530000000000001</v>
      </c>
      <c r="AR11" s="815" t="s">
        <v>2</v>
      </c>
      <c r="AS11" s="825" t="s">
        <v>2</v>
      </c>
      <c r="AT11" s="826" t="s">
        <v>2</v>
      </c>
      <c r="AU11" s="814">
        <v>0</v>
      </c>
      <c r="AV11" s="812" t="s">
        <v>2</v>
      </c>
      <c r="AW11" s="811">
        <v>0</v>
      </c>
      <c r="BB11" s="619" t="s">
        <v>325</v>
      </c>
      <c r="BC11" s="619" t="s">
        <v>588</v>
      </c>
      <c r="BD11" s="768">
        <v>4319241660</v>
      </c>
      <c r="BE11" s="769">
        <v>247.09</v>
      </c>
      <c r="BF11" s="808">
        <v>17480439</v>
      </c>
      <c r="BG11" s="816">
        <v>0.65990000000000004</v>
      </c>
      <c r="BH11" s="673"/>
      <c r="BI11" s="770">
        <v>1955</v>
      </c>
      <c r="BJ11" s="808">
        <v>7.91</v>
      </c>
      <c r="BK11" s="770">
        <v>18083</v>
      </c>
      <c r="BL11" s="810">
        <v>73</v>
      </c>
      <c r="BN11" s="619" t="s">
        <v>325</v>
      </c>
      <c r="BO11" s="619" t="s">
        <v>326</v>
      </c>
      <c r="BP11" s="817">
        <v>0.8992</v>
      </c>
      <c r="BQ11" s="772">
        <v>0.98343137254901958</v>
      </c>
      <c r="BR11" s="818">
        <v>0.90491128589720138</v>
      </c>
      <c r="BS11" s="774"/>
      <c r="BT11" s="819">
        <v>2018</v>
      </c>
      <c r="BU11" s="776">
        <v>0.93110000000000004</v>
      </c>
      <c r="BV11" s="777"/>
      <c r="BW11" s="778">
        <v>0.55000000000000004</v>
      </c>
      <c r="BX11" s="778">
        <v>0.51200000000000001</v>
      </c>
      <c r="BY11" s="778">
        <v>0.7853</v>
      </c>
      <c r="BZ11" s="622"/>
      <c r="CA11" s="619" t="s">
        <v>325</v>
      </c>
      <c r="CB11" s="619" t="s">
        <v>588</v>
      </c>
      <c r="CC11" s="770">
        <v>32756</v>
      </c>
      <c r="CD11" s="770">
        <v>34312</v>
      </c>
      <c r="CE11" s="770">
        <v>35565</v>
      </c>
      <c r="CF11" s="820">
        <v>34211</v>
      </c>
      <c r="CG11" s="820">
        <v>0.76910000000000001</v>
      </c>
      <c r="CH11" s="639"/>
      <c r="CI11" s="820">
        <v>-1354</v>
      </c>
      <c r="CJ11" s="820">
        <v>-3.8100000000000002E-2</v>
      </c>
      <c r="CL11" s="619" t="s">
        <v>325</v>
      </c>
      <c r="CM11" s="619" t="s">
        <v>588</v>
      </c>
      <c r="CN11" s="780" t="s">
        <v>2</v>
      </c>
      <c r="CO11" s="781"/>
      <c r="CP11" s="780">
        <v>1955</v>
      </c>
      <c r="CQ11" s="787">
        <v>4641552</v>
      </c>
      <c r="CR11" s="787">
        <v>0</v>
      </c>
      <c r="CS11" s="787">
        <v>4641552</v>
      </c>
      <c r="CT11" s="787">
        <v>2374.1999999999998</v>
      </c>
      <c r="CU11" s="781"/>
      <c r="CV11" s="822" t="s">
        <v>2</v>
      </c>
      <c r="CW11" s="787" t="s">
        <v>2</v>
      </c>
      <c r="CX11" s="785" t="s">
        <v>2</v>
      </c>
      <c r="CY11" s="786"/>
      <c r="CZ11" s="787">
        <v>0.51200000000000001</v>
      </c>
      <c r="DA11" s="787" t="s">
        <v>2</v>
      </c>
      <c r="DB11" s="781"/>
      <c r="DC11" s="785" t="s">
        <v>2</v>
      </c>
      <c r="DX11" s="836" t="s">
        <v>317</v>
      </c>
      <c r="DY11" s="837" t="s">
        <v>317</v>
      </c>
      <c r="DZ11" s="837" t="s">
        <v>744</v>
      </c>
      <c r="EA11" s="838" t="s">
        <v>318</v>
      </c>
      <c r="EB11" s="792">
        <v>4663</v>
      </c>
      <c r="EC11" s="833"/>
      <c r="ED11" s="834">
        <v>4663</v>
      </c>
      <c r="EE11" s="834">
        <v>4663</v>
      </c>
      <c r="EF11" s="833"/>
      <c r="EG11" s="834">
        <v>1</v>
      </c>
      <c r="EH11" s="833"/>
      <c r="EI11" s="794">
        <v>2136260</v>
      </c>
      <c r="EJ11" s="834"/>
      <c r="EK11" s="834">
        <v>2136260</v>
      </c>
      <c r="EL11" s="834">
        <v>2136260</v>
      </c>
      <c r="EM11" s="833">
        <v>0</v>
      </c>
      <c r="EN11" s="833"/>
      <c r="EO11" s="835"/>
      <c r="ES11" s="823" t="s">
        <v>325</v>
      </c>
      <c r="ET11" s="824" t="s">
        <v>326</v>
      </c>
      <c r="EU11" s="411">
        <v>0</v>
      </c>
    </row>
    <row r="12" spans="1:151" ht="15.75">
      <c r="A12" s="798" t="s">
        <v>327</v>
      </c>
      <c r="B12" s="799" t="s">
        <v>328</v>
      </c>
      <c r="C12" s="1026">
        <v>6212</v>
      </c>
      <c r="D12" s="1027">
        <v>6662</v>
      </c>
      <c r="E12" s="1030"/>
      <c r="F12" s="1030">
        <v>6662</v>
      </c>
      <c r="G12" s="1030"/>
      <c r="H12" s="1031">
        <v>6662</v>
      </c>
      <c r="K12" s="802" t="s">
        <v>327</v>
      </c>
      <c r="L12" s="803" t="s">
        <v>328</v>
      </c>
      <c r="M12" s="804">
        <v>3942958810</v>
      </c>
      <c r="N12" s="805">
        <v>276570381</v>
      </c>
      <c r="O12" s="804">
        <v>3666388429</v>
      </c>
      <c r="P12" s="802">
        <v>2018</v>
      </c>
      <c r="Q12" s="752">
        <v>0.99339999999999995</v>
      </c>
      <c r="R12" s="803">
        <v>3690747362</v>
      </c>
      <c r="S12" s="806">
        <v>276570381</v>
      </c>
      <c r="T12" s="803">
        <v>135277130</v>
      </c>
      <c r="U12" s="803">
        <v>1780335265</v>
      </c>
      <c r="V12" s="803">
        <v>5882930138</v>
      </c>
      <c r="X12" s="619" t="s">
        <v>327</v>
      </c>
      <c r="Y12" s="619" t="s">
        <v>328</v>
      </c>
      <c r="Z12" s="807">
        <v>5882930138</v>
      </c>
      <c r="AA12" s="808">
        <v>38356704.499760002</v>
      </c>
      <c r="AB12" s="756">
        <v>9495855</v>
      </c>
      <c r="AC12" s="756">
        <v>267647</v>
      </c>
      <c r="AD12" s="809">
        <v>48120206.499760002</v>
      </c>
      <c r="AE12" s="810">
        <v>6662</v>
      </c>
      <c r="AF12" s="807">
        <v>7223</v>
      </c>
      <c r="AG12" s="807">
        <v>1.0458000000000001</v>
      </c>
      <c r="AI12" s="619" t="s">
        <v>327</v>
      </c>
      <c r="AJ12" s="619" t="s">
        <v>328</v>
      </c>
      <c r="AK12" s="760">
        <v>48120206.499760002</v>
      </c>
      <c r="AL12" s="761">
        <v>6662</v>
      </c>
      <c r="AM12" s="811">
        <v>7223</v>
      </c>
      <c r="AN12" s="812">
        <v>1.0458000000000001</v>
      </c>
      <c r="AO12" s="813">
        <v>0.26850000000000002</v>
      </c>
      <c r="AP12" s="814">
        <v>0.91139999999999999</v>
      </c>
      <c r="AQ12" s="812">
        <v>0.90090000000000003</v>
      </c>
      <c r="AR12" s="815">
        <v>0.90090000000000003</v>
      </c>
      <c r="AS12" s="825">
        <v>1861.67</v>
      </c>
      <c r="AT12" s="826">
        <v>204.78999999999996</v>
      </c>
      <c r="AU12" s="814">
        <v>1364311</v>
      </c>
      <c r="AV12" s="812">
        <v>1</v>
      </c>
      <c r="AW12" s="811">
        <v>1364311</v>
      </c>
      <c r="BB12" s="619" t="s">
        <v>327</v>
      </c>
      <c r="BC12" s="619" t="s">
        <v>589</v>
      </c>
      <c r="BD12" s="768">
        <v>5882930138</v>
      </c>
      <c r="BE12" s="769">
        <v>827.19</v>
      </c>
      <c r="BF12" s="808">
        <v>7111945</v>
      </c>
      <c r="BG12" s="816">
        <v>0.26850000000000002</v>
      </c>
      <c r="BH12" s="673"/>
      <c r="BI12" s="770">
        <v>6662</v>
      </c>
      <c r="BJ12" s="808">
        <v>8.0500000000000007</v>
      </c>
      <c r="BK12" s="770">
        <v>47447</v>
      </c>
      <c r="BL12" s="810">
        <v>57</v>
      </c>
      <c r="BN12" s="619" t="s">
        <v>327</v>
      </c>
      <c r="BO12" s="619" t="s">
        <v>328</v>
      </c>
      <c r="BP12" s="772">
        <v>1.0504</v>
      </c>
      <c r="BQ12" s="772">
        <v>1.0060058528428093</v>
      </c>
      <c r="BR12" s="818">
        <v>0.9870630487175075</v>
      </c>
      <c r="BS12" s="774"/>
      <c r="BT12" s="819">
        <v>2018</v>
      </c>
      <c r="BU12" s="776">
        <v>0.99339999999999995</v>
      </c>
      <c r="BV12" s="777"/>
      <c r="BW12" s="778">
        <v>0.63500000000000001</v>
      </c>
      <c r="BX12" s="778">
        <v>0.63100000000000001</v>
      </c>
      <c r="BY12" s="778">
        <v>0.96779999999999999</v>
      </c>
      <c r="BZ12" s="622"/>
      <c r="CA12" s="619" t="s">
        <v>327</v>
      </c>
      <c r="CB12" s="619" t="s">
        <v>589</v>
      </c>
      <c r="CC12" s="770">
        <v>39297</v>
      </c>
      <c r="CD12" s="770">
        <v>40610</v>
      </c>
      <c r="CE12" s="770">
        <v>41706</v>
      </c>
      <c r="CF12" s="820">
        <v>40537.666666666664</v>
      </c>
      <c r="CG12" s="820">
        <v>0.91139999999999999</v>
      </c>
      <c r="CH12" s="639"/>
      <c r="CI12" s="820">
        <v>-1168.3333333333358</v>
      </c>
      <c r="CJ12" s="820">
        <v>-2.8000000000000001E-2</v>
      </c>
      <c r="CL12" s="619" t="s">
        <v>327</v>
      </c>
      <c r="CM12" s="619" t="s">
        <v>589</v>
      </c>
      <c r="CN12" s="780">
        <v>0.90090000000000003</v>
      </c>
      <c r="CO12" s="781"/>
      <c r="CP12" s="780">
        <v>6662</v>
      </c>
      <c r="CQ12" s="787">
        <v>14392140</v>
      </c>
      <c r="CR12" s="787">
        <v>0</v>
      </c>
      <c r="CS12" s="787">
        <v>14392140</v>
      </c>
      <c r="CT12" s="787">
        <v>2160.33</v>
      </c>
      <c r="CU12" s="781"/>
      <c r="CV12" s="822">
        <v>1861.67</v>
      </c>
      <c r="CW12" s="787">
        <v>204.78999999999996</v>
      </c>
      <c r="CX12" s="785">
        <v>1</v>
      </c>
      <c r="CY12" s="786"/>
      <c r="CZ12" s="787">
        <v>0.63100000000000001</v>
      </c>
      <c r="DA12" s="787" t="s">
        <v>2</v>
      </c>
      <c r="DB12" s="781"/>
      <c r="DC12" s="785">
        <v>1</v>
      </c>
      <c r="DX12" s="836" t="s">
        <v>319</v>
      </c>
      <c r="DY12" s="837" t="s">
        <v>319</v>
      </c>
      <c r="DZ12" s="837" t="s">
        <v>744</v>
      </c>
      <c r="EA12" s="838" t="s">
        <v>320</v>
      </c>
      <c r="EB12" s="792">
        <v>1338</v>
      </c>
      <c r="EC12" s="833"/>
      <c r="ED12" s="834">
        <v>1338</v>
      </c>
      <c r="EE12" s="834">
        <v>1338</v>
      </c>
      <c r="EF12" s="833"/>
      <c r="EG12" s="834">
        <v>1</v>
      </c>
      <c r="EH12" s="833"/>
      <c r="EI12" s="794">
        <v>0</v>
      </c>
      <c r="EJ12" s="834"/>
      <c r="EK12" s="834">
        <v>0</v>
      </c>
      <c r="EL12" s="834">
        <v>0</v>
      </c>
      <c r="EM12" s="833">
        <v>0</v>
      </c>
      <c r="EN12" s="833"/>
      <c r="EO12" s="835"/>
      <c r="ES12" s="823" t="s">
        <v>327</v>
      </c>
      <c r="ET12" s="824" t="s">
        <v>328</v>
      </c>
      <c r="EU12" s="411">
        <v>1272155</v>
      </c>
    </row>
    <row r="13" spans="1:151" ht="15.75">
      <c r="A13" s="798" t="s">
        <v>329</v>
      </c>
      <c r="B13" s="799" t="s">
        <v>330</v>
      </c>
      <c r="C13" s="1026">
        <v>1917</v>
      </c>
      <c r="D13" s="1027">
        <v>2038</v>
      </c>
      <c r="E13" s="1030"/>
      <c r="F13" s="1030">
        <v>2038</v>
      </c>
      <c r="G13" s="1030"/>
      <c r="H13" s="1031">
        <v>2038</v>
      </c>
      <c r="K13" s="802" t="s">
        <v>329</v>
      </c>
      <c r="L13" s="803" t="s">
        <v>330</v>
      </c>
      <c r="M13" s="804">
        <v>941841778</v>
      </c>
      <c r="N13" s="805">
        <v>182873704</v>
      </c>
      <c r="O13" s="804">
        <v>758968074</v>
      </c>
      <c r="P13" s="802">
        <v>2012</v>
      </c>
      <c r="Q13" s="752">
        <v>0.94940000000000002</v>
      </c>
      <c r="R13" s="803">
        <v>799418658</v>
      </c>
      <c r="S13" s="806">
        <v>182873704</v>
      </c>
      <c r="T13" s="803">
        <v>55070741</v>
      </c>
      <c r="U13" s="803">
        <v>327152839</v>
      </c>
      <c r="V13" s="803">
        <v>1364515942</v>
      </c>
      <c r="X13" s="619" t="s">
        <v>329</v>
      </c>
      <c r="Y13" s="619" t="s">
        <v>330</v>
      </c>
      <c r="Z13" s="807">
        <v>1364515942</v>
      </c>
      <c r="AA13" s="808">
        <v>8896643.9418400005</v>
      </c>
      <c r="AB13" s="756">
        <v>2632430</v>
      </c>
      <c r="AC13" s="756">
        <v>94923</v>
      </c>
      <c r="AD13" s="809">
        <v>11623996.94184</v>
      </c>
      <c r="AE13" s="810">
        <v>2038</v>
      </c>
      <c r="AF13" s="807">
        <v>5704</v>
      </c>
      <c r="AG13" s="807">
        <v>0.82579999999999998</v>
      </c>
      <c r="AI13" s="619" t="s">
        <v>329</v>
      </c>
      <c r="AJ13" s="619" t="s">
        <v>330</v>
      </c>
      <c r="AK13" s="760">
        <v>11623996.94184</v>
      </c>
      <c r="AL13" s="761">
        <v>2038</v>
      </c>
      <c r="AM13" s="811">
        <v>5704</v>
      </c>
      <c r="AN13" s="812">
        <v>0.82579999999999998</v>
      </c>
      <c r="AO13" s="813">
        <v>7.3700000000000002E-2</v>
      </c>
      <c r="AP13" s="814">
        <v>0.78290000000000004</v>
      </c>
      <c r="AQ13" s="812">
        <v>0.72919999999999996</v>
      </c>
      <c r="AR13" s="815">
        <v>0.72919999999999996</v>
      </c>
      <c r="AS13" s="825">
        <v>1506.86</v>
      </c>
      <c r="AT13" s="826">
        <v>559.60000000000014</v>
      </c>
      <c r="AU13" s="814">
        <v>1140465</v>
      </c>
      <c r="AV13" s="812">
        <v>1</v>
      </c>
      <c r="AW13" s="811">
        <v>1140465</v>
      </c>
      <c r="BB13" s="619" t="s">
        <v>329</v>
      </c>
      <c r="BC13" s="619" t="s">
        <v>590</v>
      </c>
      <c r="BD13" s="768">
        <v>1364515942</v>
      </c>
      <c r="BE13" s="769">
        <v>699.27</v>
      </c>
      <c r="BF13" s="808">
        <v>1951343</v>
      </c>
      <c r="BG13" s="816">
        <v>7.3700000000000002E-2</v>
      </c>
      <c r="BH13" s="673"/>
      <c r="BI13" s="770">
        <v>2038</v>
      </c>
      <c r="BJ13" s="808">
        <v>2.91</v>
      </c>
      <c r="BK13" s="770">
        <v>19711</v>
      </c>
      <c r="BL13" s="810">
        <v>28</v>
      </c>
      <c r="BN13" s="619" t="s">
        <v>329</v>
      </c>
      <c r="BO13" s="619" t="s">
        <v>330</v>
      </c>
      <c r="BP13" s="772">
        <v>0.96950000000000003</v>
      </c>
      <c r="BQ13" s="772">
        <v>0.97426530612244899</v>
      </c>
      <c r="BR13" s="818">
        <v>0.92619858156028367</v>
      </c>
      <c r="BS13" s="774"/>
      <c r="BT13" s="819">
        <v>2012</v>
      </c>
      <c r="BU13" s="776">
        <v>0.94940000000000002</v>
      </c>
      <c r="BV13" s="777"/>
      <c r="BW13" s="778">
        <v>0.86499999999999999</v>
      </c>
      <c r="BX13" s="778">
        <v>0.82099999999999995</v>
      </c>
      <c r="BY13" s="778">
        <v>1.2592000000000001</v>
      </c>
      <c r="BZ13" s="622"/>
      <c r="CA13" s="619" t="s">
        <v>329</v>
      </c>
      <c r="CB13" s="619" t="s">
        <v>590</v>
      </c>
      <c r="CC13" s="770">
        <v>33231</v>
      </c>
      <c r="CD13" s="770">
        <v>35639</v>
      </c>
      <c r="CE13" s="770">
        <v>35603</v>
      </c>
      <c r="CF13" s="820">
        <v>34824.333333333336</v>
      </c>
      <c r="CG13" s="820">
        <v>0.78290000000000004</v>
      </c>
      <c r="CH13" s="639"/>
      <c r="CI13" s="820">
        <v>-778.66666666666424</v>
      </c>
      <c r="CJ13" s="820">
        <v>-2.1899999999999999E-2</v>
      </c>
      <c r="CL13" s="619" t="s">
        <v>329</v>
      </c>
      <c r="CM13" s="619" t="s">
        <v>590</v>
      </c>
      <c r="CN13" s="780">
        <v>0.72919999999999996</v>
      </c>
      <c r="CO13" s="781"/>
      <c r="CP13" s="780">
        <v>2038</v>
      </c>
      <c r="CQ13" s="787">
        <v>3027671</v>
      </c>
      <c r="CR13" s="787">
        <v>0</v>
      </c>
      <c r="CS13" s="787">
        <v>3027671</v>
      </c>
      <c r="CT13" s="787">
        <v>1485.61</v>
      </c>
      <c r="CU13" s="781"/>
      <c r="CV13" s="822">
        <v>1506.86</v>
      </c>
      <c r="CW13" s="787">
        <v>559.60000000000014</v>
      </c>
      <c r="CX13" s="785">
        <v>0.98599999999999999</v>
      </c>
      <c r="CY13" s="786"/>
      <c r="CZ13" s="787">
        <v>0.82099999999999995</v>
      </c>
      <c r="DA13" s="787">
        <v>1</v>
      </c>
      <c r="DB13" s="781"/>
      <c r="DC13" s="785">
        <v>1</v>
      </c>
      <c r="DX13" s="836" t="s">
        <v>321</v>
      </c>
      <c r="DY13" s="837" t="s">
        <v>321</v>
      </c>
      <c r="DZ13" s="837" t="s">
        <v>744</v>
      </c>
      <c r="EA13" s="838" t="s">
        <v>322</v>
      </c>
      <c r="EB13" s="792">
        <v>3067</v>
      </c>
      <c r="EC13" s="833"/>
      <c r="ED13" s="834">
        <v>3067</v>
      </c>
      <c r="EE13" s="834">
        <v>3067</v>
      </c>
      <c r="EF13" s="833"/>
      <c r="EG13" s="834">
        <v>1</v>
      </c>
      <c r="EH13" s="833"/>
      <c r="EI13" s="794">
        <v>1768248</v>
      </c>
      <c r="EJ13" s="834"/>
      <c r="EK13" s="834">
        <v>1768248</v>
      </c>
      <c r="EL13" s="834">
        <v>1768248</v>
      </c>
      <c r="EM13" s="833">
        <v>0</v>
      </c>
      <c r="EN13" s="833"/>
      <c r="EO13" s="835"/>
      <c r="ES13" s="823" t="s">
        <v>329</v>
      </c>
      <c r="ET13" s="824" t="s">
        <v>330</v>
      </c>
      <c r="EU13" s="411">
        <v>1072753</v>
      </c>
    </row>
    <row r="14" spans="1:151" ht="15.75">
      <c r="A14" s="798" t="s">
        <v>331</v>
      </c>
      <c r="B14" s="799" t="s">
        <v>332</v>
      </c>
      <c r="C14" s="1026">
        <v>3922</v>
      </c>
      <c r="D14" s="1027">
        <v>4854</v>
      </c>
      <c r="E14" s="1030"/>
      <c r="F14" s="1030">
        <v>4854</v>
      </c>
      <c r="G14" s="1030"/>
      <c r="H14" s="1031">
        <v>4854</v>
      </c>
      <c r="K14" s="802" t="s">
        <v>331</v>
      </c>
      <c r="L14" s="803" t="s">
        <v>332</v>
      </c>
      <c r="M14" s="804">
        <v>1978237683</v>
      </c>
      <c r="N14" s="805">
        <v>201003367</v>
      </c>
      <c r="O14" s="804">
        <v>1777234316</v>
      </c>
      <c r="P14" s="802">
        <v>2015</v>
      </c>
      <c r="Q14" s="752">
        <v>0.92530000000000001</v>
      </c>
      <c r="R14" s="803">
        <v>1920711462</v>
      </c>
      <c r="S14" s="806">
        <v>201003367</v>
      </c>
      <c r="T14" s="803">
        <v>162304034</v>
      </c>
      <c r="U14" s="803">
        <v>844816152</v>
      </c>
      <c r="V14" s="803">
        <v>3128835015</v>
      </c>
      <c r="X14" s="619" t="s">
        <v>331</v>
      </c>
      <c r="Y14" s="619" t="s">
        <v>332</v>
      </c>
      <c r="Z14" s="807">
        <v>3128835015</v>
      </c>
      <c r="AA14" s="808">
        <v>20400004.297800001</v>
      </c>
      <c r="AB14" s="756">
        <v>6502176</v>
      </c>
      <c r="AC14" s="756">
        <v>156805</v>
      </c>
      <c r="AD14" s="809">
        <v>27058985.297800001</v>
      </c>
      <c r="AE14" s="810">
        <v>4854</v>
      </c>
      <c r="AF14" s="807">
        <v>5575</v>
      </c>
      <c r="AG14" s="807">
        <v>0.80720000000000003</v>
      </c>
      <c r="AI14" s="619" t="s">
        <v>331</v>
      </c>
      <c r="AJ14" s="619" t="s">
        <v>332</v>
      </c>
      <c r="AK14" s="760">
        <v>27058985.297800001</v>
      </c>
      <c r="AL14" s="761">
        <v>4854</v>
      </c>
      <c r="AM14" s="811">
        <v>5575</v>
      </c>
      <c r="AN14" s="812">
        <v>0.80720000000000003</v>
      </c>
      <c r="AO14" s="813">
        <v>0.1351</v>
      </c>
      <c r="AP14" s="814">
        <v>0.76929999999999998</v>
      </c>
      <c r="AQ14" s="812">
        <v>0.72109999999999996</v>
      </c>
      <c r="AR14" s="815">
        <v>0.72109999999999996</v>
      </c>
      <c r="AS14" s="825">
        <v>1490.12</v>
      </c>
      <c r="AT14" s="826">
        <v>576.34000000000015</v>
      </c>
      <c r="AU14" s="814">
        <v>2797554</v>
      </c>
      <c r="AV14" s="812">
        <v>1</v>
      </c>
      <c r="AW14" s="811">
        <v>2797554</v>
      </c>
      <c r="BB14" s="619" t="s">
        <v>331</v>
      </c>
      <c r="BC14" s="619" t="s">
        <v>591</v>
      </c>
      <c r="BD14" s="768">
        <v>3128835015</v>
      </c>
      <c r="BE14" s="769">
        <v>874.33</v>
      </c>
      <c r="BF14" s="808">
        <v>3578552</v>
      </c>
      <c r="BG14" s="816">
        <v>0.1351</v>
      </c>
      <c r="BH14" s="673"/>
      <c r="BI14" s="770">
        <v>4854</v>
      </c>
      <c r="BJ14" s="808">
        <v>5.55</v>
      </c>
      <c r="BK14" s="770">
        <v>34526</v>
      </c>
      <c r="BL14" s="810">
        <v>39</v>
      </c>
      <c r="BN14" s="619" t="s">
        <v>331</v>
      </c>
      <c r="BO14" s="619" t="s">
        <v>332</v>
      </c>
      <c r="BP14" s="772">
        <v>1.0009000000000001</v>
      </c>
      <c r="BQ14" s="817">
        <v>0.92511111111111111</v>
      </c>
      <c r="BR14" s="818">
        <v>0.90024856896416527</v>
      </c>
      <c r="BS14" s="774"/>
      <c r="BT14" s="819">
        <v>2015</v>
      </c>
      <c r="BU14" s="776">
        <v>0.92530000000000001</v>
      </c>
      <c r="BV14" s="777"/>
      <c r="BW14" s="778">
        <v>0.82</v>
      </c>
      <c r="BX14" s="778">
        <v>0.75900000000000001</v>
      </c>
      <c r="BY14" s="778">
        <v>1.1640999999999999</v>
      </c>
      <c r="BZ14" s="622"/>
      <c r="CA14" s="619" t="s">
        <v>331</v>
      </c>
      <c r="CB14" s="619" t="s">
        <v>591</v>
      </c>
      <c r="CC14" s="770">
        <v>32963</v>
      </c>
      <c r="CD14" s="770">
        <v>34809</v>
      </c>
      <c r="CE14" s="770">
        <v>34887</v>
      </c>
      <c r="CF14" s="820">
        <v>34219.666666666664</v>
      </c>
      <c r="CG14" s="820">
        <v>0.76929999999999998</v>
      </c>
      <c r="CH14" s="639"/>
      <c r="CI14" s="820">
        <v>-667.33333333333576</v>
      </c>
      <c r="CJ14" s="820">
        <v>-1.9099999999999999E-2</v>
      </c>
      <c r="CL14" s="619" t="s">
        <v>331</v>
      </c>
      <c r="CM14" s="619" t="s">
        <v>591</v>
      </c>
      <c r="CN14" s="780">
        <v>0.72109999999999996</v>
      </c>
      <c r="CO14" s="781"/>
      <c r="CP14" s="780">
        <v>4854</v>
      </c>
      <c r="CQ14" s="787">
        <v>6938397</v>
      </c>
      <c r="CR14" s="787">
        <v>0</v>
      </c>
      <c r="CS14" s="787">
        <v>6938397</v>
      </c>
      <c r="CT14" s="787">
        <v>1429.42</v>
      </c>
      <c r="CU14" s="781"/>
      <c r="CV14" s="822">
        <v>1490.12</v>
      </c>
      <c r="CW14" s="787">
        <v>576.34000000000015</v>
      </c>
      <c r="CX14" s="785">
        <v>0.95899999999999996</v>
      </c>
      <c r="CY14" s="786"/>
      <c r="CZ14" s="787">
        <v>0.75900000000000001</v>
      </c>
      <c r="DA14" s="787">
        <v>1</v>
      </c>
      <c r="DB14" s="781"/>
      <c r="DC14" s="785">
        <v>1</v>
      </c>
      <c r="DX14" s="836" t="s">
        <v>323</v>
      </c>
      <c r="DY14" s="837" t="s">
        <v>323</v>
      </c>
      <c r="DZ14" s="837" t="s">
        <v>744</v>
      </c>
      <c r="EA14" s="838" t="s">
        <v>324</v>
      </c>
      <c r="EB14" s="792">
        <v>2890</v>
      </c>
      <c r="EC14" s="793"/>
      <c r="ED14" s="794">
        <v>2890</v>
      </c>
      <c r="EE14" s="794">
        <v>2890</v>
      </c>
      <c r="EF14" s="793"/>
      <c r="EG14" s="794">
        <v>1</v>
      </c>
      <c r="EH14" s="793"/>
      <c r="EI14" s="794">
        <v>0</v>
      </c>
      <c r="EJ14" s="794"/>
      <c r="EK14" s="794">
        <v>0</v>
      </c>
      <c r="EL14" s="794">
        <v>0</v>
      </c>
      <c r="EM14" s="793">
        <v>0</v>
      </c>
      <c r="EN14" s="793"/>
      <c r="EO14" s="795"/>
      <c r="ES14" s="823" t="s">
        <v>331</v>
      </c>
      <c r="ET14" s="824" t="s">
        <v>332</v>
      </c>
      <c r="EU14" s="411">
        <v>2260405</v>
      </c>
    </row>
    <row r="15" spans="1:151" ht="15.75">
      <c r="A15" s="798" t="s">
        <v>333</v>
      </c>
      <c r="B15" s="799" t="s">
        <v>334</v>
      </c>
      <c r="C15" s="1026">
        <v>12753</v>
      </c>
      <c r="D15" s="1027">
        <v>14577</v>
      </c>
      <c r="E15" s="1030"/>
      <c r="F15" s="1030">
        <v>14577</v>
      </c>
      <c r="G15" s="1030"/>
      <c r="H15" s="1031">
        <v>14577</v>
      </c>
      <c r="K15" s="802" t="s">
        <v>333</v>
      </c>
      <c r="L15" s="803" t="s">
        <v>334</v>
      </c>
      <c r="M15" s="804">
        <v>24921343211</v>
      </c>
      <c r="N15" s="805">
        <v>119217070</v>
      </c>
      <c r="O15" s="804">
        <v>24802126141</v>
      </c>
      <c r="P15" s="802">
        <v>2019</v>
      </c>
      <c r="Q15" s="752">
        <v>0.98805409141968381</v>
      </c>
      <c r="R15" s="803">
        <v>25101992246</v>
      </c>
      <c r="S15" s="806">
        <v>119217070</v>
      </c>
      <c r="T15" s="803">
        <v>1826459068</v>
      </c>
      <c r="U15" s="803">
        <v>2318252389</v>
      </c>
      <c r="V15" s="803">
        <v>29365920773</v>
      </c>
      <c r="X15" s="619" t="s">
        <v>333</v>
      </c>
      <c r="Y15" s="619" t="s">
        <v>334</v>
      </c>
      <c r="Z15" s="807">
        <v>29365920773</v>
      </c>
      <c r="AA15" s="808">
        <v>191465803.43996003</v>
      </c>
      <c r="AB15" s="756">
        <v>25360373</v>
      </c>
      <c r="AC15" s="756">
        <v>297261</v>
      </c>
      <c r="AD15" s="809">
        <v>217123437.43996003</v>
      </c>
      <c r="AE15" s="810">
        <v>14577</v>
      </c>
      <c r="AF15" s="807">
        <v>14895</v>
      </c>
      <c r="AG15" s="807">
        <v>2.1564999999999999</v>
      </c>
      <c r="AI15" s="619" t="s">
        <v>333</v>
      </c>
      <c r="AJ15" s="619" t="s">
        <v>334</v>
      </c>
      <c r="AK15" s="760">
        <v>217123437.43996003</v>
      </c>
      <c r="AL15" s="761">
        <v>14577</v>
      </c>
      <c r="AM15" s="811">
        <v>14895</v>
      </c>
      <c r="AN15" s="812">
        <v>2.1564999999999999</v>
      </c>
      <c r="AO15" s="813">
        <v>1.3089999999999999</v>
      </c>
      <c r="AP15" s="814">
        <v>0.93810000000000004</v>
      </c>
      <c r="AQ15" s="812">
        <v>1.4626000000000001</v>
      </c>
      <c r="AR15" s="815" t="s">
        <v>2</v>
      </c>
      <c r="AS15" s="825" t="s">
        <v>2</v>
      </c>
      <c r="AT15" s="826" t="s">
        <v>2</v>
      </c>
      <c r="AU15" s="814">
        <v>0</v>
      </c>
      <c r="AV15" s="812" t="s">
        <v>2</v>
      </c>
      <c r="AW15" s="811">
        <v>0</v>
      </c>
      <c r="BB15" s="619" t="s">
        <v>333</v>
      </c>
      <c r="BC15" s="619" t="s">
        <v>592</v>
      </c>
      <c r="BD15" s="768">
        <v>29365920773</v>
      </c>
      <c r="BE15" s="769">
        <v>846.97</v>
      </c>
      <c r="BF15" s="808">
        <v>34671737</v>
      </c>
      <c r="BG15" s="816">
        <v>1.3089999999999999</v>
      </c>
      <c r="BH15" s="673"/>
      <c r="BI15" s="770">
        <v>14577</v>
      </c>
      <c r="BJ15" s="808">
        <v>17.21</v>
      </c>
      <c r="BK15" s="770">
        <v>137284</v>
      </c>
      <c r="BL15" s="810">
        <v>162</v>
      </c>
      <c r="BN15" s="619" t="s">
        <v>333</v>
      </c>
      <c r="BO15" s="619" t="s">
        <v>334</v>
      </c>
      <c r="BP15" s="772">
        <v>0.95599999999999996</v>
      </c>
      <c r="BQ15" s="817">
        <v>0.8911155850961141</v>
      </c>
      <c r="BR15" s="818">
        <v>0.98805409141968381</v>
      </c>
      <c r="BS15" s="774"/>
      <c r="BT15" s="819">
        <v>2019</v>
      </c>
      <c r="BU15" s="776">
        <v>0.98805409141968381</v>
      </c>
      <c r="BV15" s="777"/>
      <c r="BW15" s="778">
        <v>0.48499999999999999</v>
      </c>
      <c r="BX15" s="778">
        <v>0.47899999999999998</v>
      </c>
      <c r="BY15" s="778">
        <v>0.73470000000000002</v>
      </c>
      <c r="BZ15" s="622"/>
      <c r="CA15" s="619" t="s">
        <v>333</v>
      </c>
      <c r="CB15" s="619" t="s">
        <v>592</v>
      </c>
      <c r="CC15" s="770">
        <v>40309</v>
      </c>
      <c r="CD15" s="770">
        <v>41616</v>
      </c>
      <c r="CE15" s="770">
        <v>43250</v>
      </c>
      <c r="CF15" s="820">
        <v>41725</v>
      </c>
      <c r="CG15" s="820">
        <v>0.93810000000000004</v>
      </c>
      <c r="CH15" s="639"/>
      <c r="CI15" s="820">
        <v>-1525</v>
      </c>
      <c r="CJ15" s="820">
        <v>-3.5299999999999998E-2</v>
      </c>
      <c r="CL15" s="619" t="s">
        <v>333</v>
      </c>
      <c r="CM15" s="619" t="s">
        <v>592</v>
      </c>
      <c r="CN15" s="780" t="s">
        <v>2</v>
      </c>
      <c r="CO15" s="781"/>
      <c r="CP15" s="780">
        <v>14577</v>
      </c>
      <c r="CQ15" s="787">
        <v>39918820</v>
      </c>
      <c r="CR15" s="787">
        <v>0</v>
      </c>
      <c r="CS15" s="787">
        <v>39918820</v>
      </c>
      <c r="CT15" s="787">
        <v>2738.48</v>
      </c>
      <c r="CU15" s="781"/>
      <c r="CV15" s="822" t="s">
        <v>2</v>
      </c>
      <c r="CW15" s="787" t="s">
        <v>2</v>
      </c>
      <c r="CX15" s="785" t="s">
        <v>2</v>
      </c>
      <c r="CY15" s="786"/>
      <c r="CZ15" s="787">
        <v>0.47899999999999998</v>
      </c>
      <c r="DA15" s="787" t="s">
        <v>2</v>
      </c>
      <c r="DB15" s="781"/>
      <c r="DC15" s="785" t="s">
        <v>2</v>
      </c>
      <c r="DX15" s="789" t="s">
        <v>325</v>
      </c>
      <c r="DY15" s="790" t="s">
        <v>325</v>
      </c>
      <c r="DZ15" s="790" t="s">
        <v>744</v>
      </c>
      <c r="EA15" s="791" t="s">
        <v>326</v>
      </c>
      <c r="EB15" s="792">
        <v>1847</v>
      </c>
      <c r="EC15" s="793"/>
      <c r="ED15" s="794">
        <v>1847</v>
      </c>
      <c r="EE15" s="794"/>
      <c r="EF15" s="793"/>
      <c r="EG15" s="794">
        <v>0.9447570332480818</v>
      </c>
      <c r="EH15" s="793"/>
      <c r="EI15" s="794">
        <v>0</v>
      </c>
      <c r="EJ15" s="794"/>
      <c r="EK15" s="794">
        <v>0</v>
      </c>
      <c r="EL15" s="794">
        <v>0</v>
      </c>
      <c r="EM15" s="793">
        <v>0</v>
      </c>
      <c r="EN15" s="793"/>
      <c r="EO15" s="795"/>
      <c r="ES15" s="823" t="s">
        <v>333</v>
      </c>
      <c r="ET15" s="824" t="s">
        <v>334</v>
      </c>
      <c r="EU15" s="411">
        <v>0</v>
      </c>
    </row>
    <row r="16" spans="1:151" ht="15.75">
      <c r="A16" s="798" t="s">
        <v>335</v>
      </c>
      <c r="B16" s="799" t="s">
        <v>336</v>
      </c>
      <c r="C16" s="1026">
        <v>23339</v>
      </c>
      <c r="D16" s="1027">
        <v>31035</v>
      </c>
      <c r="E16" s="1030"/>
      <c r="F16" s="1030">
        <v>31035</v>
      </c>
      <c r="G16" s="1030"/>
      <c r="H16" s="1031">
        <v>31035</v>
      </c>
      <c r="K16" s="802" t="s">
        <v>335</v>
      </c>
      <c r="L16" s="803" t="s">
        <v>336</v>
      </c>
      <c r="M16" s="804">
        <v>33886349302</v>
      </c>
      <c r="N16" s="805">
        <v>411606800</v>
      </c>
      <c r="O16" s="804">
        <v>33474742502</v>
      </c>
      <c r="P16" s="802">
        <v>2017</v>
      </c>
      <c r="Q16" s="752">
        <v>0.90139999999999998</v>
      </c>
      <c r="R16" s="803">
        <v>37136390617</v>
      </c>
      <c r="S16" s="806">
        <v>411606800</v>
      </c>
      <c r="T16" s="803">
        <v>874955298</v>
      </c>
      <c r="U16" s="803">
        <v>4522372910</v>
      </c>
      <c r="V16" s="803">
        <v>42945325625</v>
      </c>
      <c r="X16" s="619" t="s">
        <v>335</v>
      </c>
      <c r="Y16" s="619" t="s">
        <v>336</v>
      </c>
      <c r="Z16" s="807">
        <v>42945325625</v>
      </c>
      <c r="AA16" s="808">
        <v>280003523.07500005</v>
      </c>
      <c r="AB16" s="756">
        <v>89993751</v>
      </c>
      <c r="AC16" s="756">
        <v>725071</v>
      </c>
      <c r="AD16" s="809">
        <v>370722345.07500005</v>
      </c>
      <c r="AE16" s="810">
        <v>31035</v>
      </c>
      <c r="AF16" s="807">
        <v>11945</v>
      </c>
      <c r="AG16" s="807">
        <v>1.7294</v>
      </c>
      <c r="AI16" s="619" t="s">
        <v>335</v>
      </c>
      <c r="AJ16" s="619" t="s">
        <v>336</v>
      </c>
      <c r="AK16" s="760">
        <v>370722345.07500005</v>
      </c>
      <c r="AL16" s="761">
        <v>31035</v>
      </c>
      <c r="AM16" s="811">
        <v>11945</v>
      </c>
      <c r="AN16" s="812">
        <v>1.7294</v>
      </c>
      <c r="AO16" s="813">
        <v>2.4689999999999999</v>
      </c>
      <c r="AP16" s="814">
        <v>1.0469999999999999</v>
      </c>
      <c r="AQ16" s="812">
        <v>1.4622000000000002</v>
      </c>
      <c r="AR16" s="815" t="s">
        <v>2</v>
      </c>
      <c r="AS16" s="825" t="s">
        <v>2</v>
      </c>
      <c r="AT16" s="826" t="s">
        <v>2</v>
      </c>
      <c r="AU16" s="814">
        <v>0</v>
      </c>
      <c r="AV16" s="812" t="s">
        <v>2</v>
      </c>
      <c r="AW16" s="811">
        <v>0</v>
      </c>
      <c r="BB16" s="619" t="s">
        <v>335</v>
      </c>
      <c r="BC16" s="619" t="s">
        <v>593</v>
      </c>
      <c r="BD16" s="768">
        <v>42945325625</v>
      </c>
      <c r="BE16" s="769">
        <v>656.67</v>
      </c>
      <c r="BF16" s="808">
        <v>65398641</v>
      </c>
      <c r="BG16" s="816">
        <v>2.4689999999999999</v>
      </c>
      <c r="BH16" s="673"/>
      <c r="BI16" s="770">
        <v>31035</v>
      </c>
      <c r="BJ16" s="808">
        <v>47.26</v>
      </c>
      <c r="BK16" s="770">
        <v>260797</v>
      </c>
      <c r="BL16" s="810">
        <v>397</v>
      </c>
      <c r="BN16" s="619" t="s">
        <v>335</v>
      </c>
      <c r="BO16" s="619" t="s">
        <v>336</v>
      </c>
      <c r="BP16" s="772">
        <v>0.98730000000000007</v>
      </c>
      <c r="BQ16" s="772">
        <v>0.91665968498659511</v>
      </c>
      <c r="BR16" s="773">
        <v>0.86250000000000004</v>
      </c>
      <c r="BS16" s="774"/>
      <c r="BT16" s="775">
        <v>2017</v>
      </c>
      <c r="BU16" s="776">
        <v>0.90139999999999998</v>
      </c>
      <c r="BV16" s="777"/>
      <c r="BW16" s="778">
        <v>0.52900000000000003</v>
      </c>
      <c r="BX16" s="778">
        <v>0.47699999999999998</v>
      </c>
      <c r="BY16" s="778">
        <v>0.73160000000000003</v>
      </c>
      <c r="BZ16" s="622"/>
      <c r="CA16" s="619" t="s">
        <v>335</v>
      </c>
      <c r="CB16" s="619" t="s">
        <v>593</v>
      </c>
      <c r="CC16" s="770">
        <v>44478</v>
      </c>
      <c r="CD16" s="770">
        <v>46297</v>
      </c>
      <c r="CE16" s="770">
        <v>48936</v>
      </c>
      <c r="CF16" s="820">
        <v>46570.333333333336</v>
      </c>
      <c r="CG16" s="820">
        <v>1.0469999999999999</v>
      </c>
      <c r="CH16" s="639"/>
      <c r="CI16" s="820">
        <v>-2365.6666666666642</v>
      </c>
      <c r="CJ16" s="820">
        <v>-4.8300000000000003E-2</v>
      </c>
      <c r="CL16" s="619" t="s">
        <v>335</v>
      </c>
      <c r="CM16" s="619" t="s">
        <v>593</v>
      </c>
      <c r="CN16" s="780" t="s">
        <v>2</v>
      </c>
      <c r="CO16" s="781"/>
      <c r="CP16" s="780">
        <v>31035</v>
      </c>
      <c r="CQ16" s="787">
        <v>77142289</v>
      </c>
      <c r="CR16" s="787">
        <v>9394257</v>
      </c>
      <c r="CS16" s="787">
        <v>86536546</v>
      </c>
      <c r="CT16" s="787">
        <v>2788.35</v>
      </c>
      <c r="CU16" s="781"/>
      <c r="CV16" s="822" t="s">
        <v>2</v>
      </c>
      <c r="CW16" s="787" t="s">
        <v>2</v>
      </c>
      <c r="CX16" s="785" t="s">
        <v>2</v>
      </c>
      <c r="CY16" s="786"/>
      <c r="CZ16" s="787">
        <v>0.47699999999999998</v>
      </c>
      <c r="DA16" s="787" t="s">
        <v>2</v>
      </c>
      <c r="DB16" s="781"/>
      <c r="DC16" s="785" t="s">
        <v>2</v>
      </c>
      <c r="DX16" s="839" t="s">
        <v>325</v>
      </c>
      <c r="DY16" s="831" t="s">
        <v>13</v>
      </c>
      <c r="DZ16" s="831" t="s">
        <v>6</v>
      </c>
      <c r="EA16" s="832" t="s">
        <v>1054</v>
      </c>
      <c r="EB16" s="792">
        <v>108</v>
      </c>
      <c r="EC16" s="827"/>
      <c r="ED16" s="828">
        <v>108</v>
      </c>
      <c r="EE16" s="828">
        <v>1955</v>
      </c>
      <c r="EF16" s="827"/>
      <c r="EG16" s="828">
        <v>5.5242966751918157E-2</v>
      </c>
      <c r="EH16" s="827"/>
      <c r="EI16" s="794">
        <v>0</v>
      </c>
      <c r="EJ16" s="828"/>
      <c r="EK16" s="828">
        <v>0</v>
      </c>
      <c r="EL16" s="828"/>
      <c r="EM16" s="827"/>
      <c r="EN16" s="827"/>
      <c r="EO16" s="829"/>
      <c r="ES16" s="823" t="s">
        <v>335</v>
      </c>
      <c r="ET16" s="824" t="s">
        <v>336</v>
      </c>
      <c r="EU16" s="411">
        <v>0</v>
      </c>
    </row>
    <row r="17" spans="1:151" ht="15.75">
      <c r="A17" s="798" t="s">
        <v>337</v>
      </c>
      <c r="B17" s="799" t="s">
        <v>338</v>
      </c>
      <c r="C17" s="1026">
        <v>11701</v>
      </c>
      <c r="D17" s="1027">
        <v>12141</v>
      </c>
      <c r="E17" s="1030"/>
      <c r="F17" s="1030">
        <v>12141</v>
      </c>
      <c r="G17" s="1030"/>
      <c r="H17" s="1031">
        <v>12141</v>
      </c>
      <c r="K17" s="802" t="s">
        <v>337</v>
      </c>
      <c r="L17" s="803" t="s">
        <v>338</v>
      </c>
      <c r="M17" s="804">
        <v>5563858852</v>
      </c>
      <c r="N17" s="805">
        <v>112265729</v>
      </c>
      <c r="O17" s="804">
        <v>5451593123</v>
      </c>
      <c r="P17" s="802">
        <v>2019</v>
      </c>
      <c r="Q17" s="752">
        <v>0.99273529411764694</v>
      </c>
      <c r="R17" s="803">
        <v>5491487162</v>
      </c>
      <c r="S17" s="806">
        <v>112265729</v>
      </c>
      <c r="T17" s="803">
        <v>272652164</v>
      </c>
      <c r="U17" s="803">
        <v>1392630338</v>
      </c>
      <c r="V17" s="803">
        <v>7269035393</v>
      </c>
      <c r="X17" s="619" t="s">
        <v>337</v>
      </c>
      <c r="Y17" s="619" t="s">
        <v>338</v>
      </c>
      <c r="Z17" s="807">
        <v>7269035393</v>
      </c>
      <c r="AA17" s="808">
        <v>47394110.762360007</v>
      </c>
      <c r="AB17" s="756">
        <v>15002974</v>
      </c>
      <c r="AC17" s="756">
        <v>428442</v>
      </c>
      <c r="AD17" s="809">
        <v>62825526.762360007</v>
      </c>
      <c r="AE17" s="810">
        <v>12141</v>
      </c>
      <c r="AF17" s="807">
        <v>5175</v>
      </c>
      <c r="AG17" s="807">
        <v>0.74919999999999998</v>
      </c>
      <c r="AI17" s="619" t="s">
        <v>337</v>
      </c>
      <c r="AJ17" s="619" t="s">
        <v>338</v>
      </c>
      <c r="AK17" s="760">
        <v>62825526.762360007</v>
      </c>
      <c r="AL17" s="761">
        <v>12141</v>
      </c>
      <c r="AM17" s="811">
        <v>5175</v>
      </c>
      <c r="AN17" s="812">
        <v>0.74919999999999998</v>
      </c>
      <c r="AO17" s="813">
        <v>0.54120000000000001</v>
      </c>
      <c r="AP17" s="814">
        <v>0.7581</v>
      </c>
      <c r="AQ17" s="812">
        <v>0.73290000000000011</v>
      </c>
      <c r="AR17" s="815">
        <v>0.73290000000000011</v>
      </c>
      <c r="AS17" s="825">
        <v>1514.51</v>
      </c>
      <c r="AT17" s="826">
        <v>551.95000000000005</v>
      </c>
      <c r="AU17" s="814">
        <v>6701225</v>
      </c>
      <c r="AV17" s="812">
        <v>1</v>
      </c>
      <c r="AW17" s="811">
        <v>6701225</v>
      </c>
      <c r="BB17" s="619" t="s">
        <v>337</v>
      </c>
      <c r="BC17" s="619" t="s">
        <v>594</v>
      </c>
      <c r="BD17" s="768">
        <v>7269035393</v>
      </c>
      <c r="BE17" s="769">
        <v>507.1</v>
      </c>
      <c r="BF17" s="808">
        <v>14334521</v>
      </c>
      <c r="BG17" s="816">
        <v>0.54120000000000001</v>
      </c>
      <c r="BH17" s="673"/>
      <c r="BI17" s="770">
        <v>12141</v>
      </c>
      <c r="BJ17" s="808">
        <v>23.94</v>
      </c>
      <c r="BK17" s="770">
        <v>91332</v>
      </c>
      <c r="BL17" s="810">
        <v>180</v>
      </c>
      <c r="BN17" s="619" t="s">
        <v>337</v>
      </c>
      <c r="BO17" s="619" t="s">
        <v>338</v>
      </c>
      <c r="BP17" s="772">
        <v>0.94159999999999999</v>
      </c>
      <c r="BQ17" s="772">
        <v>0.95099230769230769</v>
      </c>
      <c r="BR17" s="818">
        <v>0.99273529411764694</v>
      </c>
      <c r="BS17" s="774"/>
      <c r="BT17" s="819">
        <v>2019</v>
      </c>
      <c r="BU17" s="776">
        <v>0.99273529411764694</v>
      </c>
      <c r="BV17" s="777"/>
      <c r="BW17" s="778">
        <v>0.69499999999999995</v>
      </c>
      <c r="BX17" s="778">
        <v>0.69</v>
      </c>
      <c r="BY17" s="778">
        <v>1.0583</v>
      </c>
      <c r="BZ17" s="622"/>
      <c r="CA17" s="619" t="s">
        <v>337</v>
      </c>
      <c r="CB17" s="619" t="s">
        <v>594</v>
      </c>
      <c r="CC17" s="770">
        <v>32394</v>
      </c>
      <c r="CD17" s="770">
        <v>33844</v>
      </c>
      <c r="CE17" s="770">
        <v>34919</v>
      </c>
      <c r="CF17" s="820">
        <v>33719</v>
      </c>
      <c r="CG17" s="820">
        <v>0.7581</v>
      </c>
      <c r="CH17" s="639"/>
      <c r="CI17" s="820">
        <v>-1200</v>
      </c>
      <c r="CJ17" s="820">
        <v>-3.44E-2</v>
      </c>
      <c r="CL17" s="619" t="s">
        <v>337</v>
      </c>
      <c r="CM17" s="619" t="s">
        <v>594</v>
      </c>
      <c r="CN17" s="780">
        <v>0.73290000000000011</v>
      </c>
      <c r="CO17" s="781"/>
      <c r="CP17" s="780">
        <v>12141</v>
      </c>
      <c r="CQ17" s="787">
        <v>15699453</v>
      </c>
      <c r="CR17" s="787">
        <v>0</v>
      </c>
      <c r="CS17" s="787">
        <v>15699453</v>
      </c>
      <c r="CT17" s="787">
        <v>1293.0899999999999</v>
      </c>
      <c r="CU17" s="781"/>
      <c r="CV17" s="822">
        <v>1514.51</v>
      </c>
      <c r="CW17" s="787">
        <v>551.95000000000005</v>
      </c>
      <c r="CX17" s="785">
        <v>0.85399999999999998</v>
      </c>
      <c r="CY17" s="786"/>
      <c r="CZ17" s="787">
        <v>0.69</v>
      </c>
      <c r="DA17" s="787">
        <v>1</v>
      </c>
      <c r="DB17" s="781"/>
      <c r="DC17" s="785">
        <v>1</v>
      </c>
      <c r="DX17" s="789" t="s">
        <v>327</v>
      </c>
      <c r="DY17" s="790" t="s">
        <v>327</v>
      </c>
      <c r="DZ17" s="790" t="s">
        <v>744</v>
      </c>
      <c r="EA17" s="791" t="s">
        <v>328</v>
      </c>
      <c r="EB17" s="792">
        <v>6212</v>
      </c>
      <c r="EC17" s="793"/>
      <c r="ED17" s="794">
        <v>6212</v>
      </c>
      <c r="EE17" s="794"/>
      <c r="EF17" s="793"/>
      <c r="EG17" s="794">
        <v>0.93245271690183129</v>
      </c>
      <c r="EH17" s="793"/>
      <c r="EI17" s="794">
        <v>1364311</v>
      </c>
      <c r="EJ17" s="794"/>
      <c r="EK17" s="794">
        <v>1272155</v>
      </c>
      <c r="EL17" s="794">
        <v>1364311</v>
      </c>
      <c r="EM17" s="793">
        <v>0</v>
      </c>
      <c r="EN17" s="793"/>
      <c r="EO17" s="795"/>
      <c r="ES17" s="823" t="s">
        <v>19</v>
      </c>
      <c r="ET17" s="824" t="s">
        <v>20</v>
      </c>
      <c r="EU17" s="411">
        <v>0</v>
      </c>
    </row>
    <row r="18" spans="1:151" ht="15.75">
      <c r="A18" s="798" t="s">
        <v>339</v>
      </c>
      <c r="B18" s="799" t="s">
        <v>340</v>
      </c>
      <c r="C18" s="1026">
        <v>34340</v>
      </c>
      <c r="D18" s="1027">
        <v>42462</v>
      </c>
      <c r="E18" s="1032">
        <v>-1289</v>
      </c>
      <c r="F18" s="1030">
        <v>41173</v>
      </c>
      <c r="G18" s="1030"/>
      <c r="H18" s="1031">
        <v>41173</v>
      </c>
      <c r="K18" s="802" t="s">
        <v>339</v>
      </c>
      <c r="L18" s="803" t="s">
        <v>340</v>
      </c>
      <c r="M18" s="804">
        <v>19335910154</v>
      </c>
      <c r="N18" s="805">
        <v>91218800</v>
      </c>
      <c r="O18" s="804">
        <v>19244691354</v>
      </c>
      <c r="P18" s="802">
        <v>2016</v>
      </c>
      <c r="Q18" s="752">
        <v>0.88439999999999996</v>
      </c>
      <c r="R18" s="803">
        <v>21760166615</v>
      </c>
      <c r="S18" s="806">
        <v>91218800</v>
      </c>
      <c r="T18" s="803">
        <v>456471377</v>
      </c>
      <c r="U18" s="803">
        <v>4414446942</v>
      </c>
      <c r="V18" s="803">
        <v>26722303734</v>
      </c>
      <c r="X18" s="619" t="s">
        <v>339</v>
      </c>
      <c r="Y18" s="619" t="s">
        <v>340</v>
      </c>
      <c r="Z18" s="807">
        <v>26722303734</v>
      </c>
      <c r="AA18" s="808">
        <v>174229420.34568003</v>
      </c>
      <c r="AB18" s="756">
        <v>51153094</v>
      </c>
      <c r="AC18" s="756">
        <v>1271147</v>
      </c>
      <c r="AD18" s="809">
        <v>226653661.34568003</v>
      </c>
      <c r="AE18" s="810">
        <v>41173</v>
      </c>
      <c r="AF18" s="807">
        <v>5505</v>
      </c>
      <c r="AG18" s="807">
        <v>0.79700000000000004</v>
      </c>
      <c r="AI18" s="619" t="s">
        <v>339</v>
      </c>
      <c r="AJ18" s="619" t="s">
        <v>340</v>
      </c>
      <c r="AK18" s="760">
        <v>226653661.34568003</v>
      </c>
      <c r="AL18" s="761">
        <v>41173</v>
      </c>
      <c r="AM18" s="811">
        <v>5505</v>
      </c>
      <c r="AN18" s="812">
        <v>0.79700000000000004</v>
      </c>
      <c r="AO18" s="813">
        <v>2.7888000000000002</v>
      </c>
      <c r="AP18" s="814">
        <v>0.98760000000000003</v>
      </c>
      <c r="AQ18" s="812">
        <v>1.0914999999999999</v>
      </c>
      <c r="AR18" s="815" t="s">
        <v>2</v>
      </c>
      <c r="AS18" s="825" t="s">
        <v>2</v>
      </c>
      <c r="AT18" s="826" t="s">
        <v>2</v>
      </c>
      <c r="AU18" s="814">
        <v>0</v>
      </c>
      <c r="AV18" s="812" t="s">
        <v>2</v>
      </c>
      <c r="AW18" s="811">
        <v>0</v>
      </c>
      <c r="BB18" s="619" t="s">
        <v>339</v>
      </c>
      <c r="BC18" s="619" t="s">
        <v>595</v>
      </c>
      <c r="BD18" s="768">
        <v>26722303734</v>
      </c>
      <c r="BE18" s="769">
        <v>361.75</v>
      </c>
      <c r="BF18" s="808">
        <v>73869533</v>
      </c>
      <c r="BG18" s="816">
        <v>2.7888000000000002</v>
      </c>
      <c r="BH18" s="673"/>
      <c r="BI18" s="770">
        <v>41173</v>
      </c>
      <c r="BJ18" s="808">
        <v>113.82</v>
      </c>
      <c r="BK18" s="770">
        <v>209223</v>
      </c>
      <c r="BL18" s="810">
        <v>578</v>
      </c>
      <c r="BN18" s="619" t="s">
        <v>339</v>
      </c>
      <c r="BO18" s="619" t="s">
        <v>340</v>
      </c>
      <c r="BP18" s="772">
        <v>0.95330000000000004</v>
      </c>
      <c r="BQ18" s="772">
        <v>0.90381766381766382</v>
      </c>
      <c r="BR18" s="818">
        <v>0.84842553191489367</v>
      </c>
      <c r="BS18" s="774"/>
      <c r="BT18" s="819">
        <v>2016</v>
      </c>
      <c r="BU18" s="776">
        <v>0.88439999999999996</v>
      </c>
      <c r="BV18" s="777"/>
      <c r="BW18" s="778">
        <v>0.74</v>
      </c>
      <c r="BX18" s="778">
        <v>0.65400000000000003</v>
      </c>
      <c r="BY18" s="778">
        <v>1.0031000000000001</v>
      </c>
      <c r="BZ18" s="622"/>
      <c r="CA18" s="619" t="s">
        <v>339</v>
      </c>
      <c r="CB18" s="619" t="s">
        <v>595</v>
      </c>
      <c r="CC18" s="770">
        <v>42752</v>
      </c>
      <c r="CD18" s="770">
        <v>43836</v>
      </c>
      <c r="CE18" s="770">
        <v>45202</v>
      </c>
      <c r="CF18" s="820">
        <v>43930</v>
      </c>
      <c r="CG18" s="820">
        <v>0.98760000000000003</v>
      </c>
      <c r="CH18" s="639"/>
      <c r="CI18" s="820">
        <v>-1272</v>
      </c>
      <c r="CJ18" s="820">
        <v>-2.81E-2</v>
      </c>
      <c r="CL18" s="619" t="s">
        <v>339</v>
      </c>
      <c r="CM18" s="619" t="s">
        <v>595</v>
      </c>
      <c r="CN18" s="780" t="s">
        <v>2</v>
      </c>
      <c r="CO18" s="781"/>
      <c r="CP18" s="780">
        <v>41173</v>
      </c>
      <c r="CQ18" s="787">
        <v>75629168</v>
      </c>
      <c r="CR18" s="787">
        <v>0</v>
      </c>
      <c r="CS18" s="787">
        <v>75629168</v>
      </c>
      <c r="CT18" s="787">
        <v>1836.86</v>
      </c>
      <c r="CU18" s="781"/>
      <c r="CV18" s="822" t="s">
        <v>2</v>
      </c>
      <c r="CW18" s="787" t="s">
        <v>2</v>
      </c>
      <c r="CX18" s="785" t="s">
        <v>2</v>
      </c>
      <c r="CY18" s="786"/>
      <c r="CZ18" s="787">
        <v>0.65400000000000003</v>
      </c>
      <c r="DA18" s="787">
        <v>1</v>
      </c>
      <c r="DB18" s="781"/>
      <c r="DC18" s="785" t="s">
        <v>2</v>
      </c>
      <c r="DX18" s="839" t="s">
        <v>327</v>
      </c>
      <c r="DY18" s="831" t="s">
        <v>15</v>
      </c>
      <c r="DZ18" s="831" t="s">
        <v>6</v>
      </c>
      <c r="EA18" s="832" t="s">
        <v>1055</v>
      </c>
      <c r="EB18" s="792">
        <v>450</v>
      </c>
      <c r="EC18" s="827"/>
      <c r="ED18" s="828">
        <v>450</v>
      </c>
      <c r="EE18" s="828">
        <v>6662</v>
      </c>
      <c r="EF18" s="827"/>
      <c r="EG18" s="828">
        <v>6.7547283098168723E-2</v>
      </c>
      <c r="EH18" s="827"/>
      <c r="EI18" s="794">
        <v>0</v>
      </c>
      <c r="EJ18" s="828"/>
      <c r="EK18" s="828">
        <v>92156</v>
      </c>
      <c r="EL18" s="828"/>
      <c r="EM18" s="827"/>
      <c r="EN18" s="827"/>
      <c r="EO18" s="829"/>
      <c r="ES18" s="823" t="s">
        <v>337</v>
      </c>
      <c r="ET18" s="824" t="s">
        <v>338</v>
      </c>
      <c r="EU18" s="411">
        <v>6458367</v>
      </c>
    </row>
    <row r="19" spans="1:151" ht="15.75">
      <c r="A19" s="798" t="s">
        <v>341</v>
      </c>
      <c r="B19" s="799" t="s">
        <v>342</v>
      </c>
      <c r="C19" s="1026">
        <v>11079</v>
      </c>
      <c r="D19" s="1027">
        <v>11079</v>
      </c>
      <c r="E19" s="1030"/>
      <c r="F19" s="1030">
        <v>11079</v>
      </c>
      <c r="G19" s="1030"/>
      <c r="H19" s="1031">
        <v>11079</v>
      </c>
      <c r="K19" s="802" t="s">
        <v>341</v>
      </c>
      <c r="L19" s="803" t="s">
        <v>342</v>
      </c>
      <c r="M19" s="804">
        <v>5132913575</v>
      </c>
      <c r="N19" s="805">
        <v>115011900</v>
      </c>
      <c r="O19" s="804">
        <v>5017901675</v>
      </c>
      <c r="P19" s="802">
        <v>2013</v>
      </c>
      <c r="Q19" s="752">
        <v>0.91679999999999995</v>
      </c>
      <c r="R19" s="803">
        <v>5473278441</v>
      </c>
      <c r="S19" s="806">
        <v>115011900</v>
      </c>
      <c r="T19" s="803">
        <v>239172598</v>
      </c>
      <c r="U19" s="803">
        <v>2262765127</v>
      </c>
      <c r="V19" s="803">
        <v>8090228066</v>
      </c>
      <c r="X19" s="619" t="s">
        <v>341</v>
      </c>
      <c r="Y19" s="619" t="s">
        <v>342</v>
      </c>
      <c r="Z19" s="807">
        <v>8090228066</v>
      </c>
      <c r="AA19" s="808">
        <v>52748286.990320005</v>
      </c>
      <c r="AB19" s="756">
        <v>11396713</v>
      </c>
      <c r="AC19" s="756">
        <v>249591</v>
      </c>
      <c r="AD19" s="809">
        <v>64394590.990320005</v>
      </c>
      <c r="AE19" s="810">
        <v>11079</v>
      </c>
      <c r="AF19" s="807">
        <v>5812</v>
      </c>
      <c r="AG19" s="807">
        <v>0.84150000000000003</v>
      </c>
      <c r="AI19" s="619" t="s">
        <v>341</v>
      </c>
      <c r="AJ19" s="619" t="s">
        <v>342</v>
      </c>
      <c r="AK19" s="760">
        <v>64394590.990320005</v>
      </c>
      <c r="AL19" s="761">
        <v>11079</v>
      </c>
      <c r="AM19" s="811">
        <v>5812</v>
      </c>
      <c r="AN19" s="812">
        <v>0.84150000000000003</v>
      </c>
      <c r="AO19" s="813">
        <v>0.64770000000000005</v>
      </c>
      <c r="AP19" s="814">
        <v>0.76549999999999996</v>
      </c>
      <c r="AQ19" s="812">
        <v>0.78420000000000001</v>
      </c>
      <c r="AR19" s="815">
        <v>0.78420000000000001</v>
      </c>
      <c r="AS19" s="825">
        <v>1620.52</v>
      </c>
      <c r="AT19" s="826">
        <v>445.94000000000005</v>
      </c>
      <c r="AU19" s="814">
        <v>4940569</v>
      </c>
      <c r="AV19" s="812">
        <v>0.83099999999999996</v>
      </c>
      <c r="AW19" s="811">
        <v>4105613</v>
      </c>
      <c r="BB19" s="619" t="s">
        <v>341</v>
      </c>
      <c r="BC19" s="619" t="s">
        <v>596</v>
      </c>
      <c r="BD19" s="768">
        <v>8090228066</v>
      </c>
      <c r="BE19" s="769">
        <v>471.57</v>
      </c>
      <c r="BF19" s="808">
        <v>17155943</v>
      </c>
      <c r="BG19" s="816">
        <v>0.64770000000000005</v>
      </c>
      <c r="BH19" s="673"/>
      <c r="BI19" s="770">
        <v>11079</v>
      </c>
      <c r="BJ19" s="808">
        <v>23.49</v>
      </c>
      <c r="BK19" s="770">
        <v>83248</v>
      </c>
      <c r="BL19" s="810">
        <v>177</v>
      </c>
      <c r="BN19" s="619" t="s">
        <v>341</v>
      </c>
      <c r="BO19" s="619" t="s">
        <v>342</v>
      </c>
      <c r="BP19" s="772">
        <v>0.96790000000000009</v>
      </c>
      <c r="BQ19" s="772">
        <v>0.92449035812672176</v>
      </c>
      <c r="BR19" s="818">
        <v>0.89473684210526316</v>
      </c>
      <c r="BS19" s="774"/>
      <c r="BT19" s="819">
        <v>2013</v>
      </c>
      <c r="BU19" s="776">
        <v>0.91679999999999995</v>
      </c>
      <c r="BV19" s="777"/>
      <c r="BW19" s="778">
        <v>0.63</v>
      </c>
      <c r="BX19" s="778">
        <v>0.57799999999999996</v>
      </c>
      <c r="BY19" s="778">
        <v>0.88649999999999995</v>
      </c>
      <c r="BZ19" s="622"/>
      <c r="CA19" s="619" t="s">
        <v>341</v>
      </c>
      <c r="CB19" s="619" t="s">
        <v>596</v>
      </c>
      <c r="CC19" s="770">
        <v>32562</v>
      </c>
      <c r="CD19" s="770">
        <v>34210</v>
      </c>
      <c r="CE19" s="770">
        <v>35383</v>
      </c>
      <c r="CF19" s="820">
        <v>34051.666666666664</v>
      </c>
      <c r="CG19" s="820">
        <v>0.76549999999999996</v>
      </c>
      <c r="CH19" s="639"/>
      <c r="CI19" s="820">
        <v>-1331.3333333333358</v>
      </c>
      <c r="CJ19" s="820">
        <v>-3.7600000000000001E-2</v>
      </c>
      <c r="CL19" s="619" t="s">
        <v>341</v>
      </c>
      <c r="CM19" s="619" t="s">
        <v>596</v>
      </c>
      <c r="CN19" s="780">
        <v>0.78420000000000001</v>
      </c>
      <c r="CO19" s="781"/>
      <c r="CP19" s="780">
        <v>11079</v>
      </c>
      <c r="CQ19" s="787">
        <v>14922265</v>
      </c>
      <c r="CR19" s="787">
        <v>0</v>
      </c>
      <c r="CS19" s="787">
        <v>14922265</v>
      </c>
      <c r="CT19" s="787">
        <v>1346.9</v>
      </c>
      <c r="CU19" s="781"/>
      <c r="CV19" s="822">
        <v>1620.52</v>
      </c>
      <c r="CW19" s="787">
        <v>445.94000000000005</v>
      </c>
      <c r="CX19" s="785">
        <v>0.83099999999999996</v>
      </c>
      <c r="CY19" s="786"/>
      <c r="CZ19" s="787">
        <v>0.57799999999999996</v>
      </c>
      <c r="DA19" s="787" t="s">
        <v>2</v>
      </c>
      <c r="DB19" s="781"/>
      <c r="DC19" s="785">
        <v>0.83099999999999996</v>
      </c>
      <c r="DX19" s="789" t="s">
        <v>329</v>
      </c>
      <c r="DY19" s="790" t="s">
        <v>329</v>
      </c>
      <c r="DZ19" s="790" t="s">
        <v>744</v>
      </c>
      <c r="EA19" s="791" t="s">
        <v>330</v>
      </c>
      <c r="EB19" s="792">
        <v>1917</v>
      </c>
      <c r="EC19" s="793"/>
      <c r="ED19" s="794">
        <v>1917</v>
      </c>
      <c r="EE19" s="794"/>
      <c r="EF19" s="793"/>
      <c r="EG19" s="794">
        <v>0.94062806673209032</v>
      </c>
      <c r="EH19" s="793"/>
      <c r="EI19" s="794">
        <v>1140465</v>
      </c>
      <c r="EJ19" s="794"/>
      <c r="EK19" s="794">
        <v>1072753</v>
      </c>
      <c r="EL19" s="794">
        <v>1140465</v>
      </c>
      <c r="EM19" s="793">
        <v>0</v>
      </c>
      <c r="EN19" s="793"/>
      <c r="EO19" s="795"/>
      <c r="ES19" s="823" t="s">
        <v>339</v>
      </c>
      <c r="ET19" s="824" t="s">
        <v>340</v>
      </c>
      <c r="EU19" s="411">
        <v>0</v>
      </c>
    </row>
    <row r="20" spans="1:151" ht="15.75">
      <c r="A20" s="798" t="s">
        <v>343</v>
      </c>
      <c r="B20" s="799" t="s">
        <v>344</v>
      </c>
      <c r="C20" s="1026">
        <v>1827</v>
      </c>
      <c r="D20" s="1027">
        <v>1827</v>
      </c>
      <c r="E20" s="1030"/>
      <c r="F20" s="1030">
        <v>1827</v>
      </c>
      <c r="G20" s="1030"/>
      <c r="H20" s="1031">
        <v>1827</v>
      </c>
      <c r="K20" s="802" t="s">
        <v>343</v>
      </c>
      <c r="L20" s="803" t="s">
        <v>344</v>
      </c>
      <c r="M20" s="804">
        <v>962202643</v>
      </c>
      <c r="N20" s="805">
        <v>59622876</v>
      </c>
      <c r="O20" s="804">
        <v>902579767</v>
      </c>
      <c r="P20" s="802">
        <v>2015</v>
      </c>
      <c r="Q20" s="752">
        <v>0.91790000000000005</v>
      </c>
      <c r="R20" s="803">
        <v>983309475</v>
      </c>
      <c r="S20" s="806">
        <v>59622876</v>
      </c>
      <c r="T20" s="803">
        <v>18411875</v>
      </c>
      <c r="U20" s="803">
        <v>150955429</v>
      </c>
      <c r="V20" s="803">
        <v>1212299655</v>
      </c>
      <c r="X20" s="619" t="s">
        <v>343</v>
      </c>
      <c r="Y20" s="619" t="s">
        <v>344</v>
      </c>
      <c r="Z20" s="807">
        <v>1212299655</v>
      </c>
      <c r="AA20" s="808">
        <v>7904193.7506000008</v>
      </c>
      <c r="AB20" s="756">
        <v>2097736</v>
      </c>
      <c r="AC20" s="756">
        <v>66280</v>
      </c>
      <c r="AD20" s="809">
        <v>10068209.750600001</v>
      </c>
      <c r="AE20" s="810">
        <v>1827</v>
      </c>
      <c r="AF20" s="807">
        <v>5511</v>
      </c>
      <c r="AG20" s="807">
        <v>0.79790000000000005</v>
      </c>
      <c r="AI20" s="619" t="s">
        <v>343</v>
      </c>
      <c r="AJ20" s="619" t="s">
        <v>344</v>
      </c>
      <c r="AK20" s="760">
        <v>10068209.750600001</v>
      </c>
      <c r="AL20" s="761">
        <v>1827</v>
      </c>
      <c r="AM20" s="811">
        <v>5511</v>
      </c>
      <c r="AN20" s="812">
        <v>0.79790000000000005</v>
      </c>
      <c r="AO20" s="813">
        <v>0.1903</v>
      </c>
      <c r="AP20" s="814">
        <v>0.98819999999999997</v>
      </c>
      <c r="AQ20" s="812">
        <v>0.83229999999999993</v>
      </c>
      <c r="AR20" s="815">
        <v>0.83229999999999993</v>
      </c>
      <c r="AS20" s="825">
        <v>1719.91</v>
      </c>
      <c r="AT20" s="826">
        <v>346.54999999999995</v>
      </c>
      <c r="AU20" s="814">
        <v>633147</v>
      </c>
      <c r="AV20" s="812">
        <v>1</v>
      </c>
      <c r="AW20" s="811">
        <v>633147</v>
      </c>
      <c r="BB20" s="619" t="s">
        <v>343</v>
      </c>
      <c r="BC20" s="619" t="s">
        <v>597</v>
      </c>
      <c r="BD20" s="768">
        <v>1212299655</v>
      </c>
      <c r="BE20" s="769">
        <v>240.56</v>
      </c>
      <c r="BF20" s="808">
        <v>5039490</v>
      </c>
      <c r="BG20" s="816">
        <v>0.1903</v>
      </c>
      <c r="BH20" s="673"/>
      <c r="BI20" s="770">
        <v>1827</v>
      </c>
      <c r="BJ20" s="808">
        <v>7.59</v>
      </c>
      <c r="BK20" s="770">
        <v>10539</v>
      </c>
      <c r="BL20" s="810">
        <v>44</v>
      </c>
      <c r="BN20" s="619" t="s">
        <v>343</v>
      </c>
      <c r="BO20" s="619" t="s">
        <v>344</v>
      </c>
      <c r="BP20" s="772">
        <v>0.97840000000000005</v>
      </c>
      <c r="BQ20" s="817">
        <v>0.95123869964005858</v>
      </c>
      <c r="BR20" s="818">
        <v>0.87552799999999986</v>
      </c>
      <c r="BS20" s="774"/>
      <c r="BT20" s="819">
        <v>2015</v>
      </c>
      <c r="BU20" s="776">
        <v>0.91790000000000005</v>
      </c>
      <c r="BV20" s="777"/>
      <c r="BW20" s="778">
        <v>0.74</v>
      </c>
      <c r="BX20" s="778">
        <v>0.67900000000000005</v>
      </c>
      <c r="BY20" s="778">
        <v>1.0414000000000001</v>
      </c>
      <c r="BZ20" s="622"/>
      <c r="CA20" s="619" t="s">
        <v>343</v>
      </c>
      <c r="CB20" s="619" t="s">
        <v>597</v>
      </c>
      <c r="CC20" s="770">
        <v>43180</v>
      </c>
      <c r="CD20" s="770">
        <v>43696</v>
      </c>
      <c r="CE20" s="770">
        <v>44997</v>
      </c>
      <c r="CF20" s="820">
        <v>43957.666666666664</v>
      </c>
      <c r="CG20" s="820">
        <v>0.98819999999999997</v>
      </c>
      <c r="CH20" s="639"/>
      <c r="CI20" s="820">
        <v>-1039.3333333333358</v>
      </c>
      <c r="CJ20" s="820">
        <v>-2.3099999999999999E-2</v>
      </c>
      <c r="CL20" s="619" t="s">
        <v>343</v>
      </c>
      <c r="CM20" s="619" t="s">
        <v>597</v>
      </c>
      <c r="CN20" s="780">
        <v>0.83229999999999993</v>
      </c>
      <c r="CO20" s="781"/>
      <c r="CP20" s="780">
        <v>1827</v>
      </c>
      <c r="CQ20" s="787">
        <v>2600000</v>
      </c>
      <c r="CR20" s="787">
        <v>0</v>
      </c>
      <c r="CS20" s="787">
        <v>2600000</v>
      </c>
      <c r="CT20" s="787">
        <v>1423.1</v>
      </c>
      <c r="CU20" s="781"/>
      <c r="CV20" s="822">
        <v>1719.91</v>
      </c>
      <c r="CW20" s="787">
        <v>346.54999999999995</v>
      </c>
      <c r="CX20" s="785">
        <v>0.82699999999999996</v>
      </c>
      <c r="CY20" s="786"/>
      <c r="CZ20" s="787">
        <v>0.67900000000000005</v>
      </c>
      <c r="DA20" s="787">
        <v>1</v>
      </c>
      <c r="DB20" s="781"/>
      <c r="DC20" s="785">
        <v>1</v>
      </c>
      <c r="DX20" s="839" t="s">
        <v>329</v>
      </c>
      <c r="DY20" s="831" t="s">
        <v>872</v>
      </c>
      <c r="DZ20" s="831" t="s">
        <v>6</v>
      </c>
      <c r="EA20" s="832" t="s">
        <v>1056</v>
      </c>
      <c r="EB20" s="792">
        <v>121</v>
      </c>
      <c r="EC20" s="827"/>
      <c r="ED20" s="828">
        <v>121</v>
      </c>
      <c r="EE20" s="828">
        <v>2038</v>
      </c>
      <c r="EF20" s="827"/>
      <c r="EG20" s="828">
        <v>5.9371933267909717E-2</v>
      </c>
      <c r="EH20" s="827"/>
      <c r="EI20" s="794">
        <v>0</v>
      </c>
      <c r="EJ20" s="828"/>
      <c r="EK20" s="828">
        <v>67712</v>
      </c>
      <c r="EL20" s="828"/>
      <c r="EM20" s="827"/>
      <c r="EN20" s="827"/>
      <c r="EO20" s="829"/>
      <c r="ES20" s="823" t="s">
        <v>695</v>
      </c>
      <c r="ET20" s="824" t="s">
        <v>696</v>
      </c>
      <c r="EU20" s="840">
        <v>373449</v>
      </c>
    </row>
    <row r="21" spans="1:151" ht="15.75">
      <c r="A21" s="798" t="s">
        <v>345</v>
      </c>
      <c r="B21" s="799" t="s">
        <v>569</v>
      </c>
      <c r="C21" s="1026">
        <v>8035</v>
      </c>
      <c r="D21" s="1027">
        <v>8247</v>
      </c>
      <c r="E21" s="1030"/>
      <c r="F21" s="1030">
        <v>8247</v>
      </c>
      <c r="G21" s="1030"/>
      <c r="H21" s="1031">
        <v>8247</v>
      </c>
      <c r="K21" s="802" t="s">
        <v>345</v>
      </c>
      <c r="L21" s="803" t="s">
        <v>346</v>
      </c>
      <c r="M21" s="804">
        <v>13508335994</v>
      </c>
      <c r="N21" s="805">
        <v>60560640</v>
      </c>
      <c r="O21" s="804">
        <v>13447775354</v>
      </c>
      <c r="P21" s="802">
        <v>2015</v>
      </c>
      <c r="Q21" s="752">
        <v>0.93100000000000005</v>
      </c>
      <c r="R21" s="803">
        <v>14444441841</v>
      </c>
      <c r="S21" s="806">
        <v>60560640</v>
      </c>
      <c r="T21" s="803">
        <v>146880056</v>
      </c>
      <c r="U21" s="803">
        <v>1520811492</v>
      </c>
      <c r="V21" s="803">
        <v>16172694029</v>
      </c>
      <c r="X21" s="619" t="s">
        <v>345</v>
      </c>
      <c r="Y21" s="619" t="s">
        <v>569</v>
      </c>
      <c r="Z21" s="807">
        <v>16172694029</v>
      </c>
      <c r="AA21" s="808">
        <v>105445965.06908001</v>
      </c>
      <c r="AB21" s="756">
        <v>17588877</v>
      </c>
      <c r="AC21" s="756">
        <v>260187</v>
      </c>
      <c r="AD21" s="809">
        <v>123295029.06908001</v>
      </c>
      <c r="AE21" s="810">
        <v>8247</v>
      </c>
      <c r="AF21" s="807">
        <v>14950</v>
      </c>
      <c r="AG21" s="807">
        <v>2.1644999999999999</v>
      </c>
      <c r="AI21" s="619" t="s">
        <v>345</v>
      </c>
      <c r="AJ21" s="619" t="s">
        <v>569</v>
      </c>
      <c r="AK21" s="760">
        <v>123295029.06908001</v>
      </c>
      <c r="AL21" s="761">
        <v>8247</v>
      </c>
      <c r="AM21" s="811">
        <v>14950</v>
      </c>
      <c r="AN21" s="812">
        <v>2.1644999999999999</v>
      </c>
      <c r="AO21" s="813">
        <v>1.2060999999999999</v>
      </c>
      <c r="AP21" s="814">
        <v>1.077</v>
      </c>
      <c r="AQ21" s="812">
        <v>1.5249000000000001</v>
      </c>
      <c r="AR21" s="815" t="s">
        <v>2</v>
      </c>
      <c r="AS21" s="825" t="s">
        <v>2</v>
      </c>
      <c r="AT21" s="826" t="s">
        <v>2</v>
      </c>
      <c r="AU21" s="814">
        <v>0</v>
      </c>
      <c r="AV21" s="812" t="s">
        <v>2</v>
      </c>
      <c r="AW21" s="811">
        <v>0</v>
      </c>
      <c r="BB21" s="619" t="s">
        <v>345</v>
      </c>
      <c r="BC21" s="619" t="s">
        <v>598</v>
      </c>
      <c r="BD21" s="768">
        <v>16172694029</v>
      </c>
      <c r="BE21" s="769">
        <v>506.25</v>
      </c>
      <c r="BF21" s="808">
        <v>31946062</v>
      </c>
      <c r="BG21" s="816">
        <v>1.2060999999999999</v>
      </c>
      <c r="BH21" s="673"/>
      <c r="BI21" s="770">
        <v>8247</v>
      </c>
      <c r="BJ21" s="808">
        <v>16.29</v>
      </c>
      <c r="BK21" s="770">
        <v>70583</v>
      </c>
      <c r="BL21" s="810">
        <v>139</v>
      </c>
      <c r="BN21" s="619" t="s">
        <v>345</v>
      </c>
      <c r="BO21" s="619" t="s">
        <v>569</v>
      </c>
      <c r="BP21" s="772">
        <v>0.98519999999999996</v>
      </c>
      <c r="BQ21" s="817">
        <v>0.93709473684210531</v>
      </c>
      <c r="BR21" s="818">
        <v>0.90881602220548929</v>
      </c>
      <c r="BS21" s="774"/>
      <c r="BT21" s="819">
        <v>2015</v>
      </c>
      <c r="BU21" s="776">
        <v>0.93100000000000005</v>
      </c>
      <c r="BV21" s="777"/>
      <c r="BW21" s="778">
        <v>0.31</v>
      </c>
      <c r="BX21" s="778">
        <v>0.28899999999999998</v>
      </c>
      <c r="BY21" s="778">
        <v>0.44330000000000003</v>
      </c>
      <c r="BZ21" s="622"/>
      <c r="CA21" s="619" t="s">
        <v>345</v>
      </c>
      <c r="CB21" s="619" t="s">
        <v>598</v>
      </c>
      <c r="CC21" s="770">
        <v>46895</v>
      </c>
      <c r="CD21" s="770">
        <v>47385</v>
      </c>
      <c r="CE21" s="770">
        <v>49435</v>
      </c>
      <c r="CF21" s="820">
        <v>47905</v>
      </c>
      <c r="CG21" s="820">
        <v>1.077</v>
      </c>
      <c r="CH21" s="639"/>
      <c r="CI21" s="820">
        <v>-1530</v>
      </c>
      <c r="CJ21" s="820">
        <v>-3.09E-2</v>
      </c>
      <c r="CL21" s="619" t="s">
        <v>345</v>
      </c>
      <c r="CM21" s="619" t="s">
        <v>598</v>
      </c>
      <c r="CN21" s="780" t="s">
        <v>2</v>
      </c>
      <c r="CO21" s="781"/>
      <c r="CP21" s="780">
        <v>8247</v>
      </c>
      <c r="CQ21" s="787">
        <v>23264455</v>
      </c>
      <c r="CR21" s="787">
        <v>0</v>
      </c>
      <c r="CS21" s="787">
        <v>23264455</v>
      </c>
      <c r="CT21" s="787">
        <v>2820.96</v>
      </c>
      <c r="CU21" s="781"/>
      <c r="CV21" s="822" t="s">
        <v>2</v>
      </c>
      <c r="CW21" s="787" t="s">
        <v>2</v>
      </c>
      <c r="CX21" s="785" t="s">
        <v>2</v>
      </c>
      <c r="CY21" s="786"/>
      <c r="CZ21" s="787">
        <v>0.28899999999999998</v>
      </c>
      <c r="DA21" s="787" t="s">
        <v>2</v>
      </c>
      <c r="DB21" s="781"/>
      <c r="DC21" s="785" t="s">
        <v>2</v>
      </c>
      <c r="DX21" s="789" t="s">
        <v>331</v>
      </c>
      <c r="DY21" s="790" t="s">
        <v>331</v>
      </c>
      <c r="DZ21" s="790" t="s">
        <v>744</v>
      </c>
      <c r="EA21" s="791" t="s">
        <v>332</v>
      </c>
      <c r="EB21" s="792">
        <v>3922</v>
      </c>
      <c r="EC21" s="793"/>
      <c r="ED21" s="794">
        <v>3922</v>
      </c>
      <c r="EE21" s="794"/>
      <c r="EF21" s="793"/>
      <c r="EG21" s="794">
        <v>0.80799340749896997</v>
      </c>
      <c r="EH21" s="793"/>
      <c r="EI21" s="794">
        <v>2797554</v>
      </c>
      <c r="EJ21" s="794"/>
      <c r="EK21" s="794">
        <v>2260405</v>
      </c>
      <c r="EL21" s="794">
        <v>2797554</v>
      </c>
      <c r="EM21" s="793">
        <v>0</v>
      </c>
      <c r="EN21" s="793"/>
      <c r="EO21" s="795"/>
      <c r="ES21" s="823" t="s">
        <v>341</v>
      </c>
      <c r="ET21" s="824" t="s">
        <v>342</v>
      </c>
      <c r="EU21" s="841">
        <v>4105613</v>
      </c>
    </row>
    <row r="22" spans="1:151" ht="15.75">
      <c r="A22" s="798" t="s">
        <v>347</v>
      </c>
      <c r="B22" s="799" t="s">
        <v>348</v>
      </c>
      <c r="C22" s="1026">
        <v>2324</v>
      </c>
      <c r="D22" s="1027">
        <v>2324</v>
      </c>
      <c r="E22" s="1030"/>
      <c r="F22" s="1030">
        <v>2324</v>
      </c>
      <c r="G22" s="1030"/>
      <c r="H22" s="1031">
        <v>2324</v>
      </c>
      <c r="K22" s="802" t="s">
        <v>347</v>
      </c>
      <c r="L22" s="803" t="s">
        <v>348</v>
      </c>
      <c r="M22" s="804">
        <v>1358461135</v>
      </c>
      <c r="N22" s="805">
        <v>70103715</v>
      </c>
      <c r="O22" s="804">
        <v>1288357420</v>
      </c>
      <c r="P22" s="802">
        <v>2016</v>
      </c>
      <c r="Q22" s="752">
        <v>0.99519999999999997</v>
      </c>
      <c r="R22" s="803">
        <v>1294571363</v>
      </c>
      <c r="S22" s="806">
        <v>70103715</v>
      </c>
      <c r="T22" s="803">
        <v>97405748</v>
      </c>
      <c r="U22" s="803">
        <v>235021728</v>
      </c>
      <c r="V22" s="803">
        <v>1697102554</v>
      </c>
      <c r="X22" s="619" t="s">
        <v>347</v>
      </c>
      <c r="Y22" s="619" t="s">
        <v>348</v>
      </c>
      <c r="Z22" s="807">
        <v>1697102554</v>
      </c>
      <c r="AA22" s="808">
        <v>11065108.652080001</v>
      </c>
      <c r="AB22" s="756">
        <v>4195266</v>
      </c>
      <c r="AC22" s="756">
        <v>59138</v>
      </c>
      <c r="AD22" s="809">
        <v>15319512.652080001</v>
      </c>
      <c r="AE22" s="810">
        <v>2324</v>
      </c>
      <c r="AF22" s="807">
        <v>6592</v>
      </c>
      <c r="AG22" s="807">
        <v>0.95440000000000003</v>
      </c>
      <c r="AI22" s="619" t="s">
        <v>347</v>
      </c>
      <c r="AJ22" s="619" t="s">
        <v>348</v>
      </c>
      <c r="AK22" s="760">
        <v>15319512.652080001</v>
      </c>
      <c r="AL22" s="761">
        <v>2324</v>
      </c>
      <c r="AM22" s="811">
        <v>6592</v>
      </c>
      <c r="AN22" s="812">
        <v>0.95440000000000003</v>
      </c>
      <c r="AO22" s="813">
        <v>0.15079999999999999</v>
      </c>
      <c r="AP22" s="814">
        <v>0.75490000000000002</v>
      </c>
      <c r="AQ22" s="812">
        <v>0.77439999999999998</v>
      </c>
      <c r="AR22" s="815">
        <v>0.77439999999999998</v>
      </c>
      <c r="AS22" s="825">
        <v>1600.27</v>
      </c>
      <c r="AT22" s="826">
        <v>466.19000000000005</v>
      </c>
      <c r="AU22" s="814">
        <v>1083426</v>
      </c>
      <c r="AV22" s="812">
        <v>1</v>
      </c>
      <c r="AW22" s="811">
        <v>1083426</v>
      </c>
      <c r="BB22" s="619" t="s">
        <v>347</v>
      </c>
      <c r="BC22" s="619" t="s">
        <v>599</v>
      </c>
      <c r="BD22" s="768">
        <v>1697102554</v>
      </c>
      <c r="BE22" s="769">
        <v>424.92</v>
      </c>
      <c r="BF22" s="808">
        <v>3993934</v>
      </c>
      <c r="BG22" s="816">
        <v>0.15079999999999999</v>
      </c>
      <c r="BH22" s="673"/>
      <c r="BI22" s="770">
        <v>2324</v>
      </c>
      <c r="BJ22" s="808">
        <v>5.47</v>
      </c>
      <c r="BK22" s="770">
        <v>23618</v>
      </c>
      <c r="BL22" s="810">
        <v>56</v>
      </c>
      <c r="BN22" s="619" t="s">
        <v>347</v>
      </c>
      <c r="BO22" s="619" t="s">
        <v>348</v>
      </c>
      <c r="BP22" s="772">
        <v>0.99340000000000006</v>
      </c>
      <c r="BQ22" s="772">
        <v>0.99301234567901231</v>
      </c>
      <c r="BR22" s="818">
        <v>0.99719705882352938</v>
      </c>
      <c r="BS22" s="774"/>
      <c r="BT22" s="819">
        <v>2016</v>
      </c>
      <c r="BU22" s="776">
        <v>0.99519999999999997</v>
      </c>
      <c r="BV22" s="777"/>
      <c r="BW22" s="778">
        <v>0.73499999999999999</v>
      </c>
      <c r="BX22" s="778">
        <v>0.73099999999999998</v>
      </c>
      <c r="BY22" s="778">
        <v>1.1212</v>
      </c>
      <c r="BZ22" s="622"/>
      <c r="CA22" s="619" t="s">
        <v>347</v>
      </c>
      <c r="CB22" s="619" t="s">
        <v>599</v>
      </c>
      <c r="CC22" s="770">
        <v>32578</v>
      </c>
      <c r="CD22" s="770">
        <v>33622</v>
      </c>
      <c r="CE22" s="770">
        <v>34534</v>
      </c>
      <c r="CF22" s="820">
        <v>33578</v>
      </c>
      <c r="CG22" s="820">
        <v>0.75490000000000002</v>
      </c>
      <c r="CH22" s="639"/>
      <c r="CI22" s="820">
        <v>-956</v>
      </c>
      <c r="CJ22" s="820">
        <v>-2.7699999999999999E-2</v>
      </c>
      <c r="CL22" s="619" t="s">
        <v>347</v>
      </c>
      <c r="CM22" s="619" t="s">
        <v>599</v>
      </c>
      <c r="CN22" s="780">
        <v>0.77439999999999998</v>
      </c>
      <c r="CO22" s="781"/>
      <c r="CP22" s="780">
        <v>2324</v>
      </c>
      <c r="CQ22" s="787">
        <v>2655000</v>
      </c>
      <c r="CR22" s="787">
        <v>0</v>
      </c>
      <c r="CS22" s="787">
        <v>2655000</v>
      </c>
      <c r="CT22" s="787">
        <v>1142.43</v>
      </c>
      <c r="CU22" s="781"/>
      <c r="CV22" s="822">
        <v>1600.27</v>
      </c>
      <c r="CW22" s="787">
        <v>466.19000000000005</v>
      </c>
      <c r="CX22" s="785">
        <v>0.71399999999999997</v>
      </c>
      <c r="CY22" s="786"/>
      <c r="CZ22" s="787">
        <v>0.73099999999999998</v>
      </c>
      <c r="DA22" s="787">
        <v>1</v>
      </c>
      <c r="DB22" s="781"/>
      <c r="DC22" s="785">
        <v>1</v>
      </c>
      <c r="DX22" s="842" t="s">
        <v>331</v>
      </c>
      <c r="DY22" s="790" t="s">
        <v>818</v>
      </c>
      <c r="DZ22" s="790" t="s">
        <v>6</v>
      </c>
      <c r="EA22" s="791" t="s">
        <v>1057</v>
      </c>
      <c r="EB22" s="792">
        <v>170</v>
      </c>
      <c r="EC22" s="793"/>
      <c r="ED22" s="794">
        <v>170</v>
      </c>
      <c r="EE22" s="794"/>
      <c r="EF22" s="793"/>
      <c r="EG22" s="794">
        <v>3.5022661722290897E-2</v>
      </c>
      <c r="EH22" s="793"/>
      <c r="EI22" s="794">
        <v>0</v>
      </c>
      <c r="EJ22" s="794"/>
      <c r="EK22" s="794">
        <v>97978</v>
      </c>
      <c r="EL22" s="794"/>
      <c r="EM22" s="793"/>
      <c r="EN22" s="793"/>
      <c r="EO22" s="795"/>
      <c r="ES22" s="823" t="s">
        <v>343</v>
      </c>
      <c r="ET22" s="824" t="s">
        <v>344</v>
      </c>
      <c r="EU22" s="841">
        <v>633147</v>
      </c>
    </row>
    <row r="23" spans="1:151" ht="15.75">
      <c r="A23" s="798" t="s">
        <v>349</v>
      </c>
      <c r="B23" s="799" t="s">
        <v>350</v>
      </c>
      <c r="C23" s="1026">
        <v>15602</v>
      </c>
      <c r="D23" s="1027">
        <v>22495</v>
      </c>
      <c r="E23" s="1030"/>
      <c r="F23" s="1030">
        <v>22495</v>
      </c>
      <c r="G23" s="1030"/>
      <c r="H23" s="1031">
        <v>22495</v>
      </c>
      <c r="K23" s="802" t="s">
        <v>349</v>
      </c>
      <c r="L23" s="803" t="s">
        <v>350</v>
      </c>
      <c r="M23" s="804">
        <v>13085866710</v>
      </c>
      <c r="N23" s="805">
        <v>116946700</v>
      </c>
      <c r="O23" s="804">
        <v>12968920010</v>
      </c>
      <c r="P23" s="802">
        <v>2019</v>
      </c>
      <c r="Q23" s="752">
        <v>0.98062271062271056</v>
      </c>
      <c r="R23" s="803">
        <v>13225188311</v>
      </c>
      <c r="S23" s="806">
        <v>116946700</v>
      </c>
      <c r="T23" s="803">
        <v>922892784</v>
      </c>
      <c r="U23" s="803">
        <v>4435832029</v>
      </c>
      <c r="V23" s="803">
        <v>18700859824</v>
      </c>
      <c r="X23" s="619" t="s">
        <v>349</v>
      </c>
      <c r="Y23" s="619" t="s">
        <v>350</v>
      </c>
      <c r="Z23" s="807">
        <v>18700859824</v>
      </c>
      <c r="AA23" s="808">
        <v>121929606.05248001</v>
      </c>
      <c r="AB23" s="756">
        <v>37495603</v>
      </c>
      <c r="AC23" s="756">
        <v>405216</v>
      </c>
      <c r="AD23" s="809">
        <v>159830425.05248001</v>
      </c>
      <c r="AE23" s="810">
        <v>22495</v>
      </c>
      <c r="AF23" s="807">
        <v>7105</v>
      </c>
      <c r="AG23" s="807">
        <v>1.0286999999999999</v>
      </c>
      <c r="AI23" s="619" t="s">
        <v>349</v>
      </c>
      <c r="AJ23" s="619" t="s">
        <v>350</v>
      </c>
      <c r="AK23" s="760">
        <v>159830425.05248001</v>
      </c>
      <c r="AL23" s="761">
        <v>22495</v>
      </c>
      <c r="AM23" s="811">
        <v>7105</v>
      </c>
      <c r="AN23" s="812">
        <v>1.0286999999999999</v>
      </c>
      <c r="AO23" s="813">
        <v>1.7706999999999999</v>
      </c>
      <c r="AP23" s="814">
        <v>0.97729999999999995</v>
      </c>
      <c r="AQ23" s="812">
        <v>1.0772999999999999</v>
      </c>
      <c r="AR23" s="815" t="s">
        <v>2</v>
      </c>
      <c r="AS23" s="825" t="s">
        <v>2</v>
      </c>
      <c r="AT23" s="826" t="s">
        <v>2</v>
      </c>
      <c r="AU23" s="814">
        <v>0</v>
      </c>
      <c r="AV23" s="812" t="s">
        <v>2</v>
      </c>
      <c r="AW23" s="811">
        <v>0</v>
      </c>
      <c r="BB23" s="619" t="s">
        <v>349</v>
      </c>
      <c r="BC23" s="619" t="s">
        <v>600</v>
      </c>
      <c r="BD23" s="768">
        <v>18700859824</v>
      </c>
      <c r="BE23" s="769">
        <v>398.72</v>
      </c>
      <c r="BF23" s="808">
        <v>46902237</v>
      </c>
      <c r="BG23" s="816">
        <v>1.7706999999999999</v>
      </c>
      <c r="BH23" s="673"/>
      <c r="BI23" s="770">
        <v>22495</v>
      </c>
      <c r="BJ23" s="808">
        <v>56.42</v>
      </c>
      <c r="BK23" s="770">
        <v>158361</v>
      </c>
      <c r="BL23" s="810">
        <v>397</v>
      </c>
      <c r="BN23" s="619" t="s">
        <v>349</v>
      </c>
      <c r="BO23" s="619" t="s">
        <v>350</v>
      </c>
      <c r="BP23" s="772">
        <v>0.95760000000000001</v>
      </c>
      <c r="BQ23" s="817">
        <v>0.92465753424657537</v>
      </c>
      <c r="BR23" s="818">
        <v>0.98062271062271056</v>
      </c>
      <c r="BS23" s="774"/>
      <c r="BT23" s="819">
        <v>2019</v>
      </c>
      <c r="BU23" s="776">
        <v>0.98062271062271056</v>
      </c>
      <c r="BV23" s="777"/>
      <c r="BW23" s="778">
        <v>0.57499999999999996</v>
      </c>
      <c r="BX23" s="778">
        <v>0.56399999999999995</v>
      </c>
      <c r="BY23" s="778">
        <v>0.86499999999999999</v>
      </c>
      <c r="BZ23" s="622"/>
      <c r="CA23" s="619" t="s">
        <v>349</v>
      </c>
      <c r="CB23" s="619" t="s">
        <v>600</v>
      </c>
      <c r="CC23" s="770">
        <v>41905</v>
      </c>
      <c r="CD23" s="770">
        <v>43553</v>
      </c>
      <c r="CE23" s="770">
        <v>44948</v>
      </c>
      <c r="CF23" s="820">
        <v>43468.666666666664</v>
      </c>
      <c r="CG23" s="820">
        <v>0.97729999999999995</v>
      </c>
      <c r="CH23" s="639"/>
      <c r="CI23" s="820">
        <v>-1479.3333333333358</v>
      </c>
      <c r="CJ23" s="820">
        <v>-3.2899999999999999E-2</v>
      </c>
      <c r="CL23" s="619" t="s">
        <v>349</v>
      </c>
      <c r="CM23" s="619" t="s">
        <v>600</v>
      </c>
      <c r="CN23" s="780" t="s">
        <v>2</v>
      </c>
      <c r="CO23" s="781"/>
      <c r="CP23" s="780">
        <v>22495</v>
      </c>
      <c r="CQ23" s="787">
        <v>38892258</v>
      </c>
      <c r="CR23" s="787">
        <v>0</v>
      </c>
      <c r="CS23" s="787">
        <v>38892258</v>
      </c>
      <c r="CT23" s="787">
        <v>1728.93</v>
      </c>
      <c r="CU23" s="781"/>
      <c r="CV23" s="822" t="s">
        <v>2</v>
      </c>
      <c r="CW23" s="787" t="s">
        <v>2</v>
      </c>
      <c r="CX23" s="785" t="s">
        <v>2</v>
      </c>
      <c r="CY23" s="786"/>
      <c r="CZ23" s="787">
        <v>0.56399999999999995</v>
      </c>
      <c r="DA23" s="787" t="s">
        <v>2</v>
      </c>
      <c r="DB23" s="781"/>
      <c r="DC23" s="785" t="s">
        <v>2</v>
      </c>
      <c r="DX23" s="830" t="s">
        <v>331</v>
      </c>
      <c r="DY23" s="831" t="s">
        <v>1013</v>
      </c>
      <c r="DZ23" s="831" t="s">
        <v>6</v>
      </c>
      <c r="EA23" s="832" t="s">
        <v>1058</v>
      </c>
      <c r="EB23" s="843">
        <v>762</v>
      </c>
      <c r="EC23" s="827"/>
      <c r="ED23" s="828">
        <v>762</v>
      </c>
      <c r="EE23" s="828">
        <v>4854</v>
      </c>
      <c r="EF23" s="827"/>
      <c r="EG23" s="828">
        <v>0.15698393077873918</v>
      </c>
      <c r="EH23" s="827"/>
      <c r="EI23" s="828">
        <v>0</v>
      </c>
      <c r="EJ23" s="828"/>
      <c r="EK23" s="828">
        <v>439171</v>
      </c>
      <c r="EL23" s="828"/>
      <c r="EM23" s="827"/>
      <c r="EN23" s="827"/>
      <c r="EO23" s="829"/>
      <c r="ES23" s="823" t="s">
        <v>345</v>
      </c>
      <c r="ET23" s="824" t="s">
        <v>569</v>
      </c>
      <c r="EU23" s="841">
        <v>0</v>
      </c>
    </row>
    <row r="24" spans="1:151" ht="15.75">
      <c r="A24" s="798" t="s">
        <v>351</v>
      </c>
      <c r="B24" s="799" t="s">
        <v>352</v>
      </c>
      <c r="C24" s="1026">
        <v>9132</v>
      </c>
      <c r="D24" s="1027">
        <v>10639</v>
      </c>
      <c r="E24" s="1030"/>
      <c r="F24" s="1030">
        <v>10639</v>
      </c>
      <c r="G24" s="1030"/>
      <c r="H24" s="1031">
        <v>10639</v>
      </c>
      <c r="K24" s="802" t="s">
        <v>351</v>
      </c>
      <c r="L24" s="803" t="s">
        <v>352</v>
      </c>
      <c r="M24" s="804">
        <v>9934793907</v>
      </c>
      <c r="N24" s="805">
        <v>418431841</v>
      </c>
      <c r="O24" s="804">
        <v>9516362066</v>
      </c>
      <c r="P24" s="802">
        <v>2017</v>
      </c>
      <c r="Q24" s="752">
        <v>0.95830000000000004</v>
      </c>
      <c r="R24" s="803">
        <v>9930462346</v>
      </c>
      <c r="S24" s="806">
        <v>418431841</v>
      </c>
      <c r="T24" s="803">
        <v>213802027</v>
      </c>
      <c r="U24" s="803">
        <v>1450625748</v>
      </c>
      <c r="V24" s="803">
        <v>12013321962</v>
      </c>
      <c r="X24" s="619" t="s">
        <v>351</v>
      </c>
      <c r="Y24" s="619" t="s">
        <v>352</v>
      </c>
      <c r="Z24" s="807">
        <v>12013321962</v>
      </c>
      <c r="AA24" s="808">
        <v>78326859.192240015</v>
      </c>
      <c r="AB24" s="756">
        <v>14472390</v>
      </c>
      <c r="AC24" s="756">
        <v>231160</v>
      </c>
      <c r="AD24" s="809">
        <v>93030409.192240015</v>
      </c>
      <c r="AE24" s="810">
        <v>10639</v>
      </c>
      <c r="AF24" s="807">
        <v>8744</v>
      </c>
      <c r="AG24" s="807">
        <v>1.266</v>
      </c>
      <c r="AI24" s="619" t="s">
        <v>351</v>
      </c>
      <c r="AJ24" s="619" t="s">
        <v>352</v>
      </c>
      <c r="AK24" s="760">
        <v>93030409.192240015</v>
      </c>
      <c r="AL24" s="761">
        <v>10639</v>
      </c>
      <c r="AM24" s="811">
        <v>8744</v>
      </c>
      <c r="AN24" s="812">
        <v>1.266</v>
      </c>
      <c r="AO24" s="813">
        <v>0.66479999999999995</v>
      </c>
      <c r="AP24" s="814">
        <v>1.367</v>
      </c>
      <c r="AQ24" s="812">
        <v>1.2564</v>
      </c>
      <c r="AR24" s="815" t="s">
        <v>2</v>
      </c>
      <c r="AS24" s="825" t="s">
        <v>2</v>
      </c>
      <c r="AT24" s="826" t="s">
        <v>2</v>
      </c>
      <c r="AU24" s="814">
        <v>0</v>
      </c>
      <c r="AV24" s="812" t="s">
        <v>2</v>
      </c>
      <c r="AW24" s="811">
        <v>0</v>
      </c>
      <c r="BB24" s="619" t="s">
        <v>351</v>
      </c>
      <c r="BC24" s="619" t="s">
        <v>601</v>
      </c>
      <c r="BD24" s="768">
        <v>12013321962</v>
      </c>
      <c r="BE24" s="769">
        <v>682.19</v>
      </c>
      <c r="BF24" s="808">
        <v>17609936</v>
      </c>
      <c r="BG24" s="816">
        <v>0.66479999999999995</v>
      </c>
      <c r="BH24" s="673"/>
      <c r="BI24" s="770">
        <v>10639</v>
      </c>
      <c r="BJ24" s="808">
        <v>15.6</v>
      </c>
      <c r="BK24" s="770">
        <v>74223</v>
      </c>
      <c r="BL24" s="810">
        <v>109</v>
      </c>
      <c r="BN24" s="619" t="s">
        <v>351</v>
      </c>
      <c r="BO24" s="619" t="s">
        <v>352</v>
      </c>
      <c r="BP24" s="772">
        <v>0.99170000000000003</v>
      </c>
      <c r="BQ24" s="772">
        <v>0.96895960832313355</v>
      </c>
      <c r="BR24" s="773">
        <v>0.94004918032786888</v>
      </c>
      <c r="BS24" s="774"/>
      <c r="BT24" s="775">
        <v>2017</v>
      </c>
      <c r="BU24" s="776">
        <v>0.95830000000000004</v>
      </c>
      <c r="BV24" s="777"/>
      <c r="BW24" s="778">
        <v>0.67</v>
      </c>
      <c r="BX24" s="778">
        <v>0.64200000000000002</v>
      </c>
      <c r="BY24" s="778">
        <v>0.98470000000000002</v>
      </c>
      <c r="BZ24" s="622"/>
      <c r="CA24" s="619" t="s">
        <v>351</v>
      </c>
      <c r="CB24" s="619" t="s">
        <v>601</v>
      </c>
      <c r="CC24" s="770">
        <v>58948</v>
      </c>
      <c r="CD24" s="770">
        <v>60330</v>
      </c>
      <c r="CE24" s="770">
        <v>63134</v>
      </c>
      <c r="CF24" s="820">
        <v>60804</v>
      </c>
      <c r="CG24" s="820">
        <v>1.367</v>
      </c>
      <c r="CH24" s="639"/>
      <c r="CI24" s="820">
        <v>-2330</v>
      </c>
      <c r="CJ24" s="820">
        <v>-3.6900000000000002E-2</v>
      </c>
      <c r="CL24" s="619" t="s">
        <v>351</v>
      </c>
      <c r="CM24" s="619" t="s">
        <v>601</v>
      </c>
      <c r="CN24" s="780" t="s">
        <v>2</v>
      </c>
      <c r="CO24" s="781"/>
      <c r="CP24" s="780">
        <v>10639</v>
      </c>
      <c r="CQ24" s="787">
        <v>31811710</v>
      </c>
      <c r="CR24" s="787">
        <v>0</v>
      </c>
      <c r="CS24" s="787">
        <v>31811710</v>
      </c>
      <c r="CT24" s="787">
        <v>2990.1</v>
      </c>
      <c r="CU24" s="781"/>
      <c r="CV24" s="822" t="s">
        <v>2</v>
      </c>
      <c r="CW24" s="787" t="s">
        <v>2</v>
      </c>
      <c r="CX24" s="785" t="s">
        <v>2</v>
      </c>
      <c r="CY24" s="786"/>
      <c r="CZ24" s="787">
        <v>0.64200000000000002</v>
      </c>
      <c r="DA24" s="787" t="s">
        <v>2</v>
      </c>
      <c r="DB24" s="781"/>
      <c r="DC24" s="785" t="s">
        <v>2</v>
      </c>
      <c r="DX24" s="789" t="s">
        <v>333</v>
      </c>
      <c r="DY24" s="790" t="s">
        <v>333</v>
      </c>
      <c r="DZ24" s="790" t="s">
        <v>744</v>
      </c>
      <c r="EA24" s="791" t="s">
        <v>334</v>
      </c>
      <c r="EB24" s="792">
        <v>12753</v>
      </c>
      <c r="EC24" s="793"/>
      <c r="ED24" s="794">
        <v>12753</v>
      </c>
      <c r="EE24" s="794"/>
      <c r="EF24" s="793"/>
      <c r="EG24" s="794">
        <v>0.87487137271043425</v>
      </c>
      <c r="EH24" s="793"/>
      <c r="EI24" s="794">
        <v>0</v>
      </c>
      <c r="EJ24" s="794"/>
      <c r="EK24" s="794">
        <v>0</v>
      </c>
      <c r="EL24" s="794">
        <v>0</v>
      </c>
      <c r="EM24" s="793">
        <v>0</v>
      </c>
      <c r="EN24" s="793"/>
      <c r="EO24" s="795"/>
      <c r="ES24" s="823" t="s">
        <v>347</v>
      </c>
      <c r="ET24" s="824" t="s">
        <v>348</v>
      </c>
      <c r="EU24" s="841">
        <v>1083426</v>
      </c>
    </row>
    <row r="25" spans="1:151" ht="15.75">
      <c r="A25" s="798" t="s">
        <v>353</v>
      </c>
      <c r="B25" s="799" t="s">
        <v>354</v>
      </c>
      <c r="C25" s="1026">
        <v>3080</v>
      </c>
      <c r="D25" s="1027">
        <v>3313</v>
      </c>
      <c r="E25" s="1030"/>
      <c r="F25" s="1030">
        <v>3313</v>
      </c>
      <c r="G25" s="1030"/>
      <c r="H25" s="1031">
        <v>3313</v>
      </c>
      <c r="K25" s="802" t="s">
        <v>353</v>
      </c>
      <c r="L25" s="803" t="s">
        <v>354</v>
      </c>
      <c r="M25" s="804">
        <v>2843439394</v>
      </c>
      <c r="N25" s="805">
        <v>66900280</v>
      </c>
      <c r="O25" s="804">
        <v>2776539114</v>
      </c>
      <c r="P25" s="802">
        <v>2012</v>
      </c>
      <c r="Q25" s="752">
        <v>0.89319999999999999</v>
      </c>
      <c r="R25" s="803">
        <v>3108530132</v>
      </c>
      <c r="S25" s="806">
        <v>66900280</v>
      </c>
      <c r="T25" s="803">
        <v>52905138</v>
      </c>
      <c r="U25" s="803">
        <v>419135369</v>
      </c>
      <c r="V25" s="803">
        <v>3647470919</v>
      </c>
      <c r="X25" s="619" t="s">
        <v>353</v>
      </c>
      <c r="Y25" s="619" t="s">
        <v>354</v>
      </c>
      <c r="Z25" s="807">
        <v>3647470919</v>
      </c>
      <c r="AA25" s="808">
        <v>23781510.391880002</v>
      </c>
      <c r="AB25" s="756">
        <v>7862591</v>
      </c>
      <c r="AC25" s="756">
        <v>97427</v>
      </c>
      <c r="AD25" s="809">
        <v>31741528.391880002</v>
      </c>
      <c r="AE25" s="810">
        <v>3313</v>
      </c>
      <c r="AF25" s="807">
        <v>9581</v>
      </c>
      <c r="AG25" s="807">
        <v>1.3871</v>
      </c>
      <c r="AI25" s="619" t="s">
        <v>353</v>
      </c>
      <c r="AJ25" s="619" t="s">
        <v>354</v>
      </c>
      <c r="AK25" s="760">
        <v>31741528.391880002</v>
      </c>
      <c r="AL25" s="761">
        <v>3313</v>
      </c>
      <c r="AM25" s="811">
        <v>9581</v>
      </c>
      <c r="AN25" s="812">
        <v>1.3871</v>
      </c>
      <c r="AO25" s="813">
        <v>0.3024</v>
      </c>
      <c r="AP25" s="814">
        <v>0.69640000000000002</v>
      </c>
      <c r="AQ25" s="812">
        <v>0.93320000000000003</v>
      </c>
      <c r="AR25" s="815">
        <v>0.93320000000000003</v>
      </c>
      <c r="AS25" s="825">
        <v>1928.42</v>
      </c>
      <c r="AT25" s="826">
        <v>138.03999999999996</v>
      </c>
      <c r="AU25" s="814">
        <v>457327</v>
      </c>
      <c r="AV25" s="812">
        <v>1</v>
      </c>
      <c r="AW25" s="811">
        <v>457327</v>
      </c>
      <c r="BB25" s="619" t="s">
        <v>353</v>
      </c>
      <c r="BC25" s="619" t="s">
        <v>602</v>
      </c>
      <c r="BD25" s="768">
        <v>3647470919</v>
      </c>
      <c r="BE25" s="769">
        <v>455.43</v>
      </c>
      <c r="BF25" s="808">
        <v>8008851</v>
      </c>
      <c r="BG25" s="816">
        <v>0.3024</v>
      </c>
      <c r="BH25" s="673"/>
      <c r="BI25" s="770">
        <v>3313</v>
      </c>
      <c r="BJ25" s="808">
        <v>7.27</v>
      </c>
      <c r="BK25" s="770">
        <v>29387</v>
      </c>
      <c r="BL25" s="810">
        <v>65</v>
      </c>
      <c r="BN25" s="619" t="s">
        <v>353</v>
      </c>
      <c r="BO25" s="619" t="s">
        <v>354</v>
      </c>
      <c r="BP25" s="772">
        <v>0.95269999999999999</v>
      </c>
      <c r="BQ25" s="772">
        <v>0.90036231884057971</v>
      </c>
      <c r="BR25" s="818">
        <v>0.86856011040686976</v>
      </c>
      <c r="BS25" s="774"/>
      <c r="BT25" s="819">
        <v>2012</v>
      </c>
      <c r="BU25" s="776">
        <v>0.89319999999999999</v>
      </c>
      <c r="BV25" s="777"/>
      <c r="BW25" s="778">
        <v>0.52</v>
      </c>
      <c r="BX25" s="778">
        <v>0.46400000000000002</v>
      </c>
      <c r="BY25" s="778">
        <v>0.7117</v>
      </c>
      <c r="BZ25" s="622"/>
      <c r="CA25" s="619" t="s">
        <v>353</v>
      </c>
      <c r="CB25" s="619" t="s">
        <v>602</v>
      </c>
      <c r="CC25" s="770">
        <v>29960</v>
      </c>
      <c r="CD25" s="770">
        <v>30963</v>
      </c>
      <c r="CE25" s="770">
        <v>32005</v>
      </c>
      <c r="CF25" s="820">
        <v>30976</v>
      </c>
      <c r="CG25" s="820">
        <v>0.69640000000000002</v>
      </c>
      <c r="CH25" s="639"/>
      <c r="CI25" s="820">
        <v>-1029</v>
      </c>
      <c r="CJ25" s="820">
        <v>-3.2199999999999999E-2</v>
      </c>
      <c r="CL25" s="619" t="s">
        <v>353</v>
      </c>
      <c r="CM25" s="619" t="s">
        <v>602</v>
      </c>
      <c r="CN25" s="780">
        <v>0.93320000000000003</v>
      </c>
      <c r="CO25" s="781"/>
      <c r="CP25" s="780">
        <v>3313</v>
      </c>
      <c r="CQ25" s="787">
        <v>6849122</v>
      </c>
      <c r="CR25" s="787">
        <v>0</v>
      </c>
      <c r="CS25" s="787">
        <v>6849122</v>
      </c>
      <c r="CT25" s="787">
        <v>2067.35</v>
      </c>
      <c r="CU25" s="781"/>
      <c r="CV25" s="822">
        <v>1928.42</v>
      </c>
      <c r="CW25" s="787">
        <v>138.03999999999996</v>
      </c>
      <c r="CX25" s="785">
        <v>1</v>
      </c>
      <c r="CY25" s="786"/>
      <c r="CZ25" s="787">
        <v>0.46400000000000002</v>
      </c>
      <c r="DA25" s="787" t="s">
        <v>2</v>
      </c>
      <c r="DB25" s="781"/>
      <c r="DC25" s="785">
        <v>1</v>
      </c>
      <c r="DX25" s="789" t="s">
        <v>333</v>
      </c>
      <c r="DY25" s="790" t="s">
        <v>17</v>
      </c>
      <c r="DZ25" s="790" t="s">
        <v>6</v>
      </c>
      <c r="EA25" s="791" t="s">
        <v>1059</v>
      </c>
      <c r="EB25" s="792">
        <v>1246</v>
      </c>
      <c r="EC25" s="793"/>
      <c r="ED25" s="794">
        <v>1246</v>
      </c>
      <c r="EE25" s="794"/>
      <c r="EF25" s="793"/>
      <c r="EG25" s="794">
        <v>8.547712149276257E-2</v>
      </c>
      <c r="EH25" s="793"/>
      <c r="EI25" s="794">
        <v>0</v>
      </c>
      <c r="EJ25" s="794"/>
      <c r="EK25" s="794">
        <v>0</v>
      </c>
      <c r="EL25" s="794"/>
      <c r="EM25" s="793"/>
      <c r="EN25" s="793"/>
      <c r="EO25" s="795"/>
      <c r="ES25" s="823" t="s">
        <v>349</v>
      </c>
      <c r="ET25" s="824" t="s">
        <v>350</v>
      </c>
      <c r="EU25" s="841">
        <v>0</v>
      </c>
    </row>
    <row r="26" spans="1:151" ht="15.75">
      <c r="A26" s="798" t="s">
        <v>355</v>
      </c>
      <c r="B26" s="799" t="s">
        <v>356</v>
      </c>
      <c r="C26" s="1026">
        <v>1821</v>
      </c>
      <c r="D26" s="1027">
        <v>1821</v>
      </c>
      <c r="E26" s="1030"/>
      <c r="F26" s="1030">
        <v>1821</v>
      </c>
      <c r="G26" s="1030"/>
      <c r="H26" s="1031">
        <v>1821</v>
      </c>
      <c r="K26" s="802" t="s">
        <v>355</v>
      </c>
      <c r="L26" s="803" t="s">
        <v>356</v>
      </c>
      <c r="M26" s="804">
        <v>1174916180</v>
      </c>
      <c r="N26" s="805">
        <v>51676720</v>
      </c>
      <c r="O26" s="804">
        <v>1123239460</v>
      </c>
      <c r="P26" s="802">
        <v>2014</v>
      </c>
      <c r="Q26" s="752">
        <v>0.96660000000000001</v>
      </c>
      <c r="R26" s="803">
        <v>1162051997</v>
      </c>
      <c r="S26" s="806">
        <v>51676720</v>
      </c>
      <c r="T26" s="803">
        <v>31896975</v>
      </c>
      <c r="U26" s="803">
        <v>272325898</v>
      </c>
      <c r="V26" s="803">
        <v>1517951590</v>
      </c>
      <c r="X26" s="619" t="s">
        <v>355</v>
      </c>
      <c r="Y26" s="619" t="s">
        <v>356</v>
      </c>
      <c r="Z26" s="807">
        <v>1517951590</v>
      </c>
      <c r="AA26" s="808">
        <v>9897044.3668000009</v>
      </c>
      <c r="AB26" s="756">
        <v>3078420</v>
      </c>
      <c r="AC26" s="756">
        <v>27503</v>
      </c>
      <c r="AD26" s="809">
        <v>13002967.366800001</v>
      </c>
      <c r="AE26" s="810">
        <v>1821</v>
      </c>
      <c r="AF26" s="807">
        <v>7141</v>
      </c>
      <c r="AG26" s="807">
        <v>1.0339</v>
      </c>
      <c r="AI26" s="619" t="s">
        <v>355</v>
      </c>
      <c r="AJ26" s="619" t="s">
        <v>356</v>
      </c>
      <c r="AK26" s="760">
        <v>13002967.366800001</v>
      </c>
      <c r="AL26" s="761">
        <v>1821</v>
      </c>
      <c r="AM26" s="811">
        <v>7141</v>
      </c>
      <c r="AN26" s="812">
        <v>1.0339</v>
      </c>
      <c r="AO26" s="813">
        <v>0.33229999999999998</v>
      </c>
      <c r="AP26" s="814">
        <v>0.873</v>
      </c>
      <c r="AQ26" s="812">
        <v>0.88330000000000009</v>
      </c>
      <c r="AR26" s="815">
        <v>0.88330000000000009</v>
      </c>
      <c r="AS26" s="825">
        <v>1825.3</v>
      </c>
      <c r="AT26" s="826">
        <v>241.16000000000008</v>
      </c>
      <c r="AU26" s="814">
        <v>439152</v>
      </c>
      <c r="AV26" s="812">
        <v>1</v>
      </c>
      <c r="AW26" s="811">
        <v>439152</v>
      </c>
      <c r="BB26" s="619" t="s">
        <v>355</v>
      </c>
      <c r="BC26" s="619" t="s">
        <v>603</v>
      </c>
      <c r="BD26" s="768">
        <v>1517951590</v>
      </c>
      <c r="BE26" s="769">
        <v>172.47</v>
      </c>
      <c r="BF26" s="808">
        <v>8801250</v>
      </c>
      <c r="BG26" s="816">
        <v>0.33229999999999998</v>
      </c>
      <c r="BH26" s="673"/>
      <c r="BI26" s="770">
        <v>1821</v>
      </c>
      <c r="BJ26" s="808">
        <v>10.56</v>
      </c>
      <c r="BK26" s="770">
        <v>14182</v>
      </c>
      <c r="BL26" s="810">
        <v>82</v>
      </c>
      <c r="BN26" s="619" t="s">
        <v>355</v>
      </c>
      <c r="BO26" s="619" t="s">
        <v>356</v>
      </c>
      <c r="BP26" s="817">
        <v>0.98860000000000003</v>
      </c>
      <c r="BQ26" s="772">
        <v>0.9911428571428571</v>
      </c>
      <c r="BR26" s="818">
        <v>0.94293563579277861</v>
      </c>
      <c r="BS26" s="774"/>
      <c r="BT26" s="819">
        <v>2014</v>
      </c>
      <c r="BU26" s="776">
        <v>0.96660000000000001</v>
      </c>
      <c r="BV26" s="777"/>
      <c r="BW26" s="778">
        <v>0.755</v>
      </c>
      <c r="BX26" s="778">
        <v>0.73</v>
      </c>
      <c r="BY26" s="778">
        <v>1.1195999999999999</v>
      </c>
      <c r="BZ26" s="622"/>
      <c r="CA26" s="619" t="s">
        <v>355</v>
      </c>
      <c r="CB26" s="619" t="s">
        <v>603</v>
      </c>
      <c r="CC26" s="770">
        <v>36829</v>
      </c>
      <c r="CD26" s="770">
        <v>39072</v>
      </c>
      <c r="CE26" s="770">
        <v>40596</v>
      </c>
      <c r="CF26" s="820">
        <v>38832.333333333336</v>
      </c>
      <c r="CG26" s="820">
        <v>0.873</v>
      </c>
      <c r="CH26" s="639"/>
      <c r="CI26" s="820">
        <v>-1763.6666666666642</v>
      </c>
      <c r="CJ26" s="820">
        <v>-4.3400000000000001E-2</v>
      </c>
      <c r="CL26" s="619" t="s">
        <v>355</v>
      </c>
      <c r="CM26" s="619" t="s">
        <v>603</v>
      </c>
      <c r="CN26" s="780">
        <v>0.88330000000000009</v>
      </c>
      <c r="CO26" s="781"/>
      <c r="CP26" s="780">
        <v>1821</v>
      </c>
      <c r="CQ26" s="787">
        <v>3575000</v>
      </c>
      <c r="CR26" s="787">
        <v>0</v>
      </c>
      <c r="CS26" s="787">
        <v>3575000</v>
      </c>
      <c r="CT26" s="787">
        <v>1963.21</v>
      </c>
      <c r="CU26" s="781"/>
      <c r="CV26" s="822">
        <v>1825.3</v>
      </c>
      <c r="CW26" s="787">
        <v>241.16000000000008</v>
      </c>
      <c r="CX26" s="785">
        <v>1</v>
      </c>
      <c r="CY26" s="786"/>
      <c r="CZ26" s="787">
        <v>0.73</v>
      </c>
      <c r="DA26" s="787">
        <v>1</v>
      </c>
      <c r="DB26" s="781"/>
      <c r="DC26" s="785">
        <v>1</v>
      </c>
      <c r="DX26" s="839" t="s">
        <v>333</v>
      </c>
      <c r="DY26" s="831" t="s">
        <v>874</v>
      </c>
      <c r="DZ26" s="831" t="s">
        <v>6</v>
      </c>
      <c r="EA26" s="832" t="s">
        <v>1060</v>
      </c>
      <c r="EB26" s="792">
        <v>578</v>
      </c>
      <c r="EC26" s="827"/>
      <c r="ED26" s="828">
        <v>578</v>
      </c>
      <c r="EE26" s="828">
        <v>14577</v>
      </c>
      <c r="EF26" s="827"/>
      <c r="EG26" s="828">
        <v>3.9651505796803183E-2</v>
      </c>
      <c r="EH26" s="827"/>
      <c r="EI26" s="794">
        <v>0</v>
      </c>
      <c r="EJ26" s="828"/>
      <c r="EK26" s="828">
        <v>0</v>
      </c>
      <c r="EL26" s="828"/>
      <c r="EM26" s="827"/>
      <c r="EN26" s="827"/>
      <c r="EO26" s="829"/>
      <c r="ES26" s="823" t="s">
        <v>31</v>
      </c>
      <c r="ET26" s="824" t="s">
        <v>32</v>
      </c>
      <c r="EU26" s="841">
        <v>0</v>
      </c>
    </row>
    <row r="27" spans="1:151" ht="15.75">
      <c r="A27" s="798" t="s">
        <v>357</v>
      </c>
      <c r="B27" s="799" t="s">
        <v>358</v>
      </c>
      <c r="C27" s="1026">
        <v>1278</v>
      </c>
      <c r="D27" s="1027">
        <v>1278</v>
      </c>
      <c r="E27" s="1030"/>
      <c r="F27" s="1030">
        <v>1278</v>
      </c>
      <c r="G27" s="1030"/>
      <c r="H27" s="1031">
        <v>1278</v>
      </c>
      <c r="K27" s="802" t="s">
        <v>357</v>
      </c>
      <c r="L27" s="803" t="s">
        <v>358</v>
      </c>
      <c r="M27" s="804">
        <v>1781448070</v>
      </c>
      <c r="N27" s="805">
        <v>15732700</v>
      </c>
      <c r="O27" s="804">
        <v>1765715370</v>
      </c>
      <c r="P27" s="802">
        <v>2018</v>
      </c>
      <c r="Q27" s="752">
        <v>1.0105</v>
      </c>
      <c r="R27" s="803">
        <v>1747368006</v>
      </c>
      <c r="S27" s="806">
        <v>15732700</v>
      </c>
      <c r="T27" s="803">
        <v>31161505</v>
      </c>
      <c r="U27" s="803">
        <v>179148794</v>
      </c>
      <c r="V27" s="803">
        <v>1973411005</v>
      </c>
      <c r="X27" s="619" t="s">
        <v>357</v>
      </c>
      <c r="Y27" s="619" t="s">
        <v>358</v>
      </c>
      <c r="Z27" s="807">
        <v>1973411005</v>
      </c>
      <c r="AA27" s="808">
        <v>12866639.752600001</v>
      </c>
      <c r="AB27" s="756">
        <v>2662270</v>
      </c>
      <c r="AC27" s="756">
        <v>38574</v>
      </c>
      <c r="AD27" s="809">
        <v>15567483.752600001</v>
      </c>
      <c r="AE27" s="810">
        <v>1278</v>
      </c>
      <c r="AF27" s="807">
        <v>12181</v>
      </c>
      <c r="AG27" s="807">
        <v>1.7636000000000001</v>
      </c>
      <c r="AI27" s="619" t="s">
        <v>357</v>
      </c>
      <c r="AJ27" s="619" t="s">
        <v>358</v>
      </c>
      <c r="AK27" s="760">
        <v>15567483.752600001</v>
      </c>
      <c r="AL27" s="761">
        <v>1278</v>
      </c>
      <c r="AM27" s="811">
        <v>12181</v>
      </c>
      <c r="AN27" s="812">
        <v>1.7636000000000001</v>
      </c>
      <c r="AO27" s="813">
        <v>0.34689999999999999</v>
      </c>
      <c r="AP27" s="814">
        <v>0.72489999999999999</v>
      </c>
      <c r="AQ27" s="812">
        <v>1.1026</v>
      </c>
      <c r="AR27" s="815" t="s">
        <v>2</v>
      </c>
      <c r="AS27" s="825" t="s">
        <v>2</v>
      </c>
      <c r="AT27" s="826" t="s">
        <v>2</v>
      </c>
      <c r="AU27" s="814">
        <v>0</v>
      </c>
      <c r="AV27" s="812" t="s">
        <v>2</v>
      </c>
      <c r="AW27" s="811">
        <v>0</v>
      </c>
      <c r="BB27" s="619" t="s">
        <v>357</v>
      </c>
      <c r="BC27" s="619" t="s">
        <v>604</v>
      </c>
      <c r="BD27" s="768">
        <v>1973411005</v>
      </c>
      <c r="BE27" s="769">
        <v>214.75</v>
      </c>
      <c r="BF27" s="808">
        <v>9189341</v>
      </c>
      <c r="BG27" s="816">
        <v>0.34689999999999999</v>
      </c>
      <c r="BH27" s="673"/>
      <c r="BI27" s="770">
        <v>1278</v>
      </c>
      <c r="BJ27" s="808">
        <v>5.95</v>
      </c>
      <c r="BK27" s="770">
        <v>11516</v>
      </c>
      <c r="BL27" s="810">
        <v>54</v>
      </c>
      <c r="BN27" s="619" t="s">
        <v>357</v>
      </c>
      <c r="BO27" s="619" t="s">
        <v>358</v>
      </c>
      <c r="BP27" s="772">
        <v>1.2558</v>
      </c>
      <c r="BQ27" s="772">
        <v>1.0263829787234042</v>
      </c>
      <c r="BR27" s="818">
        <v>1.0025477707006369</v>
      </c>
      <c r="BS27" s="774"/>
      <c r="BT27" s="819">
        <v>2018</v>
      </c>
      <c r="BU27" s="776">
        <v>1.0105</v>
      </c>
      <c r="BV27" s="777"/>
      <c r="BW27" s="778">
        <v>0.43</v>
      </c>
      <c r="BX27" s="778">
        <v>0.435</v>
      </c>
      <c r="BY27" s="778">
        <v>0.66720000000000002</v>
      </c>
      <c r="BZ27" s="622"/>
      <c r="CA27" s="619" t="s">
        <v>357</v>
      </c>
      <c r="CB27" s="619" t="s">
        <v>604</v>
      </c>
      <c r="CC27" s="770">
        <v>31523</v>
      </c>
      <c r="CD27" s="770">
        <v>32054</v>
      </c>
      <c r="CE27" s="770">
        <v>33154</v>
      </c>
      <c r="CF27" s="820">
        <v>32243.666666666668</v>
      </c>
      <c r="CG27" s="820">
        <v>0.72489999999999999</v>
      </c>
      <c r="CH27" s="639"/>
      <c r="CI27" s="820">
        <v>-910.33333333333212</v>
      </c>
      <c r="CJ27" s="820">
        <v>-2.75E-2</v>
      </c>
      <c r="CL27" s="619" t="s">
        <v>357</v>
      </c>
      <c r="CM27" s="619" t="s">
        <v>604</v>
      </c>
      <c r="CN27" s="780" t="s">
        <v>2</v>
      </c>
      <c r="CO27" s="781"/>
      <c r="CP27" s="780">
        <v>1278</v>
      </c>
      <c r="CQ27" s="787">
        <v>1517243</v>
      </c>
      <c r="CR27" s="787">
        <v>0</v>
      </c>
      <c r="CS27" s="787">
        <v>1517243</v>
      </c>
      <c r="CT27" s="787">
        <v>1187.2</v>
      </c>
      <c r="CU27" s="781"/>
      <c r="CV27" s="822" t="s">
        <v>2</v>
      </c>
      <c r="CW27" s="787" t="s">
        <v>2</v>
      </c>
      <c r="CX27" s="785" t="s">
        <v>2</v>
      </c>
      <c r="CY27" s="786"/>
      <c r="CZ27" s="787">
        <v>0.435</v>
      </c>
      <c r="DA27" s="787" t="s">
        <v>2</v>
      </c>
      <c r="DB27" s="781"/>
      <c r="DC27" s="785" t="s">
        <v>2</v>
      </c>
      <c r="DX27" s="789" t="s">
        <v>335</v>
      </c>
      <c r="DY27" s="790" t="s">
        <v>335</v>
      </c>
      <c r="DZ27" s="790" t="s">
        <v>744</v>
      </c>
      <c r="EA27" s="791" t="s">
        <v>336</v>
      </c>
      <c r="EB27" s="792">
        <v>23339</v>
      </c>
      <c r="EC27" s="793"/>
      <c r="ED27" s="794">
        <v>23339</v>
      </c>
      <c r="EE27" s="794"/>
      <c r="EF27" s="793"/>
      <c r="EG27" s="794">
        <v>0.75202191074593205</v>
      </c>
      <c r="EH27" s="793"/>
      <c r="EI27" s="794">
        <v>0</v>
      </c>
      <c r="EJ27" s="794"/>
      <c r="EK27" s="794">
        <v>0</v>
      </c>
      <c r="EL27" s="794">
        <v>0</v>
      </c>
      <c r="EM27" s="793">
        <v>0</v>
      </c>
      <c r="EN27" s="793"/>
      <c r="EO27" s="795"/>
      <c r="ES27" s="823" t="s">
        <v>33</v>
      </c>
      <c r="ET27" s="824" t="s">
        <v>34</v>
      </c>
      <c r="EU27" s="841">
        <v>0</v>
      </c>
    </row>
    <row r="28" spans="1:151" ht="15.75">
      <c r="A28" s="798" t="s">
        <v>359</v>
      </c>
      <c r="B28" s="799" t="s">
        <v>360</v>
      </c>
      <c r="C28" s="1026">
        <v>13983</v>
      </c>
      <c r="D28" s="1027">
        <v>15163</v>
      </c>
      <c r="E28" s="1030"/>
      <c r="F28" s="1030">
        <v>15163</v>
      </c>
      <c r="G28" s="1030"/>
      <c r="H28" s="1031">
        <v>15163</v>
      </c>
      <c r="K28" s="802" t="s">
        <v>359</v>
      </c>
      <c r="L28" s="803" t="s">
        <v>360</v>
      </c>
      <c r="M28" s="804">
        <v>5401220109</v>
      </c>
      <c r="N28" s="805">
        <v>222789058</v>
      </c>
      <c r="O28" s="804">
        <v>5178431051</v>
      </c>
      <c r="P28" s="802">
        <v>2016</v>
      </c>
      <c r="Q28" s="752">
        <v>0.93100000000000005</v>
      </c>
      <c r="R28" s="803">
        <v>5562224545</v>
      </c>
      <c r="S28" s="806">
        <v>222789058</v>
      </c>
      <c r="T28" s="803">
        <v>984144772</v>
      </c>
      <c r="U28" s="803">
        <v>3014289666</v>
      </c>
      <c r="V28" s="803">
        <v>9783448041</v>
      </c>
      <c r="X28" s="619" t="s">
        <v>359</v>
      </c>
      <c r="Y28" s="619" t="s">
        <v>360</v>
      </c>
      <c r="Z28" s="807">
        <v>9783448041</v>
      </c>
      <c r="AA28" s="808">
        <v>63788081.227320008</v>
      </c>
      <c r="AB28" s="756">
        <v>20695904</v>
      </c>
      <c r="AC28" s="756">
        <v>494113</v>
      </c>
      <c r="AD28" s="809">
        <v>84978098.227320015</v>
      </c>
      <c r="AE28" s="810">
        <v>15163</v>
      </c>
      <c r="AF28" s="807">
        <v>5604</v>
      </c>
      <c r="AG28" s="807">
        <v>0.81140000000000001</v>
      </c>
      <c r="AI28" s="619" t="s">
        <v>359</v>
      </c>
      <c r="AJ28" s="619" t="s">
        <v>360</v>
      </c>
      <c r="AK28" s="760">
        <v>84978098.227320015</v>
      </c>
      <c r="AL28" s="761">
        <v>15163</v>
      </c>
      <c r="AM28" s="811">
        <v>5604</v>
      </c>
      <c r="AN28" s="812">
        <v>0.81140000000000001</v>
      </c>
      <c r="AO28" s="813">
        <v>0.79559999999999997</v>
      </c>
      <c r="AP28" s="814">
        <v>0.81069999999999998</v>
      </c>
      <c r="AQ28" s="812">
        <v>0.80959999999999999</v>
      </c>
      <c r="AR28" s="815">
        <v>0.80959999999999999</v>
      </c>
      <c r="AS28" s="825">
        <v>1673.01</v>
      </c>
      <c r="AT28" s="826">
        <v>393.45000000000005</v>
      </c>
      <c r="AU28" s="814">
        <v>5965882</v>
      </c>
      <c r="AV28" s="812">
        <v>1</v>
      </c>
      <c r="AW28" s="811">
        <v>5965882</v>
      </c>
      <c r="BB28" s="619" t="s">
        <v>359</v>
      </c>
      <c r="BC28" s="619" t="s">
        <v>605</v>
      </c>
      <c r="BD28" s="768">
        <v>9783448041</v>
      </c>
      <c r="BE28" s="769">
        <v>464.25</v>
      </c>
      <c r="BF28" s="808">
        <v>21073663</v>
      </c>
      <c r="BG28" s="816">
        <v>0.79559999999999997</v>
      </c>
      <c r="BH28" s="673"/>
      <c r="BI28" s="770">
        <v>15163</v>
      </c>
      <c r="BJ28" s="808">
        <v>32.659999999999997</v>
      </c>
      <c r="BK28" s="770">
        <v>98993</v>
      </c>
      <c r="BL28" s="810">
        <v>213</v>
      </c>
      <c r="BN28" s="619" t="s">
        <v>359</v>
      </c>
      <c r="BO28" s="619" t="s">
        <v>360</v>
      </c>
      <c r="BP28" s="772">
        <v>0.96279999999999999</v>
      </c>
      <c r="BQ28" s="772">
        <v>0.94337386554621849</v>
      </c>
      <c r="BR28" s="818">
        <v>0.91214408163265315</v>
      </c>
      <c r="BS28" s="774"/>
      <c r="BT28" s="819">
        <v>2016</v>
      </c>
      <c r="BU28" s="776">
        <v>0.93100000000000005</v>
      </c>
      <c r="BV28" s="777"/>
      <c r="BW28" s="778">
        <v>0.72</v>
      </c>
      <c r="BX28" s="778">
        <v>0.67</v>
      </c>
      <c r="BY28" s="778">
        <v>1.0276000000000001</v>
      </c>
      <c r="BZ28" s="622"/>
      <c r="CA28" s="619" t="s">
        <v>359</v>
      </c>
      <c r="CB28" s="619" t="s">
        <v>605</v>
      </c>
      <c r="CC28" s="770">
        <v>34666</v>
      </c>
      <c r="CD28" s="770">
        <v>36155</v>
      </c>
      <c r="CE28" s="770">
        <v>37363</v>
      </c>
      <c r="CF28" s="820">
        <v>36061.333333333336</v>
      </c>
      <c r="CG28" s="820">
        <v>0.81069999999999998</v>
      </c>
      <c r="CH28" s="639"/>
      <c r="CI28" s="820">
        <v>-1301.6666666666642</v>
      </c>
      <c r="CJ28" s="820">
        <v>-3.4799999999999998E-2</v>
      </c>
      <c r="CL28" s="619" t="s">
        <v>359</v>
      </c>
      <c r="CM28" s="619" t="s">
        <v>605</v>
      </c>
      <c r="CN28" s="780">
        <v>0.80959999999999999</v>
      </c>
      <c r="CO28" s="781"/>
      <c r="CP28" s="780">
        <v>15163</v>
      </c>
      <c r="CQ28" s="787">
        <v>10200000</v>
      </c>
      <c r="CR28" s="787">
        <v>12500790</v>
      </c>
      <c r="CS28" s="787">
        <v>22700790</v>
      </c>
      <c r="CT28" s="787">
        <v>1497.12</v>
      </c>
      <c r="CU28" s="781"/>
      <c r="CV28" s="822">
        <v>1673.01</v>
      </c>
      <c r="CW28" s="787">
        <v>393.45000000000005</v>
      </c>
      <c r="CX28" s="785">
        <v>0.89500000000000002</v>
      </c>
      <c r="CY28" s="786"/>
      <c r="CZ28" s="787">
        <v>0.67</v>
      </c>
      <c r="DA28" s="787">
        <v>1</v>
      </c>
      <c r="DB28" s="781"/>
      <c r="DC28" s="785">
        <v>1</v>
      </c>
      <c r="DX28" s="789" t="s">
        <v>335</v>
      </c>
      <c r="DY28" s="790" t="s">
        <v>19</v>
      </c>
      <c r="DZ28" s="790" t="s">
        <v>744</v>
      </c>
      <c r="EA28" s="791" t="s">
        <v>20</v>
      </c>
      <c r="EB28" s="792">
        <v>4557</v>
      </c>
      <c r="EC28" s="793"/>
      <c r="ED28" s="794">
        <v>4557</v>
      </c>
      <c r="EE28" s="794"/>
      <c r="EF28" s="793"/>
      <c r="EG28" s="794">
        <v>0.14683421942967617</v>
      </c>
      <c r="EH28" s="793"/>
      <c r="EI28" s="794">
        <v>0</v>
      </c>
      <c r="EJ28" s="794"/>
      <c r="EK28" s="794">
        <v>0</v>
      </c>
      <c r="EL28" s="794"/>
      <c r="EM28" s="793"/>
      <c r="EN28" s="793"/>
      <c r="EO28" s="795"/>
      <c r="ES28" s="823" t="s">
        <v>351</v>
      </c>
      <c r="ET28" s="824" t="s">
        <v>352</v>
      </c>
      <c r="EU28" s="841">
        <v>0</v>
      </c>
    </row>
    <row r="29" spans="1:151" ht="15.75">
      <c r="A29" s="798" t="s">
        <v>361</v>
      </c>
      <c r="B29" s="799" t="s">
        <v>570</v>
      </c>
      <c r="C29" s="1026">
        <v>5284</v>
      </c>
      <c r="D29" s="1027">
        <v>8658</v>
      </c>
      <c r="E29" s="1030"/>
      <c r="F29" s="1030">
        <v>8658</v>
      </c>
      <c r="G29" s="1030"/>
      <c r="H29" s="1031">
        <v>8658</v>
      </c>
      <c r="K29" s="802" t="s">
        <v>361</v>
      </c>
      <c r="L29" s="803" t="s">
        <v>362</v>
      </c>
      <c r="M29" s="804">
        <v>2447269093</v>
      </c>
      <c r="N29" s="805">
        <v>242189700</v>
      </c>
      <c r="O29" s="804">
        <v>2205079393</v>
      </c>
      <c r="P29" s="802">
        <v>2013</v>
      </c>
      <c r="Q29" s="752">
        <v>0.92269999999999996</v>
      </c>
      <c r="R29" s="803">
        <v>2389811849</v>
      </c>
      <c r="S29" s="806">
        <v>242189700</v>
      </c>
      <c r="T29" s="803">
        <v>195672429</v>
      </c>
      <c r="U29" s="803">
        <v>1172349970</v>
      </c>
      <c r="V29" s="803">
        <v>4000023948</v>
      </c>
      <c r="X29" s="619" t="s">
        <v>361</v>
      </c>
      <c r="Y29" s="619" t="s">
        <v>570</v>
      </c>
      <c r="Z29" s="807">
        <v>4000023948</v>
      </c>
      <c r="AA29" s="808">
        <v>26080156.140960004</v>
      </c>
      <c r="AB29" s="756">
        <v>9876661</v>
      </c>
      <c r="AC29" s="756">
        <v>187523</v>
      </c>
      <c r="AD29" s="809">
        <v>36144340.140960008</v>
      </c>
      <c r="AE29" s="810">
        <v>8658</v>
      </c>
      <c r="AF29" s="807">
        <v>4175</v>
      </c>
      <c r="AG29" s="807">
        <v>0.60450000000000004</v>
      </c>
      <c r="AI29" s="619" t="s">
        <v>361</v>
      </c>
      <c r="AJ29" s="619" t="s">
        <v>570</v>
      </c>
      <c r="AK29" s="760">
        <v>36144340.140960008</v>
      </c>
      <c r="AL29" s="761">
        <v>8658</v>
      </c>
      <c r="AM29" s="811">
        <v>4175</v>
      </c>
      <c r="AN29" s="812">
        <v>0.60450000000000004</v>
      </c>
      <c r="AO29" s="813">
        <v>0.16109999999999999</v>
      </c>
      <c r="AP29" s="814">
        <v>0.70589999999999997</v>
      </c>
      <c r="AQ29" s="812">
        <v>0.6109</v>
      </c>
      <c r="AR29" s="815">
        <v>0.6109</v>
      </c>
      <c r="AS29" s="825">
        <v>1262.4000000000001</v>
      </c>
      <c r="AT29" s="826">
        <v>804.06</v>
      </c>
      <c r="AU29" s="814">
        <v>6961551</v>
      </c>
      <c r="AV29" s="812">
        <v>1</v>
      </c>
      <c r="AW29" s="811">
        <v>6961551</v>
      </c>
      <c r="BB29" s="619" t="s">
        <v>361</v>
      </c>
      <c r="BC29" s="619" t="s">
        <v>606</v>
      </c>
      <c r="BD29" s="768">
        <v>4000023948</v>
      </c>
      <c r="BE29" s="769">
        <v>937.29</v>
      </c>
      <c r="BF29" s="808">
        <v>4267648</v>
      </c>
      <c r="BG29" s="816">
        <v>0.16109999999999999</v>
      </c>
      <c r="BH29" s="673"/>
      <c r="BI29" s="770">
        <v>8658</v>
      </c>
      <c r="BJ29" s="808">
        <v>9.24</v>
      </c>
      <c r="BK29" s="770">
        <v>56458</v>
      </c>
      <c r="BL29" s="810">
        <v>60</v>
      </c>
      <c r="BN29" s="619" t="s">
        <v>361</v>
      </c>
      <c r="BO29" s="619" t="s">
        <v>570</v>
      </c>
      <c r="BP29" s="772">
        <v>0.96290000000000009</v>
      </c>
      <c r="BQ29" s="772">
        <v>0.87876923076923075</v>
      </c>
      <c r="BR29" s="818">
        <v>0.93862215909090918</v>
      </c>
      <c r="BS29" s="774"/>
      <c r="BT29" s="819">
        <v>2013</v>
      </c>
      <c r="BU29" s="776">
        <v>0.92269999999999996</v>
      </c>
      <c r="BV29" s="777"/>
      <c r="BW29" s="778">
        <v>0.80500000000000005</v>
      </c>
      <c r="BX29" s="778">
        <v>0.74299999999999999</v>
      </c>
      <c r="BY29" s="778">
        <v>1.1395999999999999</v>
      </c>
      <c r="BZ29" s="622"/>
      <c r="CA29" s="619" t="s">
        <v>361</v>
      </c>
      <c r="CB29" s="619" t="s">
        <v>606</v>
      </c>
      <c r="CC29" s="770">
        <v>30568</v>
      </c>
      <c r="CD29" s="770">
        <v>31363</v>
      </c>
      <c r="CE29" s="770">
        <v>32260</v>
      </c>
      <c r="CF29" s="820">
        <v>31397</v>
      </c>
      <c r="CG29" s="820">
        <v>0.70589999999999997</v>
      </c>
      <c r="CH29" s="639"/>
      <c r="CI29" s="820">
        <v>-863</v>
      </c>
      <c r="CJ29" s="820">
        <v>-2.6800000000000001E-2</v>
      </c>
      <c r="CL29" s="619" t="s">
        <v>361</v>
      </c>
      <c r="CM29" s="619" t="s">
        <v>606</v>
      </c>
      <c r="CN29" s="780">
        <v>0.6109</v>
      </c>
      <c r="CO29" s="781"/>
      <c r="CP29" s="780">
        <v>8658</v>
      </c>
      <c r="CQ29" s="787">
        <v>7471391</v>
      </c>
      <c r="CR29" s="787">
        <v>0</v>
      </c>
      <c r="CS29" s="787">
        <v>7471391</v>
      </c>
      <c r="CT29" s="787">
        <v>862.95</v>
      </c>
      <c r="CU29" s="781"/>
      <c r="CV29" s="822">
        <v>1262.4000000000001</v>
      </c>
      <c r="CW29" s="787">
        <v>804.06</v>
      </c>
      <c r="CX29" s="785">
        <v>0.68400000000000005</v>
      </c>
      <c r="CY29" s="786"/>
      <c r="CZ29" s="787">
        <v>0.74299999999999999</v>
      </c>
      <c r="DA29" s="787">
        <v>1</v>
      </c>
      <c r="DB29" s="781"/>
      <c r="DC29" s="785">
        <v>1</v>
      </c>
      <c r="DX29" s="789" t="s">
        <v>335</v>
      </c>
      <c r="DY29" s="790" t="s">
        <v>21</v>
      </c>
      <c r="DZ29" s="790" t="s">
        <v>6</v>
      </c>
      <c r="EA29" s="791" t="s">
        <v>22</v>
      </c>
      <c r="EB29" s="792">
        <v>444</v>
      </c>
      <c r="EC29" s="793"/>
      <c r="ED29" s="794">
        <v>444</v>
      </c>
      <c r="EE29" s="794"/>
      <c r="EF29" s="793"/>
      <c r="EG29" s="794">
        <v>1.430642822619623E-2</v>
      </c>
      <c r="EH29" s="793"/>
      <c r="EI29" s="794">
        <v>0</v>
      </c>
      <c r="EJ29" s="794"/>
      <c r="EK29" s="794">
        <v>0</v>
      </c>
      <c r="EL29" s="794"/>
      <c r="EM29" s="793"/>
      <c r="EN29" s="793"/>
      <c r="EO29" s="795"/>
      <c r="ES29" s="823" t="s">
        <v>353</v>
      </c>
      <c r="ET29" s="824" t="s">
        <v>354</v>
      </c>
      <c r="EU29" s="841">
        <v>425164</v>
      </c>
    </row>
    <row r="30" spans="1:151" ht="15.75">
      <c r="A30" s="798" t="s">
        <v>363</v>
      </c>
      <c r="B30" s="799" t="s">
        <v>364</v>
      </c>
      <c r="C30" s="1026">
        <v>13205</v>
      </c>
      <c r="D30" s="1027">
        <v>13205</v>
      </c>
      <c r="E30" s="1030"/>
      <c r="F30" s="1030">
        <v>13205</v>
      </c>
      <c r="G30" s="1030"/>
      <c r="H30" s="1031">
        <v>13205</v>
      </c>
      <c r="K30" s="802" t="s">
        <v>363</v>
      </c>
      <c r="L30" s="803" t="s">
        <v>364</v>
      </c>
      <c r="M30" s="804">
        <v>7597947387</v>
      </c>
      <c r="N30" s="805">
        <v>133783370</v>
      </c>
      <c r="O30" s="804">
        <v>7464164017</v>
      </c>
      <c r="P30" s="802">
        <v>2016</v>
      </c>
      <c r="Q30" s="752">
        <v>0.96499999999999997</v>
      </c>
      <c r="R30" s="803">
        <v>7734884992</v>
      </c>
      <c r="S30" s="806">
        <v>133783370</v>
      </c>
      <c r="T30" s="803">
        <v>176828919</v>
      </c>
      <c r="U30" s="803">
        <v>1835204187</v>
      </c>
      <c r="V30" s="803">
        <v>9880701468</v>
      </c>
      <c r="X30" s="619" t="s">
        <v>363</v>
      </c>
      <c r="Y30" s="619" t="s">
        <v>364</v>
      </c>
      <c r="Z30" s="807">
        <v>9880701468</v>
      </c>
      <c r="AA30" s="808">
        <v>64422173.571360007</v>
      </c>
      <c r="AB30" s="756">
        <v>18374293</v>
      </c>
      <c r="AC30" s="756">
        <v>272948</v>
      </c>
      <c r="AD30" s="809">
        <v>83069414.571360007</v>
      </c>
      <c r="AE30" s="810">
        <v>13205</v>
      </c>
      <c r="AF30" s="807">
        <v>6291</v>
      </c>
      <c r="AG30" s="807">
        <v>0.91080000000000005</v>
      </c>
      <c r="AI30" s="619" t="s">
        <v>363</v>
      </c>
      <c r="AJ30" s="619" t="s">
        <v>364</v>
      </c>
      <c r="AK30" s="760">
        <v>83069414.571360007</v>
      </c>
      <c r="AL30" s="761">
        <v>13205</v>
      </c>
      <c r="AM30" s="811">
        <v>6291</v>
      </c>
      <c r="AN30" s="812">
        <v>0.91080000000000005</v>
      </c>
      <c r="AO30" s="813">
        <v>0.5262</v>
      </c>
      <c r="AP30" s="814">
        <v>0.95960000000000001</v>
      </c>
      <c r="AQ30" s="812">
        <v>0.89670000000000005</v>
      </c>
      <c r="AR30" s="815">
        <v>0.89670000000000005</v>
      </c>
      <c r="AS30" s="825">
        <v>1852.99</v>
      </c>
      <c r="AT30" s="826">
        <v>213.47000000000003</v>
      </c>
      <c r="AU30" s="814">
        <v>2818871</v>
      </c>
      <c r="AV30" s="812">
        <v>0.86899999999999999</v>
      </c>
      <c r="AW30" s="811">
        <v>2449599</v>
      </c>
      <c r="BB30" s="619" t="s">
        <v>363</v>
      </c>
      <c r="BC30" s="619" t="s">
        <v>607</v>
      </c>
      <c r="BD30" s="768">
        <v>9880701468</v>
      </c>
      <c r="BE30" s="769">
        <v>708.96</v>
      </c>
      <c r="BF30" s="808">
        <v>13936896</v>
      </c>
      <c r="BG30" s="816">
        <v>0.5262</v>
      </c>
      <c r="BH30" s="673"/>
      <c r="BI30" s="770">
        <v>13205</v>
      </c>
      <c r="BJ30" s="808">
        <v>18.63</v>
      </c>
      <c r="BK30" s="770">
        <v>103332</v>
      </c>
      <c r="BL30" s="810">
        <v>146</v>
      </c>
      <c r="BN30" s="619" t="s">
        <v>363</v>
      </c>
      <c r="BO30" s="619" t="s">
        <v>364</v>
      </c>
      <c r="BP30" s="772">
        <v>0.99</v>
      </c>
      <c r="BQ30" s="772">
        <v>0.97460545969104984</v>
      </c>
      <c r="BR30" s="818">
        <v>0.95033333333333336</v>
      </c>
      <c r="BS30" s="774"/>
      <c r="BT30" s="819">
        <v>2016</v>
      </c>
      <c r="BU30" s="776">
        <v>0.96499999999999997</v>
      </c>
      <c r="BV30" s="777"/>
      <c r="BW30" s="778">
        <v>0.5494</v>
      </c>
      <c r="BX30" s="778">
        <v>0.53</v>
      </c>
      <c r="BY30" s="778">
        <v>0.81289999999999996</v>
      </c>
      <c r="BZ30" s="622"/>
      <c r="CA30" s="619" t="s">
        <v>363</v>
      </c>
      <c r="CB30" s="619" t="s">
        <v>607</v>
      </c>
      <c r="CC30" s="770">
        <v>41687</v>
      </c>
      <c r="CD30" s="770">
        <v>42099</v>
      </c>
      <c r="CE30" s="770">
        <v>44259</v>
      </c>
      <c r="CF30" s="820">
        <v>42681.666666666664</v>
      </c>
      <c r="CG30" s="820">
        <v>0.95960000000000001</v>
      </c>
      <c r="CH30" s="639"/>
      <c r="CI30" s="820">
        <v>-1577.3333333333358</v>
      </c>
      <c r="CJ30" s="820">
        <v>-3.56E-2</v>
      </c>
      <c r="CL30" s="619" t="s">
        <v>363</v>
      </c>
      <c r="CM30" s="619" t="s">
        <v>607</v>
      </c>
      <c r="CN30" s="780">
        <v>0.89670000000000005</v>
      </c>
      <c r="CO30" s="781"/>
      <c r="CP30" s="780">
        <v>13205</v>
      </c>
      <c r="CQ30" s="787">
        <v>21273777</v>
      </c>
      <c r="CR30" s="787">
        <v>0</v>
      </c>
      <c r="CS30" s="787">
        <v>21273777</v>
      </c>
      <c r="CT30" s="787">
        <v>1611.04</v>
      </c>
      <c r="CU30" s="781"/>
      <c r="CV30" s="822">
        <v>1852.99</v>
      </c>
      <c r="CW30" s="787">
        <v>213.47000000000003</v>
      </c>
      <c r="CX30" s="785">
        <v>0.86899999999999999</v>
      </c>
      <c r="CY30" s="786"/>
      <c r="CZ30" s="787">
        <v>0.53</v>
      </c>
      <c r="DA30" s="787" t="s">
        <v>2</v>
      </c>
      <c r="DB30" s="781"/>
      <c r="DC30" s="785">
        <v>0.86899999999999999</v>
      </c>
      <c r="DX30" s="789" t="s">
        <v>335</v>
      </c>
      <c r="DY30" s="790" t="s">
        <v>23</v>
      </c>
      <c r="DZ30" s="790" t="s">
        <v>6</v>
      </c>
      <c r="EA30" s="791" t="s">
        <v>1061</v>
      </c>
      <c r="EB30" s="792">
        <v>420</v>
      </c>
      <c r="EC30" s="793"/>
      <c r="ED30" s="794">
        <v>420</v>
      </c>
      <c r="EE30" s="794"/>
      <c r="EF30" s="793"/>
      <c r="EG30" s="794">
        <v>1.3533107781536975E-2</v>
      </c>
      <c r="EH30" s="793"/>
      <c r="EI30" s="794">
        <v>0</v>
      </c>
      <c r="EJ30" s="794"/>
      <c r="EK30" s="794">
        <v>0</v>
      </c>
      <c r="EL30" s="794"/>
      <c r="EM30" s="793"/>
      <c r="EN30" s="793"/>
      <c r="EO30" s="795"/>
      <c r="ES30" s="823" t="s">
        <v>355</v>
      </c>
      <c r="ET30" s="824" t="s">
        <v>356</v>
      </c>
      <c r="EU30" s="841">
        <v>439152</v>
      </c>
    </row>
    <row r="31" spans="1:151" ht="15.75">
      <c r="A31" s="798" t="s">
        <v>365</v>
      </c>
      <c r="B31" s="799" t="s">
        <v>571</v>
      </c>
      <c r="C31" s="1026">
        <v>49930</v>
      </c>
      <c r="D31" s="1027">
        <v>51688</v>
      </c>
      <c r="E31" s="1030"/>
      <c r="F31" s="1030">
        <v>51688</v>
      </c>
      <c r="G31" s="1030"/>
      <c r="H31" s="1031">
        <v>51688</v>
      </c>
      <c r="K31" s="802" t="s">
        <v>365</v>
      </c>
      <c r="L31" s="803" t="s">
        <v>366</v>
      </c>
      <c r="M31" s="804">
        <v>18906278145</v>
      </c>
      <c r="N31" s="805">
        <v>81137295</v>
      </c>
      <c r="O31" s="804">
        <v>18825140850</v>
      </c>
      <c r="P31" s="802">
        <v>2017</v>
      </c>
      <c r="Q31" s="752">
        <v>0.97540000000000004</v>
      </c>
      <c r="R31" s="803">
        <v>19299918854</v>
      </c>
      <c r="S31" s="806">
        <v>81137295</v>
      </c>
      <c r="T31" s="803">
        <v>461428201</v>
      </c>
      <c r="U31" s="803">
        <v>4279689031</v>
      </c>
      <c r="V31" s="803">
        <v>24122173381</v>
      </c>
      <c r="X31" s="619" t="s">
        <v>365</v>
      </c>
      <c r="Y31" s="619" t="s">
        <v>571</v>
      </c>
      <c r="Z31" s="807">
        <v>24122173381</v>
      </c>
      <c r="AA31" s="808">
        <v>157276570.44412002</v>
      </c>
      <c r="AB31" s="756">
        <v>55485275</v>
      </c>
      <c r="AC31" s="756">
        <v>881814</v>
      </c>
      <c r="AD31" s="809">
        <v>213643659.44412002</v>
      </c>
      <c r="AE31" s="810">
        <v>51688</v>
      </c>
      <c r="AF31" s="807">
        <v>4133</v>
      </c>
      <c r="AG31" s="807">
        <v>0.59840000000000004</v>
      </c>
      <c r="AI31" s="619" t="s">
        <v>365</v>
      </c>
      <c r="AJ31" s="619" t="s">
        <v>571</v>
      </c>
      <c r="AK31" s="760">
        <v>213643659.44412002</v>
      </c>
      <c r="AL31" s="761">
        <v>51688</v>
      </c>
      <c r="AM31" s="811">
        <v>4133</v>
      </c>
      <c r="AN31" s="812">
        <v>0.59840000000000004</v>
      </c>
      <c r="AO31" s="813">
        <v>1.3960999999999999</v>
      </c>
      <c r="AP31" s="814">
        <v>0.84289999999999998</v>
      </c>
      <c r="AQ31" s="812">
        <v>0.80049999999999999</v>
      </c>
      <c r="AR31" s="815">
        <v>0.80049999999999999</v>
      </c>
      <c r="AS31" s="825">
        <v>1654.2</v>
      </c>
      <c r="AT31" s="826">
        <v>412.26</v>
      </c>
      <c r="AU31" s="814">
        <v>21308895</v>
      </c>
      <c r="AV31" s="812">
        <v>1</v>
      </c>
      <c r="AW31" s="811">
        <v>21308895</v>
      </c>
      <c r="BB31" s="619" t="s">
        <v>365</v>
      </c>
      <c r="BC31" s="619" t="s">
        <v>608</v>
      </c>
      <c r="BD31" s="768">
        <v>24122173381</v>
      </c>
      <c r="BE31" s="769">
        <v>652.30999999999995</v>
      </c>
      <c r="BF31" s="808">
        <v>36979616</v>
      </c>
      <c r="BG31" s="816">
        <v>1.3960999999999999</v>
      </c>
      <c r="BH31" s="673"/>
      <c r="BI31" s="770">
        <v>51688</v>
      </c>
      <c r="BJ31" s="808">
        <v>79.239999999999995</v>
      </c>
      <c r="BK31" s="770">
        <v>331354</v>
      </c>
      <c r="BL31" s="810">
        <v>508</v>
      </c>
      <c r="BN31" s="619" t="s">
        <v>365</v>
      </c>
      <c r="BO31" s="619" t="s">
        <v>571</v>
      </c>
      <c r="BP31" s="772">
        <v>0.99540000000000006</v>
      </c>
      <c r="BQ31" s="772">
        <v>0.98867924528301887</v>
      </c>
      <c r="BR31" s="773">
        <v>0.95992217898832688</v>
      </c>
      <c r="BS31" s="774"/>
      <c r="BT31" s="775">
        <v>2017</v>
      </c>
      <c r="BU31" s="776">
        <v>0.97540000000000004</v>
      </c>
      <c r="BV31" s="777"/>
      <c r="BW31" s="778">
        <v>0.79900000000000004</v>
      </c>
      <c r="BX31" s="778">
        <v>0.77900000000000003</v>
      </c>
      <c r="BY31" s="778">
        <v>1.1948000000000001</v>
      </c>
      <c r="BZ31" s="622"/>
      <c r="CA31" s="619" t="s">
        <v>365</v>
      </c>
      <c r="CB31" s="619" t="s">
        <v>608</v>
      </c>
      <c r="CC31" s="770">
        <v>36284</v>
      </c>
      <c r="CD31" s="770">
        <v>37430</v>
      </c>
      <c r="CE31" s="770">
        <v>38757</v>
      </c>
      <c r="CF31" s="820">
        <v>37490.333333333336</v>
      </c>
      <c r="CG31" s="820">
        <v>0.84289999999999998</v>
      </c>
      <c r="CH31" s="639"/>
      <c r="CI31" s="820">
        <v>-1266.6666666666642</v>
      </c>
      <c r="CJ31" s="820">
        <v>-3.27E-2</v>
      </c>
      <c r="CL31" s="619" t="s">
        <v>365</v>
      </c>
      <c r="CM31" s="619" t="s">
        <v>608</v>
      </c>
      <c r="CN31" s="780">
        <v>0.80049999999999999</v>
      </c>
      <c r="CO31" s="781"/>
      <c r="CP31" s="780">
        <v>51688</v>
      </c>
      <c r="CQ31" s="787">
        <v>80150000</v>
      </c>
      <c r="CR31" s="787">
        <v>0</v>
      </c>
      <c r="CS31" s="787">
        <v>80150000</v>
      </c>
      <c r="CT31" s="787">
        <v>1550.65</v>
      </c>
      <c r="CU31" s="781"/>
      <c r="CV31" s="822">
        <v>1654.2</v>
      </c>
      <c r="CW31" s="787">
        <v>412.26</v>
      </c>
      <c r="CX31" s="785">
        <v>0.93700000000000006</v>
      </c>
      <c r="CY31" s="786"/>
      <c r="CZ31" s="787">
        <v>0.77900000000000003</v>
      </c>
      <c r="DA31" s="787">
        <v>1</v>
      </c>
      <c r="DB31" s="781"/>
      <c r="DC31" s="785">
        <v>1</v>
      </c>
      <c r="DX31" s="789" t="s">
        <v>335</v>
      </c>
      <c r="DY31" s="790" t="s">
        <v>876</v>
      </c>
      <c r="DZ31" s="790" t="s">
        <v>6</v>
      </c>
      <c r="EA31" s="791" t="s">
        <v>845</v>
      </c>
      <c r="EB31" s="792">
        <v>1325</v>
      </c>
      <c r="EC31" s="793"/>
      <c r="ED31" s="794">
        <v>1325</v>
      </c>
      <c r="EE31" s="794"/>
      <c r="EF31" s="793"/>
      <c r="EG31" s="794">
        <v>4.2693732882229739E-2</v>
      </c>
      <c r="EH31" s="793"/>
      <c r="EI31" s="794">
        <v>0</v>
      </c>
      <c r="EJ31" s="794"/>
      <c r="EK31" s="794">
        <v>0</v>
      </c>
      <c r="EL31" s="794"/>
      <c r="EM31" s="793"/>
      <c r="EN31" s="793"/>
      <c r="EO31" s="795"/>
      <c r="ES31" s="823" t="s">
        <v>357</v>
      </c>
      <c r="ET31" s="824" t="s">
        <v>358</v>
      </c>
      <c r="EU31" s="841">
        <v>0</v>
      </c>
    </row>
    <row r="32" spans="1:151" ht="15.75">
      <c r="A32" s="798" t="s">
        <v>367</v>
      </c>
      <c r="B32" s="799" t="s">
        <v>368</v>
      </c>
      <c r="C32" s="1026">
        <v>4220</v>
      </c>
      <c r="D32" s="1027">
        <v>4264</v>
      </c>
      <c r="E32" s="1030"/>
      <c r="F32" s="1030">
        <v>4264</v>
      </c>
      <c r="G32" s="1030"/>
      <c r="H32" s="1031">
        <v>4264</v>
      </c>
      <c r="K32" s="802" t="s">
        <v>367</v>
      </c>
      <c r="L32" s="803" t="s">
        <v>368</v>
      </c>
      <c r="M32" s="804">
        <v>5878761231</v>
      </c>
      <c r="N32" s="805">
        <v>57901470</v>
      </c>
      <c r="O32" s="804">
        <v>5820859761</v>
      </c>
      <c r="P32" s="802">
        <v>2013</v>
      </c>
      <c r="Q32" s="752">
        <v>0.88380000000000003</v>
      </c>
      <c r="R32" s="803">
        <v>6586173072</v>
      </c>
      <c r="S32" s="806">
        <v>57901470</v>
      </c>
      <c r="T32" s="803">
        <v>108115112</v>
      </c>
      <c r="U32" s="803">
        <v>583764020</v>
      </c>
      <c r="V32" s="803">
        <v>7335953674</v>
      </c>
      <c r="X32" s="619" t="s">
        <v>367</v>
      </c>
      <c r="Y32" s="619" t="s">
        <v>368</v>
      </c>
      <c r="Z32" s="807">
        <v>7335953674</v>
      </c>
      <c r="AA32" s="808">
        <v>47830417.954480007</v>
      </c>
      <c r="AB32" s="756">
        <v>10545475</v>
      </c>
      <c r="AC32" s="756">
        <v>252693</v>
      </c>
      <c r="AD32" s="809">
        <v>58628585.954480007</v>
      </c>
      <c r="AE32" s="810">
        <v>4264</v>
      </c>
      <c r="AF32" s="807">
        <v>13750</v>
      </c>
      <c r="AG32" s="807">
        <v>1.9906999999999999</v>
      </c>
      <c r="AI32" s="619" t="s">
        <v>367</v>
      </c>
      <c r="AJ32" s="619" t="s">
        <v>368</v>
      </c>
      <c r="AK32" s="760">
        <v>58628585.954480007</v>
      </c>
      <c r="AL32" s="761">
        <v>4264</v>
      </c>
      <c r="AM32" s="811">
        <v>13750</v>
      </c>
      <c r="AN32" s="812">
        <v>1.9906999999999999</v>
      </c>
      <c r="AO32" s="813">
        <v>1.0577000000000001</v>
      </c>
      <c r="AP32" s="814">
        <v>1.0009999999999999</v>
      </c>
      <c r="AQ32" s="812">
        <v>1.4026000000000001</v>
      </c>
      <c r="AR32" s="815" t="s">
        <v>2</v>
      </c>
      <c r="AS32" s="825" t="s">
        <v>2</v>
      </c>
      <c r="AT32" s="826" t="s">
        <v>2</v>
      </c>
      <c r="AU32" s="814">
        <v>0</v>
      </c>
      <c r="AV32" s="812" t="s">
        <v>2</v>
      </c>
      <c r="AW32" s="811">
        <v>0</v>
      </c>
      <c r="BB32" s="619" t="s">
        <v>367</v>
      </c>
      <c r="BC32" s="619" t="s">
        <v>609</v>
      </c>
      <c r="BD32" s="768">
        <v>7335953674</v>
      </c>
      <c r="BE32" s="769">
        <v>261.85000000000002</v>
      </c>
      <c r="BF32" s="808">
        <v>28015863</v>
      </c>
      <c r="BG32" s="816">
        <v>1.0577000000000001</v>
      </c>
      <c r="BH32" s="673"/>
      <c r="BI32" s="770">
        <v>4264</v>
      </c>
      <c r="BJ32" s="808">
        <v>16.28</v>
      </c>
      <c r="BK32" s="770">
        <v>27268</v>
      </c>
      <c r="BL32" s="810">
        <v>104</v>
      </c>
      <c r="BN32" s="619" t="s">
        <v>367</v>
      </c>
      <c r="BO32" s="619" t="s">
        <v>368</v>
      </c>
      <c r="BP32" s="772">
        <v>0.91500000000000004</v>
      </c>
      <c r="BQ32" s="772">
        <v>0.91095974091177423</v>
      </c>
      <c r="BR32" s="818">
        <v>0.85534236592804513</v>
      </c>
      <c r="BS32" s="774"/>
      <c r="BT32" s="819">
        <v>2013</v>
      </c>
      <c r="BU32" s="776">
        <v>0.88380000000000003</v>
      </c>
      <c r="BV32" s="777"/>
      <c r="BW32" s="778">
        <v>0.48</v>
      </c>
      <c r="BX32" s="778">
        <v>0.42399999999999999</v>
      </c>
      <c r="BY32" s="778">
        <v>0.65029999999999999</v>
      </c>
      <c r="BZ32" s="622"/>
      <c r="CA32" s="619" t="s">
        <v>367</v>
      </c>
      <c r="CB32" s="619" t="s">
        <v>609</v>
      </c>
      <c r="CC32" s="770">
        <v>43255</v>
      </c>
      <c r="CD32" s="770">
        <v>44016</v>
      </c>
      <c r="CE32" s="770">
        <v>46301</v>
      </c>
      <c r="CF32" s="820">
        <v>44524</v>
      </c>
      <c r="CG32" s="820">
        <v>1.0009999999999999</v>
      </c>
      <c r="CH32" s="639"/>
      <c r="CI32" s="820">
        <v>-1777</v>
      </c>
      <c r="CJ32" s="820">
        <v>-3.8399999999999997E-2</v>
      </c>
      <c r="CL32" s="619" t="s">
        <v>367</v>
      </c>
      <c r="CM32" s="619" t="s">
        <v>609</v>
      </c>
      <c r="CN32" s="780" t="s">
        <v>2</v>
      </c>
      <c r="CO32" s="781"/>
      <c r="CP32" s="780">
        <v>4264</v>
      </c>
      <c r="CQ32" s="787">
        <v>10505108</v>
      </c>
      <c r="CR32" s="787">
        <v>0</v>
      </c>
      <c r="CS32" s="787">
        <v>10505108</v>
      </c>
      <c r="CT32" s="787">
        <v>2463.67</v>
      </c>
      <c r="CU32" s="781"/>
      <c r="CV32" s="822" t="s">
        <v>2</v>
      </c>
      <c r="CW32" s="787" t="s">
        <v>2</v>
      </c>
      <c r="CX32" s="785" t="s">
        <v>2</v>
      </c>
      <c r="CY32" s="786"/>
      <c r="CZ32" s="787">
        <v>0.42399999999999999</v>
      </c>
      <c r="DA32" s="787" t="s">
        <v>2</v>
      </c>
      <c r="DB32" s="781"/>
      <c r="DC32" s="785" t="s">
        <v>2</v>
      </c>
      <c r="DX32" s="789" t="s">
        <v>335</v>
      </c>
      <c r="DY32" s="790" t="s">
        <v>878</v>
      </c>
      <c r="DZ32" s="790" t="s">
        <v>6</v>
      </c>
      <c r="EA32" s="791" t="s">
        <v>1062</v>
      </c>
      <c r="EB32" s="792">
        <v>750</v>
      </c>
      <c r="EC32" s="793"/>
      <c r="ED32" s="794">
        <v>750</v>
      </c>
      <c r="EE32" s="794"/>
      <c r="EF32" s="793"/>
      <c r="EG32" s="794">
        <v>2.4166263895601739E-2</v>
      </c>
      <c r="EH32" s="793"/>
      <c r="EI32" s="794">
        <v>0</v>
      </c>
      <c r="EJ32" s="794"/>
      <c r="EK32" s="794">
        <v>0</v>
      </c>
      <c r="EL32" s="794"/>
      <c r="EM32" s="793"/>
      <c r="EN32" s="793"/>
      <c r="EO32" s="795"/>
      <c r="ES32" s="823" t="s">
        <v>359</v>
      </c>
      <c r="ET32" s="824" t="s">
        <v>360</v>
      </c>
      <c r="EU32" s="841">
        <v>5501611</v>
      </c>
    </row>
    <row r="33" spans="1:151" ht="15.75">
      <c r="A33" s="798" t="s">
        <v>369</v>
      </c>
      <c r="B33" s="799" t="s">
        <v>370</v>
      </c>
      <c r="C33" s="1026">
        <v>5320</v>
      </c>
      <c r="D33" s="1027">
        <v>5320</v>
      </c>
      <c r="E33" s="1030"/>
      <c r="F33" s="1030">
        <v>5320</v>
      </c>
      <c r="G33" s="1030"/>
      <c r="H33" s="1031">
        <v>5320</v>
      </c>
      <c r="K33" s="802" t="s">
        <v>369</v>
      </c>
      <c r="L33" s="803" t="s">
        <v>370</v>
      </c>
      <c r="M33" s="804">
        <v>12542033755</v>
      </c>
      <c r="N33" s="805">
        <v>33600</v>
      </c>
      <c r="O33" s="804">
        <v>12542000155</v>
      </c>
      <c r="P33" s="802">
        <v>2013</v>
      </c>
      <c r="Q33" s="752">
        <v>0.86429999999999996</v>
      </c>
      <c r="R33" s="803">
        <v>14511165284</v>
      </c>
      <c r="S33" s="806">
        <v>33600</v>
      </c>
      <c r="T33" s="803">
        <v>140709590</v>
      </c>
      <c r="U33" s="803">
        <v>932367433</v>
      </c>
      <c r="V33" s="803">
        <v>15584275907</v>
      </c>
      <c r="X33" s="619" t="s">
        <v>369</v>
      </c>
      <c r="Y33" s="619" t="s">
        <v>370</v>
      </c>
      <c r="Z33" s="807">
        <v>15584275907</v>
      </c>
      <c r="AA33" s="808">
        <v>101609478.91364001</v>
      </c>
      <c r="AB33" s="756">
        <v>20334214</v>
      </c>
      <c r="AC33" s="756">
        <v>389613</v>
      </c>
      <c r="AD33" s="809">
        <v>122333305.91364001</v>
      </c>
      <c r="AE33" s="810">
        <v>5320</v>
      </c>
      <c r="AF33" s="807">
        <v>22995</v>
      </c>
      <c r="AG33" s="807">
        <v>3.3292000000000002</v>
      </c>
      <c r="AI33" s="619" t="s">
        <v>369</v>
      </c>
      <c r="AJ33" s="619" t="s">
        <v>370</v>
      </c>
      <c r="AK33" s="760">
        <v>122333305.91364001</v>
      </c>
      <c r="AL33" s="761">
        <v>5320</v>
      </c>
      <c r="AM33" s="811">
        <v>22995</v>
      </c>
      <c r="AN33" s="812">
        <v>3.3292000000000002</v>
      </c>
      <c r="AO33" s="813">
        <v>1.5345</v>
      </c>
      <c r="AP33" s="814">
        <v>1.2110000000000001</v>
      </c>
      <c r="AQ33" s="812">
        <v>2.0907000000000004</v>
      </c>
      <c r="AR33" s="815" t="s">
        <v>2</v>
      </c>
      <c r="AS33" s="825" t="s">
        <v>2</v>
      </c>
      <c r="AT33" s="826" t="s">
        <v>2</v>
      </c>
      <c r="AU33" s="814">
        <v>0</v>
      </c>
      <c r="AV33" s="812" t="s">
        <v>2</v>
      </c>
      <c r="AW33" s="811">
        <v>0</v>
      </c>
      <c r="BB33" s="619" t="s">
        <v>369</v>
      </c>
      <c r="BC33" s="619" t="s">
        <v>610</v>
      </c>
      <c r="BD33" s="768">
        <v>15584275907</v>
      </c>
      <c r="BE33" s="769">
        <v>383.42</v>
      </c>
      <c r="BF33" s="808">
        <v>40645443</v>
      </c>
      <c r="BG33" s="816">
        <v>1.5345</v>
      </c>
      <c r="BH33" s="673"/>
      <c r="BI33" s="770">
        <v>5320</v>
      </c>
      <c r="BJ33" s="808">
        <v>13.88</v>
      </c>
      <c r="BK33" s="770">
        <v>37080</v>
      </c>
      <c r="BL33" s="810">
        <v>97</v>
      </c>
      <c r="BN33" s="619" t="s">
        <v>369</v>
      </c>
      <c r="BO33" s="619" t="s">
        <v>370</v>
      </c>
      <c r="BP33" s="772">
        <v>0.90269999999999995</v>
      </c>
      <c r="BQ33" s="772">
        <v>0.88925133689839564</v>
      </c>
      <c r="BR33" s="818">
        <v>0.83485714285714285</v>
      </c>
      <c r="BS33" s="774"/>
      <c r="BT33" s="819">
        <v>2013</v>
      </c>
      <c r="BU33" s="776">
        <v>0.86429999999999996</v>
      </c>
      <c r="BV33" s="777"/>
      <c r="BW33" s="778">
        <v>0.47</v>
      </c>
      <c r="BX33" s="778">
        <v>0.40600000000000003</v>
      </c>
      <c r="BY33" s="778">
        <v>0.62270000000000003</v>
      </c>
      <c r="BZ33" s="622"/>
      <c r="CA33" s="619" t="s">
        <v>369</v>
      </c>
      <c r="CB33" s="619" t="s">
        <v>610</v>
      </c>
      <c r="CC33" s="770">
        <v>51761</v>
      </c>
      <c r="CD33" s="770">
        <v>53826</v>
      </c>
      <c r="CE33" s="770">
        <v>56006</v>
      </c>
      <c r="CF33" s="820">
        <v>53864.333333333336</v>
      </c>
      <c r="CG33" s="820">
        <v>1.2110000000000001</v>
      </c>
      <c r="CH33" s="639"/>
      <c r="CI33" s="820">
        <v>-2141.6666666666642</v>
      </c>
      <c r="CJ33" s="820">
        <v>-3.8199999999999998E-2</v>
      </c>
      <c r="CL33" s="619" t="s">
        <v>369</v>
      </c>
      <c r="CM33" s="619" t="s">
        <v>610</v>
      </c>
      <c r="CN33" s="780" t="s">
        <v>2</v>
      </c>
      <c r="CO33" s="781"/>
      <c r="CP33" s="780">
        <v>5320</v>
      </c>
      <c r="CQ33" s="787">
        <v>22533002</v>
      </c>
      <c r="CR33" s="787">
        <v>0</v>
      </c>
      <c r="CS33" s="787">
        <v>22533002</v>
      </c>
      <c r="CT33" s="787">
        <v>4235.53</v>
      </c>
      <c r="CU33" s="781"/>
      <c r="CV33" s="822" t="s">
        <v>2</v>
      </c>
      <c r="CW33" s="787" t="s">
        <v>2</v>
      </c>
      <c r="CX33" s="785" t="s">
        <v>2</v>
      </c>
      <c r="CY33" s="786"/>
      <c r="CZ33" s="787">
        <v>0.40600000000000003</v>
      </c>
      <c r="DA33" s="787" t="s">
        <v>2</v>
      </c>
      <c r="DB33" s="781"/>
      <c r="DC33" s="785" t="s">
        <v>2</v>
      </c>
      <c r="DX33" s="839" t="s">
        <v>335</v>
      </c>
      <c r="DY33" s="831" t="s">
        <v>25</v>
      </c>
      <c r="DZ33" s="831" t="s">
        <v>6</v>
      </c>
      <c r="EA33" s="832" t="s">
        <v>1063</v>
      </c>
      <c r="EB33" s="792">
        <v>200</v>
      </c>
      <c r="EC33" s="827"/>
      <c r="ED33" s="828">
        <v>200</v>
      </c>
      <c r="EE33" s="828">
        <v>31035</v>
      </c>
      <c r="EF33" s="827"/>
      <c r="EG33" s="828">
        <v>6.4443370388271304E-3</v>
      </c>
      <c r="EH33" s="827"/>
      <c r="EI33" s="794">
        <v>0</v>
      </c>
      <c r="EJ33" s="828"/>
      <c r="EK33" s="828">
        <v>0</v>
      </c>
      <c r="EL33" s="828"/>
      <c r="EM33" s="827"/>
      <c r="EN33" s="827"/>
      <c r="EO33" s="829"/>
      <c r="ES33" s="823" t="s">
        <v>361</v>
      </c>
      <c r="ET33" s="824" t="s">
        <v>570</v>
      </c>
      <c r="EU33" s="841">
        <v>4248653</v>
      </c>
    </row>
    <row r="34" spans="1:151" ht="15.75">
      <c r="A34" s="798" t="s">
        <v>371</v>
      </c>
      <c r="B34" s="799" t="s">
        <v>372</v>
      </c>
      <c r="C34" s="1026">
        <v>18459</v>
      </c>
      <c r="D34" s="1027">
        <v>24309</v>
      </c>
      <c r="E34" s="1030"/>
      <c r="F34" s="1030">
        <v>24309</v>
      </c>
      <c r="G34" s="1030"/>
      <c r="H34" s="1031">
        <v>24309</v>
      </c>
      <c r="K34" s="802" t="s">
        <v>371</v>
      </c>
      <c r="L34" s="803" t="s">
        <v>372</v>
      </c>
      <c r="M34" s="804">
        <v>11735616658</v>
      </c>
      <c r="N34" s="805">
        <v>99383330</v>
      </c>
      <c r="O34" s="804">
        <v>11636233328</v>
      </c>
      <c r="P34" s="802">
        <v>2015</v>
      </c>
      <c r="Q34" s="752">
        <v>0.96389999999999998</v>
      </c>
      <c r="R34" s="803">
        <v>12072033746</v>
      </c>
      <c r="S34" s="806">
        <v>99383330</v>
      </c>
      <c r="T34" s="803">
        <v>428239056</v>
      </c>
      <c r="U34" s="803">
        <v>2583753730</v>
      </c>
      <c r="V34" s="803">
        <v>15183409862</v>
      </c>
      <c r="X34" s="619" t="s">
        <v>371</v>
      </c>
      <c r="Y34" s="619" t="s">
        <v>372</v>
      </c>
      <c r="Z34" s="807">
        <v>15183409862</v>
      </c>
      <c r="AA34" s="808">
        <v>98995832.30024001</v>
      </c>
      <c r="AB34" s="756">
        <v>29859543</v>
      </c>
      <c r="AC34" s="756">
        <v>625133</v>
      </c>
      <c r="AD34" s="809">
        <v>129480508.30024001</v>
      </c>
      <c r="AE34" s="810">
        <v>24309</v>
      </c>
      <c r="AF34" s="807">
        <v>5326</v>
      </c>
      <c r="AG34" s="807">
        <v>0.77110000000000001</v>
      </c>
      <c r="AI34" s="619" t="s">
        <v>371</v>
      </c>
      <c r="AJ34" s="619" t="s">
        <v>372</v>
      </c>
      <c r="AK34" s="760">
        <v>129480508.30024001</v>
      </c>
      <c r="AL34" s="761">
        <v>24309</v>
      </c>
      <c r="AM34" s="811">
        <v>5326</v>
      </c>
      <c r="AN34" s="812">
        <v>0.77110000000000001</v>
      </c>
      <c r="AO34" s="813">
        <v>1.0371999999999999</v>
      </c>
      <c r="AP34" s="814">
        <v>0.85629999999999995</v>
      </c>
      <c r="AQ34" s="812">
        <v>0.84030000000000005</v>
      </c>
      <c r="AR34" s="815">
        <v>0.84030000000000005</v>
      </c>
      <c r="AS34" s="825">
        <v>1736.45</v>
      </c>
      <c r="AT34" s="826">
        <v>330.01</v>
      </c>
      <c r="AU34" s="814">
        <v>8022213</v>
      </c>
      <c r="AV34" s="812">
        <v>0.78100000000000003</v>
      </c>
      <c r="AW34" s="811">
        <v>6265348</v>
      </c>
      <c r="BB34" s="619" t="s">
        <v>371</v>
      </c>
      <c r="BC34" s="619" t="s">
        <v>611</v>
      </c>
      <c r="BD34" s="768">
        <v>15183409862</v>
      </c>
      <c r="BE34" s="769">
        <v>552.66999999999996</v>
      </c>
      <c r="BF34" s="808">
        <v>27472832</v>
      </c>
      <c r="BG34" s="816">
        <v>1.0371999999999999</v>
      </c>
      <c r="BH34" s="673"/>
      <c r="BI34" s="770">
        <v>24309</v>
      </c>
      <c r="BJ34" s="808">
        <v>43.98</v>
      </c>
      <c r="BK34" s="770">
        <v>167825</v>
      </c>
      <c r="BL34" s="810">
        <v>304</v>
      </c>
      <c r="BN34" s="619" t="s">
        <v>371</v>
      </c>
      <c r="BO34" s="619" t="s">
        <v>372</v>
      </c>
      <c r="BP34" s="772">
        <v>0.97770000000000001</v>
      </c>
      <c r="BQ34" s="817">
        <v>0.98081632653061224</v>
      </c>
      <c r="BR34" s="818">
        <v>0.94801250311687379</v>
      </c>
      <c r="BS34" s="774"/>
      <c r="BT34" s="819">
        <v>2015</v>
      </c>
      <c r="BU34" s="776">
        <v>0.96389999999999998</v>
      </c>
      <c r="BV34" s="777"/>
      <c r="BW34" s="778">
        <v>0.54</v>
      </c>
      <c r="BX34" s="778">
        <v>0.52100000000000002</v>
      </c>
      <c r="BY34" s="778">
        <v>0.79910000000000003</v>
      </c>
      <c r="BZ34" s="622"/>
      <c r="CA34" s="619" t="s">
        <v>371</v>
      </c>
      <c r="CB34" s="619" t="s">
        <v>611</v>
      </c>
      <c r="CC34" s="770">
        <v>36634</v>
      </c>
      <c r="CD34" s="770">
        <v>38124</v>
      </c>
      <c r="CE34" s="770">
        <v>39508</v>
      </c>
      <c r="CF34" s="820">
        <v>38088.666666666664</v>
      </c>
      <c r="CG34" s="820">
        <v>0.85629999999999995</v>
      </c>
      <c r="CH34" s="639"/>
      <c r="CI34" s="820">
        <v>-1419.3333333333358</v>
      </c>
      <c r="CJ34" s="820">
        <v>-3.5900000000000001E-2</v>
      </c>
      <c r="CL34" s="619" t="s">
        <v>371</v>
      </c>
      <c r="CM34" s="619" t="s">
        <v>611</v>
      </c>
      <c r="CN34" s="780">
        <v>0.84030000000000005</v>
      </c>
      <c r="CO34" s="781"/>
      <c r="CP34" s="780">
        <v>24309</v>
      </c>
      <c r="CQ34" s="787">
        <v>29823457</v>
      </c>
      <c r="CR34" s="787">
        <v>3151629</v>
      </c>
      <c r="CS34" s="787">
        <v>32975086</v>
      </c>
      <c r="CT34" s="787">
        <v>1356.5</v>
      </c>
      <c r="CU34" s="781"/>
      <c r="CV34" s="822">
        <v>1736.45</v>
      </c>
      <c r="CW34" s="787">
        <v>330.01</v>
      </c>
      <c r="CX34" s="785">
        <v>0.78100000000000003</v>
      </c>
      <c r="CY34" s="786"/>
      <c r="CZ34" s="787">
        <v>0.52100000000000002</v>
      </c>
      <c r="DA34" s="787" t="s">
        <v>2</v>
      </c>
      <c r="DB34" s="781"/>
      <c r="DC34" s="785">
        <v>0.78100000000000003</v>
      </c>
      <c r="DX34" s="789" t="s">
        <v>337</v>
      </c>
      <c r="DY34" s="790" t="s">
        <v>337</v>
      </c>
      <c r="DZ34" s="790" t="s">
        <v>744</v>
      </c>
      <c r="EA34" s="791" t="s">
        <v>338</v>
      </c>
      <c r="EB34" s="792">
        <v>11701</v>
      </c>
      <c r="EC34" s="793"/>
      <c r="ED34" s="794">
        <v>11701</v>
      </c>
      <c r="EE34" s="794"/>
      <c r="EF34" s="793"/>
      <c r="EG34" s="794">
        <v>0.96375916316613131</v>
      </c>
      <c r="EH34" s="793"/>
      <c r="EI34" s="794">
        <v>6701225</v>
      </c>
      <c r="EJ34" s="794"/>
      <c r="EK34" s="794">
        <v>6458367</v>
      </c>
      <c r="EL34" s="794">
        <v>6701225</v>
      </c>
      <c r="EM34" s="793">
        <v>0</v>
      </c>
      <c r="EN34" s="793"/>
      <c r="EO34" s="795"/>
      <c r="ES34" s="823" t="s">
        <v>41</v>
      </c>
      <c r="ET34" s="824" t="s">
        <v>42</v>
      </c>
      <c r="EU34" s="841">
        <v>1785817</v>
      </c>
    </row>
    <row r="35" spans="1:151" ht="15.75">
      <c r="A35" s="798" t="s">
        <v>373</v>
      </c>
      <c r="B35" s="799" t="s">
        <v>374</v>
      </c>
      <c r="C35" s="1026">
        <v>6041</v>
      </c>
      <c r="D35" s="1027">
        <v>6041</v>
      </c>
      <c r="E35" s="1030"/>
      <c r="F35" s="1030">
        <v>6041</v>
      </c>
      <c r="G35" s="1030"/>
      <c r="H35" s="1031">
        <v>6041</v>
      </c>
      <c r="K35" s="802" t="s">
        <v>373</v>
      </c>
      <c r="L35" s="803" t="s">
        <v>374</v>
      </c>
      <c r="M35" s="804">
        <v>3619051841</v>
      </c>
      <c r="N35" s="805">
        <v>208935880</v>
      </c>
      <c r="O35" s="804">
        <v>3410115961</v>
      </c>
      <c r="P35" s="802">
        <v>2017</v>
      </c>
      <c r="Q35" s="752">
        <v>0.95230000000000004</v>
      </c>
      <c r="R35" s="803">
        <v>3580926138</v>
      </c>
      <c r="S35" s="806">
        <v>208935880</v>
      </c>
      <c r="T35" s="803">
        <v>106902089</v>
      </c>
      <c r="U35" s="803">
        <v>1016893310</v>
      </c>
      <c r="V35" s="803">
        <v>4913657417</v>
      </c>
      <c r="X35" s="619" t="s">
        <v>373</v>
      </c>
      <c r="Y35" s="619" t="s">
        <v>374</v>
      </c>
      <c r="Z35" s="807">
        <v>4913657417</v>
      </c>
      <c r="AA35" s="808">
        <v>32037046.358840004</v>
      </c>
      <c r="AB35" s="756">
        <v>9270558</v>
      </c>
      <c r="AC35" s="756">
        <v>251197</v>
      </c>
      <c r="AD35" s="809">
        <v>41558801.358840004</v>
      </c>
      <c r="AE35" s="810">
        <v>6041</v>
      </c>
      <c r="AF35" s="807">
        <v>6879</v>
      </c>
      <c r="AG35" s="807">
        <v>0.99590000000000001</v>
      </c>
      <c r="AI35" s="619" t="s">
        <v>373</v>
      </c>
      <c r="AJ35" s="619" t="s">
        <v>374</v>
      </c>
      <c r="AK35" s="760">
        <v>41558801.358840004</v>
      </c>
      <c r="AL35" s="761">
        <v>6041</v>
      </c>
      <c r="AM35" s="811">
        <v>6879</v>
      </c>
      <c r="AN35" s="812">
        <v>0.99590000000000001</v>
      </c>
      <c r="AO35" s="813">
        <v>0.70240000000000002</v>
      </c>
      <c r="AP35" s="814">
        <v>1.04</v>
      </c>
      <c r="AQ35" s="812">
        <v>0.98860000000000003</v>
      </c>
      <c r="AR35" s="815">
        <v>0.98860000000000003</v>
      </c>
      <c r="AS35" s="825">
        <v>2042.9</v>
      </c>
      <c r="AT35" s="826">
        <v>23.559999999999945</v>
      </c>
      <c r="AU35" s="814">
        <v>142326</v>
      </c>
      <c r="AV35" s="812">
        <v>1</v>
      </c>
      <c r="AW35" s="811">
        <v>142326</v>
      </c>
      <c r="BB35" s="619" t="s">
        <v>373</v>
      </c>
      <c r="BC35" s="619" t="s">
        <v>612</v>
      </c>
      <c r="BD35" s="768">
        <v>4913657417</v>
      </c>
      <c r="BE35" s="769">
        <v>264.11</v>
      </c>
      <c r="BF35" s="808">
        <v>18604587</v>
      </c>
      <c r="BG35" s="816">
        <v>0.70240000000000002</v>
      </c>
      <c r="BH35" s="673"/>
      <c r="BI35" s="770">
        <v>6041</v>
      </c>
      <c r="BJ35" s="808">
        <v>22.87</v>
      </c>
      <c r="BK35" s="770">
        <v>42826</v>
      </c>
      <c r="BL35" s="810">
        <v>162</v>
      </c>
      <c r="BN35" s="619" t="s">
        <v>373</v>
      </c>
      <c r="BO35" s="619" t="s">
        <v>374</v>
      </c>
      <c r="BP35" s="772">
        <v>0.98280000000000001</v>
      </c>
      <c r="BQ35" s="772">
        <v>0.9698181818181818</v>
      </c>
      <c r="BR35" s="773">
        <v>0.93050106609808092</v>
      </c>
      <c r="BS35" s="774"/>
      <c r="BT35" s="775">
        <v>2017</v>
      </c>
      <c r="BU35" s="776">
        <v>0.95230000000000004</v>
      </c>
      <c r="BV35" s="777"/>
      <c r="BW35" s="778">
        <v>0.73799999999999999</v>
      </c>
      <c r="BX35" s="778">
        <v>0.70299999999999996</v>
      </c>
      <c r="BY35" s="778">
        <v>1.0782</v>
      </c>
      <c r="BZ35" s="622"/>
      <c r="CA35" s="619" t="s">
        <v>373</v>
      </c>
      <c r="CB35" s="619" t="s">
        <v>612</v>
      </c>
      <c r="CC35" s="770">
        <v>44355</v>
      </c>
      <c r="CD35" s="770">
        <v>46423</v>
      </c>
      <c r="CE35" s="770">
        <v>47999</v>
      </c>
      <c r="CF35" s="820">
        <v>46259</v>
      </c>
      <c r="CG35" s="820">
        <v>1.04</v>
      </c>
      <c r="CH35" s="639"/>
      <c r="CI35" s="820">
        <v>-1740</v>
      </c>
      <c r="CJ35" s="820">
        <v>-3.6299999999999999E-2</v>
      </c>
      <c r="CL35" s="619" t="s">
        <v>373</v>
      </c>
      <c r="CM35" s="619" t="s">
        <v>612</v>
      </c>
      <c r="CN35" s="780">
        <v>0.98860000000000003</v>
      </c>
      <c r="CO35" s="781"/>
      <c r="CP35" s="780">
        <v>6041</v>
      </c>
      <c r="CQ35" s="787">
        <v>11535163</v>
      </c>
      <c r="CR35" s="787">
        <v>0</v>
      </c>
      <c r="CS35" s="787">
        <v>11535163</v>
      </c>
      <c r="CT35" s="787">
        <v>1909.48</v>
      </c>
      <c r="CU35" s="781"/>
      <c r="CV35" s="822">
        <v>2042.9</v>
      </c>
      <c r="CW35" s="787">
        <v>23.559999999999945</v>
      </c>
      <c r="CX35" s="785">
        <v>0.93500000000000005</v>
      </c>
      <c r="CY35" s="786"/>
      <c r="CZ35" s="787">
        <v>0.70299999999999996</v>
      </c>
      <c r="DA35" s="787">
        <v>1</v>
      </c>
      <c r="DB35" s="781"/>
      <c r="DC35" s="785">
        <v>1</v>
      </c>
      <c r="DX35" s="839" t="s">
        <v>337</v>
      </c>
      <c r="DY35" s="831" t="s">
        <v>27</v>
      </c>
      <c r="DZ35" s="831" t="s">
        <v>6</v>
      </c>
      <c r="EA35" s="832" t="s">
        <v>1064</v>
      </c>
      <c r="EB35" s="792">
        <v>440</v>
      </c>
      <c r="EC35" s="827"/>
      <c r="ED35" s="828">
        <v>440</v>
      </c>
      <c r="EE35" s="828">
        <v>12141</v>
      </c>
      <c r="EF35" s="827"/>
      <c r="EG35" s="828">
        <v>3.6240836833868709E-2</v>
      </c>
      <c r="EH35" s="827"/>
      <c r="EI35" s="794">
        <v>0</v>
      </c>
      <c r="EJ35" s="828"/>
      <c r="EK35" s="828">
        <v>242858</v>
      </c>
      <c r="EL35" s="828"/>
      <c r="EM35" s="827"/>
      <c r="EN35" s="827"/>
      <c r="EO35" s="829"/>
      <c r="ES35" s="823" t="s">
        <v>363</v>
      </c>
      <c r="ET35" s="824" t="s">
        <v>364</v>
      </c>
      <c r="EU35" s="841">
        <v>2449599</v>
      </c>
    </row>
    <row r="36" spans="1:151" ht="15.75">
      <c r="A36" s="798" t="s">
        <v>375</v>
      </c>
      <c r="B36" s="799" t="s">
        <v>376</v>
      </c>
      <c r="C36" s="1026">
        <v>9549</v>
      </c>
      <c r="D36" s="1027">
        <v>9549</v>
      </c>
      <c r="E36" s="1030"/>
      <c r="F36" s="1030">
        <v>9549</v>
      </c>
      <c r="G36" s="1030"/>
      <c r="H36" s="1031">
        <v>9549</v>
      </c>
      <c r="K36" s="802" t="s">
        <v>375</v>
      </c>
      <c r="L36" s="803" t="s">
        <v>376</v>
      </c>
      <c r="M36" s="804">
        <v>3255074903</v>
      </c>
      <c r="N36" s="805">
        <v>194042600</v>
      </c>
      <c r="O36" s="804">
        <v>3061032303</v>
      </c>
      <c r="P36" s="802">
        <v>2017</v>
      </c>
      <c r="Q36" s="752">
        <v>0.94820000000000004</v>
      </c>
      <c r="R36" s="803">
        <v>3228255962</v>
      </c>
      <c r="S36" s="806">
        <v>194042600</v>
      </c>
      <c r="T36" s="803">
        <v>150956017</v>
      </c>
      <c r="U36" s="803">
        <v>1151340400</v>
      </c>
      <c r="V36" s="803">
        <v>4724594979</v>
      </c>
      <c r="X36" s="619" t="s">
        <v>375</v>
      </c>
      <c r="Y36" s="619" t="s">
        <v>376</v>
      </c>
      <c r="Z36" s="807">
        <v>4724594979</v>
      </c>
      <c r="AA36" s="808">
        <v>30804359.263080005</v>
      </c>
      <c r="AB36" s="756">
        <v>11305524</v>
      </c>
      <c r="AC36" s="756">
        <v>285455</v>
      </c>
      <c r="AD36" s="809">
        <v>42395338.263080001</v>
      </c>
      <c r="AE36" s="810">
        <v>9549</v>
      </c>
      <c r="AF36" s="807">
        <v>4440</v>
      </c>
      <c r="AG36" s="807">
        <v>0.64280000000000004</v>
      </c>
      <c r="AI36" s="619" t="s">
        <v>375</v>
      </c>
      <c r="AJ36" s="619" t="s">
        <v>376</v>
      </c>
      <c r="AK36" s="760">
        <v>42395338.263080001</v>
      </c>
      <c r="AL36" s="761">
        <v>9549</v>
      </c>
      <c r="AM36" s="811">
        <v>4440</v>
      </c>
      <c r="AN36" s="812">
        <v>0.64280000000000004</v>
      </c>
      <c r="AO36" s="813">
        <v>0.2185</v>
      </c>
      <c r="AP36" s="814">
        <v>0.75449999999999995</v>
      </c>
      <c r="AQ36" s="812">
        <v>0.65630000000000011</v>
      </c>
      <c r="AR36" s="815">
        <v>0.65630000000000011</v>
      </c>
      <c r="AS36" s="825">
        <v>1356.22</v>
      </c>
      <c r="AT36" s="826">
        <v>710.24</v>
      </c>
      <c r="AU36" s="814">
        <v>6782082</v>
      </c>
      <c r="AV36" s="812">
        <v>1</v>
      </c>
      <c r="AW36" s="811">
        <v>6782082</v>
      </c>
      <c r="BB36" s="619" t="s">
        <v>375</v>
      </c>
      <c r="BC36" s="619" t="s">
        <v>613</v>
      </c>
      <c r="BD36" s="768">
        <v>4724594979</v>
      </c>
      <c r="BE36" s="769">
        <v>816.22</v>
      </c>
      <c r="BF36" s="808">
        <v>5788384</v>
      </c>
      <c r="BG36" s="816">
        <v>0.2185</v>
      </c>
      <c r="BH36" s="673"/>
      <c r="BI36" s="770">
        <v>9549</v>
      </c>
      <c r="BJ36" s="808">
        <v>11.7</v>
      </c>
      <c r="BK36" s="770">
        <v>59840</v>
      </c>
      <c r="BL36" s="810">
        <v>73</v>
      </c>
      <c r="BN36" s="619" t="s">
        <v>375</v>
      </c>
      <c r="BO36" s="619" t="s">
        <v>376</v>
      </c>
      <c r="BP36" s="772">
        <v>0.97499999999999998</v>
      </c>
      <c r="BQ36" s="772">
        <v>0.96091194968553462</v>
      </c>
      <c r="BR36" s="773">
        <v>0.93076923076923079</v>
      </c>
      <c r="BS36" s="774"/>
      <c r="BT36" s="775">
        <v>2017</v>
      </c>
      <c r="BU36" s="776">
        <v>0.94820000000000004</v>
      </c>
      <c r="BV36" s="777"/>
      <c r="BW36" s="778">
        <v>0.73499999999999999</v>
      </c>
      <c r="BX36" s="778">
        <v>0.69699999999999995</v>
      </c>
      <c r="BY36" s="778">
        <v>1.069</v>
      </c>
      <c r="BZ36" s="622"/>
      <c r="CA36" s="619" t="s">
        <v>375</v>
      </c>
      <c r="CB36" s="619" t="s">
        <v>613</v>
      </c>
      <c r="CC36" s="770">
        <v>32285</v>
      </c>
      <c r="CD36" s="770">
        <v>34417</v>
      </c>
      <c r="CE36" s="770">
        <v>33980</v>
      </c>
      <c r="CF36" s="820">
        <v>33560.666666666664</v>
      </c>
      <c r="CG36" s="820">
        <v>0.75449999999999995</v>
      </c>
      <c r="CH36" s="639"/>
      <c r="CI36" s="820">
        <v>-419.33333333333576</v>
      </c>
      <c r="CJ36" s="820">
        <v>-1.23E-2</v>
      </c>
      <c r="CL36" s="619" t="s">
        <v>375</v>
      </c>
      <c r="CM36" s="619" t="s">
        <v>613</v>
      </c>
      <c r="CN36" s="780">
        <v>0.65630000000000011</v>
      </c>
      <c r="CO36" s="781"/>
      <c r="CP36" s="780">
        <v>9549</v>
      </c>
      <c r="CQ36" s="787">
        <v>8802624</v>
      </c>
      <c r="CR36" s="787">
        <v>0</v>
      </c>
      <c r="CS36" s="787">
        <v>8802624</v>
      </c>
      <c r="CT36" s="787">
        <v>921.84</v>
      </c>
      <c r="CU36" s="781"/>
      <c r="CV36" s="822">
        <v>1356.22</v>
      </c>
      <c r="CW36" s="787">
        <v>710.24</v>
      </c>
      <c r="CX36" s="785">
        <v>0.68</v>
      </c>
      <c r="CY36" s="786"/>
      <c r="CZ36" s="787">
        <v>0.69699999999999995</v>
      </c>
      <c r="DA36" s="787">
        <v>1</v>
      </c>
      <c r="DB36" s="781"/>
      <c r="DC36" s="785">
        <v>1</v>
      </c>
      <c r="DX36" s="789" t="s">
        <v>339</v>
      </c>
      <c r="DY36" s="790" t="s">
        <v>339</v>
      </c>
      <c r="DZ36" s="790" t="s">
        <v>744</v>
      </c>
      <c r="EA36" s="791" t="s">
        <v>340</v>
      </c>
      <c r="EB36" s="792">
        <v>34340</v>
      </c>
      <c r="EC36" s="793"/>
      <c r="ED36" s="794">
        <v>34340</v>
      </c>
      <c r="EE36" s="794"/>
      <c r="EF36" s="793"/>
      <c r="EG36" s="794">
        <v>0.83404172637408014</v>
      </c>
      <c r="EH36" s="793"/>
      <c r="EI36" s="794">
        <v>0</v>
      </c>
      <c r="EJ36" s="794"/>
      <c r="EK36" s="794">
        <v>0</v>
      </c>
      <c r="EL36" s="794">
        <v>0</v>
      </c>
      <c r="EM36" s="793">
        <v>0</v>
      </c>
      <c r="EN36" s="793"/>
      <c r="EO36" s="795"/>
      <c r="ES36" s="823" t="s">
        <v>365</v>
      </c>
      <c r="ET36" s="824" t="s">
        <v>571</v>
      </c>
      <c r="EU36" s="841">
        <v>20584142</v>
      </c>
    </row>
    <row r="37" spans="1:151" ht="15.75">
      <c r="A37" s="798" t="s">
        <v>377</v>
      </c>
      <c r="B37" s="799" t="s">
        <v>378</v>
      </c>
      <c r="C37" s="1026">
        <v>32490</v>
      </c>
      <c r="D37" s="1027">
        <v>45947</v>
      </c>
      <c r="E37" s="1030"/>
      <c r="F37" s="1030">
        <v>45947</v>
      </c>
      <c r="G37" s="1030"/>
      <c r="H37" s="1031">
        <v>45947</v>
      </c>
      <c r="K37" s="802" t="s">
        <v>377</v>
      </c>
      <c r="L37" s="803" t="s">
        <v>378</v>
      </c>
      <c r="M37" s="804">
        <v>37076459209</v>
      </c>
      <c r="N37" s="805">
        <v>96157514</v>
      </c>
      <c r="O37" s="804">
        <v>36980301695</v>
      </c>
      <c r="P37" s="802">
        <v>2019</v>
      </c>
      <c r="Q37" s="752">
        <v>0.97006854838709666</v>
      </c>
      <c r="R37" s="803">
        <v>38121328391</v>
      </c>
      <c r="S37" s="806">
        <v>96157514</v>
      </c>
      <c r="T37" s="803">
        <v>607015073</v>
      </c>
      <c r="U37" s="803">
        <v>6358200837</v>
      </c>
      <c r="V37" s="803">
        <v>45182701815</v>
      </c>
      <c r="X37" s="619" t="s">
        <v>377</v>
      </c>
      <c r="Y37" s="619" t="s">
        <v>378</v>
      </c>
      <c r="Z37" s="807">
        <v>45182701815</v>
      </c>
      <c r="AA37" s="808">
        <v>294591215.83380002</v>
      </c>
      <c r="AB37" s="756">
        <v>93215890</v>
      </c>
      <c r="AC37" s="756">
        <v>731402</v>
      </c>
      <c r="AD37" s="809">
        <v>388538507.83380002</v>
      </c>
      <c r="AE37" s="810">
        <v>45947</v>
      </c>
      <c r="AF37" s="807">
        <v>8456</v>
      </c>
      <c r="AG37" s="807">
        <v>1.2242999999999999</v>
      </c>
      <c r="AI37" s="619" t="s">
        <v>377</v>
      </c>
      <c r="AJ37" s="619" t="s">
        <v>378</v>
      </c>
      <c r="AK37" s="760">
        <v>388538507.83380002</v>
      </c>
      <c r="AL37" s="761">
        <v>45947</v>
      </c>
      <c r="AM37" s="811">
        <v>8456</v>
      </c>
      <c r="AN37" s="812">
        <v>1.2242999999999999</v>
      </c>
      <c r="AO37" s="813">
        <v>5.9648000000000003</v>
      </c>
      <c r="AP37" s="814">
        <v>1.0835999999999999</v>
      </c>
      <c r="AQ37" s="812">
        <v>1.6279999999999999</v>
      </c>
      <c r="AR37" s="815" t="s">
        <v>2</v>
      </c>
      <c r="AS37" s="825" t="s">
        <v>2</v>
      </c>
      <c r="AT37" s="826" t="s">
        <v>2</v>
      </c>
      <c r="AU37" s="814">
        <v>0</v>
      </c>
      <c r="AV37" s="812" t="s">
        <v>2</v>
      </c>
      <c r="AW37" s="811">
        <v>0</v>
      </c>
      <c r="BB37" s="619" t="s">
        <v>377</v>
      </c>
      <c r="BC37" s="619" t="s">
        <v>683</v>
      </c>
      <c r="BD37" s="768">
        <v>45182701815</v>
      </c>
      <c r="BE37" s="769">
        <v>285.98</v>
      </c>
      <c r="BF37" s="808">
        <v>157992523</v>
      </c>
      <c r="BG37" s="816">
        <v>5.9648000000000003</v>
      </c>
      <c r="BH37" s="673"/>
      <c r="BI37" s="770">
        <v>45947</v>
      </c>
      <c r="BJ37" s="808">
        <v>160.66999999999999</v>
      </c>
      <c r="BK37" s="770">
        <v>311006</v>
      </c>
      <c r="BL37" s="810">
        <v>1088</v>
      </c>
      <c r="BN37" s="619" t="s">
        <v>377</v>
      </c>
      <c r="BO37" s="619" t="s">
        <v>378</v>
      </c>
      <c r="BP37" s="772">
        <v>0.93340000000000001</v>
      </c>
      <c r="BQ37" s="772">
        <v>0.89033083333333318</v>
      </c>
      <c r="BR37" s="818">
        <v>0.97006854838709666</v>
      </c>
      <c r="BS37" s="774"/>
      <c r="BT37" s="819">
        <v>2019</v>
      </c>
      <c r="BU37" s="776">
        <v>0.97006854838709666</v>
      </c>
      <c r="BV37" s="777"/>
      <c r="BW37" s="778">
        <v>0.71220000000000006</v>
      </c>
      <c r="BX37" s="778">
        <v>0.69099999999999995</v>
      </c>
      <c r="BY37" s="778">
        <v>1.0598000000000001</v>
      </c>
      <c r="BZ37" s="622"/>
      <c r="CA37" s="619" t="s">
        <v>377</v>
      </c>
      <c r="CB37" s="619" t="s">
        <v>683</v>
      </c>
      <c r="CC37" s="770">
        <v>46296</v>
      </c>
      <c r="CD37" s="770">
        <v>48168</v>
      </c>
      <c r="CE37" s="770">
        <v>50131</v>
      </c>
      <c r="CF37" s="820">
        <v>48198.333333333336</v>
      </c>
      <c r="CG37" s="820">
        <v>1.0835999999999999</v>
      </c>
      <c r="CH37" s="639"/>
      <c r="CI37" s="820">
        <v>-1932.6666666666642</v>
      </c>
      <c r="CJ37" s="820">
        <v>-3.8600000000000002E-2</v>
      </c>
      <c r="CL37" s="619" t="s">
        <v>377</v>
      </c>
      <c r="CM37" s="619" t="s">
        <v>683</v>
      </c>
      <c r="CN37" s="780" t="s">
        <v>2</v>
      </c>
      <c r="CO37" s="781"/>
      <c r="CP37" s="780">
        <v>45947</v>
      </c>
      <c r="CQ37" s="787">
        <v>137350717</v>
      </c>
      <c r="CR37" s="787">
        <v>0</v>
      </c>
      <c r="CS37" s="787">
        <v>137350717</v>
      </c>
      <c r="CT37" s="787">
        <v>2989.33</v>
      </c>
      <c r="CU37" s="781"/>
      <c r="CV37" s="822" t="s">
        <v>2</v>
      </c>
      <c r="CW37" s="787" t="s">
        <v>2</v>
      </c>
      <c r="CX37" s="785" t="s">
        <v>2</v>
      </c>
      <c r="CY37" s="786"/>
      <c r="CZ37" s="787">
        <v>0.69099999999999995</v>
      </c>
      <c r="DA37" s="787">
        <v>1</v>
      </c>
      <c r="DB37" s="781"/>
      <c r="DC37" s="785" t="s">
        <v>2</v>
      </c>
      <c r="DX37" s="622" t="s">
        <v>339</v>
      </c>
      <c r="DY37" s="844" t="s">
        <v>695</v>
      </c>
      <c r="DZ37" s="790" t="s">
        <v>744</v>
      </c>
      <c r="EA37" s="845" t="s">
        <v>696</v>
      </c>
      <c r="EB37" s="792">
        <v>5454</v>
      </c>
      <c r="EC37" s="793">
        <v>-1289</v>
      </c>
      <c r="ED37" s="794">
        <v>4165</v>
      </c>
      <c r="EE37" s="794"/>
      <c r="EF37" s="793"/>
      <c r="EG37" s="794">
        <v>0.10115852621863843</v>
      </c>
      <c r="EH37" s="793"/>
      <c r="EI37" s="794">
        <v>0</v>
      </c>
      <c r="EJ37" s="794"/>
      <c r="EK37" s="794">
        <v>0</v>
      </c>
      <c r="EL37" s="794"/>
      <c r="EM37" s="793"/>
      <c r="EN37" s="793"/>
      <c r="EO37" s="795"/>
      <c r="ES37" s="823" t="s">
        <v>367</v>
      </c>
      <c r="ET37" s="824" t="s">
        <v>368</v>
      </c>
      <c r="EU37" s="841">
        <v>0</v>
      </c>
    </row>
    <row r="38" spans="1:151" ht="15.75">
      <c r="A38" s="798" t="s">
        <v>379</v>
      </c>
      <c r="B38" s="799" t="s">
        <v>380</v>
      </c>
      <c r="C38" s="1026">
        <v>5331</v>
      </c>
      <c r="D38" s="1027">
        <v>6381</v>
      </c>
      <c r="E38" s="1030"/>
      <c r="F38" s="1030">
        <v>6381</v>
      </c>
      <c r="G38" s="1030"/>
      <c r="H38" s="1031">
        <v>6381</v>
      </c>
      <c r="K38" s="802" t="s">
        <v>379</v>
      </c>
      <c r="L38" s="803" t="s">
        <v>380</v>
      </c>
      <c r="M38" s="804">
        <v>2237428487</v>
      </c>
      <c r="N38" s="805">
        <v>222099517</v>
      </c>
      <c r="O38" s="804">
        <v>2015328970</v>
      </c>
      <c r="P38" s="802">
        <v>2017</v>
      </c>
      <c r="Q38" s="752">
        <v>1.0024999999999999</v>
      </c>
      <c r="R38" s="803">
        <v>2010303212</v>
      </c>
      <c r="S38" s="806">
        <v>222099517</v>
      </c>
      <c r="T38" s="803">
        <v>180285726</v>
      </c>
      <c r="U38" s="803">
        <v>804858991</v>
      </c>
      <c r="V38" s="803">
        <v>3217547446</v>
      </c>
      <c r="X38" s="619" t="s">
        <v>379</v>
      </c>
      <c r="Y38" s="619" t="s">
        <v>380</v>
      </c>
      <c r="Z38" s="807">
        <v>3217547446</v>
      </c>
      <c r="AA38" s="808">
        <v>20978409.347920001</v>
      </c>
      <c r="AB38" s="756">
        <v>7201284</v>
      </c>
      <c r="AC38" s="756">
        <v>356107</v>
      </c>
      <c r="AD38" s="809">
        <v>28535800.347920001</v>
      </c>
      <c r="AE38" s="810">
        <v>6381</v>
      </c>
      <c r="AF38" s="807">
        <v>4472</v>
      </c>
      <c r="AG38" s="807">
        <v>0.64749999999999996</v>
      </c>
      <c r="AI38" s="619" t="s">
        <v>379</v>
      </c>
      <c r="AJ38" s="619" t="s">
        <v>380</v>
      </c>
      <c r="AK38" s="760">
        <v>28535800.347920001</v>
      </c>
      <c r="AL38" s="761">
        <v>6381</v>
      </c>
      <c r="AM38" s="811">
        <v>4472</v>
      </c>
      <c r="AN38" s="812">
        <v>0.64749999999999996</v>
      </c>
      <c r="AO38" s="813">
        <v>0.2404</v>
      </c>
      <c r="AP38" s="814">
        <v>0.7661</v>
      </c>
      <c r="AQ38" s="812">
        <v>0.66610000000000003</v>
      </c>
      <c r="AR38" s="815">
        <v>0.66610000000000003</v>
      </c>
      <c r="AS38" s="825">
        <v>1376.47</v>
      </c>
      <c r="AT38" s="826">
        <v>689.99</v>
      </c>
      <c r="AU38" s="814">
        <v>4402826</v>
      </c>
      <c r="AV38" s="812">
        <v>1</v>
      </c>
      <c r="AW38" s="811">
        <v>4402826</v>
      </c>
      <c r="BB38" s="619" t="s">
        <v>379</v>
      </c>
      <c r="BC38" s="619" t="s">
        <v>614</v>
      </c>
      <c r="BD38" s="768">
        <v>3217547446</v>
      </c>
      <c r="BE38" s="769">
        <v>505.34</v>
      </c>
      <c r="BF38" s="808">
        <v>6367094</v>
      </c>
      <c r="BG38" s="816">
        <v>0.2404</v>
      </c>
      <c r="BH38" s="673"/>
      <c r="BI38" s="770">
        <v>6381</v>
      </c>
      <c r="BJ38" s="808">
        <v>12.63</v>
      </c>
      <c r="BK38" s="770">
        <v>52642</v>
      </c>
      <c r="BL38" s="810">
        <v>104</v>
      </c>
      <c r="BN38" s="619" t="s">
        <v>379</v>
      </c>
      <c r="BO38" s="619" t="s">
        <v>380</v>
      </c>
      <c r="BP38" s="772">
        <v>1</v>
      </c>
      <c r="BQ38" s="772">
        <v>1.0074434782608697</v>
      </c>
      <c r="BR38" s="773">
        <v>1</v>
      </c>
      <c r="BS38" s="774"/>
      <c r="BT38" s="775">
        <v>2017</v>
      </c>
      <c r="BU38" s="776">
        <v>1.0024999999999999</v>
      </c>
      <c r="BV38" s="777"/>
      <c r="BW38" s="778">
        <v>0.95</v>
      </c>
      <c r="BX38" s="778">
        <v>0.95199999999999996</v>
      </c>
      <c r="BY38" s="778">
        <v>1.4601</v>
      </c>
      <c r="BZ38" s="622"/>
      <c r="CA38" s="619" t="s">
        <v>379</v>
      </c>
      <c r="CB38" s="619" t="s">
        <v>614</v>
      </c>
      <c r="CC38" s="770">
        <v>32746</v>
      </c>
      <c r="CD38" s="770">
        <v>34107</v>
      </c>
      <c r="CE38" s="770">
        <v>35371</v>
      </c>
      <c r="CF38" s="820">
        <v>34074.666666666664</v>
      </c>
      <c r="CG38" s="820">
        <v>0.7661</v>
      </c>
      <c r="CH38" s="639"/>
      <c r="CI38" s="820">
        <v>-1296.3333333333358</v>
      </c>
      <c r="CJ38" s="820">
        <v>-3.6600000000000001E-2</v>
      </c>
      <c r="CL38" s="619" t="s">
        <v>379</v>
      </c>
      <c r="CM38" s="619" t="s">
        <v>614</v>
      </c>
      <c r="CN38" s="780">
        <v>0.66610000000000003</v>
      </c>
      <c r="CO38" s="781"/>
      <c r="CP38" s="780">
        <v>6381</v>
      </c>
      <c r="CQ38" s="787">
        <v>7451618</v>
      </c>
      <c r="CR38" s="787">
        <v>0</v>
      </c>
      <c r="CS38" s="787">
        <v>7451618</v>
      </c>
      <c r="CT38" s="787">
        <v>1167.78</v>
      </c>
      <c r="CU38" s="781"/>
      <c r="CV38" s="822">
        <v>1376.47</v>
      </c>
      <c r="CW38" s="787">
        <v>689.99</v>
      </c>
      <c r="CX38" s="785">
        <v>0.84799999999999998</v>
      </c>
      <c r="CY38" s="786"/>
      <c r="CZ38" s="787">
        <v>0.95199999999999996</v>
      </c>
      <c r="DA38" s="787">
        <v>1</v>
      </c>
      <c r="DB38" s="781"/>
      <c r="DC38" s="785">
        <v>1</v>
      </c>
      <c r="DX38" s="662" t="s">
        <v>339</v>
      </c>
      <c r="DY38" s="844" t="s">
        <v>715</v>
      </c>
      <c r="DZ38" s="790" t="s">
        <v>6</v>
      </c>
      <c r="EA38" s="845" t="s">
        <v>1065</v>
      </c>
      <c r="EB38" s="792">
        <v>850</v>
      </c>
      <c r="EC38" s="793"/>
      <c r="ED38" s="794">
        <v>850</v>
      </c>
      <c r="EE38" s="794"/>
      <c r="EF38" s="793"/>
      <c r="EG38" s="794">
        <v>2.0644597187477229E-2</v>
      </c>
      <c r="EH38" s="793"/>
      <c r="EI38" s="794">
        <v>0</v>
      </c>
      <c r="EJ38" s="794"/>
      <c r="EK38" s="794">
        <v>0</v>
      </c>
      <c r="EL38" s="794"/>
      <c r="EM38" s="793"/>
      <c r="EN38" s="793"/>
      <c r="EO38" s="795"/>
      <c r="ES38" s="823" t="s">
        <v>369</v>
      </c>
      <c r="ET38" s="824" t="s">
        <v>370</v>
      </c>
      <c r="EU38" s="841">
        <v>0</v>
      </c>
    </row>
    <row r="39" spans="1:151" ht="15.75">
      <c r="A39" s="798" t="s">
        <v>381</v>
      </c>
      <c r="B39" s="799" t="s">
        <v>382</v>
      </c>
      <c r="C39" s="1026">
        <v>54042</v>
      </c>
      <c r="D39" s="1027">
        <v>58381</v>
      </c>
      <c r="E39" s="1030"/>
      <c r="F39" s="1030">
        <v>58381</v>
      </c>
      <c r="G39" s="1030"/>
      <c r="H39" s="1031">
        <v>58381</v>
      </c>
      <c r="K39" s="802" t="s">
        <v>381</v>
      </c>
      <c r="L39" s="803" t="s">
        <v>382</v>
      </c>
      <c r="M39" s="804">
        <v>29449283990</v>
      </c>
      <c r="N39" s="805">
        <v>15490240</v>
      </c>
      <c r="O39" s="804">
        <v>29433793750</v>
      </c>
      <c r="P39" s="802">
        <v>2017</v>
      </c>
      <c r="Q39" s="752">
        <v>0.95130000000000003</v>
      </c>
      <c r="R39" s="803">
        <v>30940601020</v>
      </c>
      <c r="S39" s="806">
        <v>15490240</v>
      </c>
      <c r="T39" s="803">
        <v>754389347</v>
      </c>
      <c r="U39" s="803">
        <v>7224513492</v>
      </c>
      <c r="V39" s="803">
        <v>38934994099</v>
      </c>
      <c r="X39" s="619" t="s">
        <v>381</v>
      </c>
      <c r="Y39" s="619" t="s">
        <v>382</v>
      </c>
      <c r="Z39" s="807">
        <v>38934994099</v>
      </c>
      <c r="AA39" s="808">
        <v>253856161.52548003</v>
      </c>
      <c r="AB39" s="756">
        <v>67410707</v>
      </c>
      <c r="AC39" s="756">
        <v>1182267</v>
      </c>
      <c r="AD39" s="809">
        <v>322449135.52548003</v>
      </c>
      <c r="AE39" s="810">
        <v>58381</v>
      </c>
      <c r="AF39" s="807">
        <v>5523</v>
      </c>
      <c r="AG39" s="807">
        <v>0.79959999999999998</v>
      </c>
      <c r="AI39" s="619" t="s">
        <v>381</v>
      </c>
      <c r="AJ39" s="619" t="s">
        <v>382</v>
      </c>
      <c r="AK39" s="760">
        <v>322449135.52548003</v>
      </c>
      <c r="AL39" s="761">
        <v>58381</v>
      </c>
      <c r="AM39" s="811">
        <v>5523</v>
      </c>
      <c r="AN39" s="812">
        <v>0.79959999999999998</v>
      </c>
      <c r="AO39" s="813">
        <v>3.6015000000000001</v>
      </c>
      <c r="AP39" s="814">
        <v>1.0539000000000001</v>
      </c>
      <c r="AQ39" s="812">
        <v>1.2070000000000001</v>
      </c>
      <c r="AR39" s="815" t="s">
        <v>2</v>
      </c>
      <c r="AS39" s="825" t="s">
        <v>2</v>
      </c>
      <c r="AT39" s="826" t="s">
        <v>2</v>
      </c>
      <c r="AU39" s="814">
        <v>0</v>
      </c>
      <c r="AV39" s="812" t="s">
        <v>2</v>
      </c>
      <c r="AW39" s="811">
        <v>0</v>
      </c>
      <c r="BB39" s="619" t="s">
        <v>381</v>
      </c>
      <c r="BC39" s="619" t="s">
        <v>615</v>
      </c>
      <c r="BD39" s="768">
        <v>38934994099</v>
      </c>
      <c r="BE39" s="769">
        <v>408.15</v>
      </c>
      <c r="BF39" s="808">
        <v>95393836</v>
      </c>
      <c r="BG39" s="816">
        <v>3.6015000000000001</v>
      </c>
      <c r="BH39" s="673"/>
      <c r="BI39" s="770">
        <v>58381</v>
      </c>
      <c r="BJ39" s="808">
        <v>143.04</v>
      </c>
      <c r="BK39" s="770">
        <v>376042</v>
      </c>
      <c r="BL39" s="810">
        <v>921</v>
      </c>
      <c r="BN39" s="619" t="s">
        <v>381</v>
      </c>
      <c r="BO39" s="619" t="s">
        <v>382</v>
      </c>
      <c r="BP39" s="772">
        <v>0.998</v>
      </c>
      <c r="BQ39" s="772">
        <v>0.97060880296174412</v>
      </c>
      <c r="BR39" s="773">
        <v>0.92281981981981986</v>
      </c>
      <c r="BS39" s="774"/>
      <c r="BT39" s="775">
        <v>2017</v>
      </c>
      <c r="BU39" s="776">
        <v>0.95130000000000003</v>
      </c>
      <c r="BV39" s="777"/>
      <c r="BW39" s="778">
        <v>0.75349999999999995</v>
      </c>
      <c r="BX39" s="778">
        <v>0.71699999999999997</v>
      </c>
      <c r="BY39" s="778">
        <v>1.0996999999999999</v>
      </c>
      <c r="BZ39" s="622"/>
      <c r="CA39" s="619" t="s">
        <v>381</v>
      </c>
      <c r="CB39" s="619" t="s">
        <v>615</v>
      </c>
      <c r="CC39" s="770">
        <v>45425</v>
      </c>
      <c r="CD39" s="770">
        <v>47390</v>
      </c>
      <c r="CE39" s="770">
        <v>47819</v>
      </c>
      <c r="CF39" s="820">
        <v>46878</v>
      </c>
      <c r="CG39" s="820">
        <v>1.0539000000000001</v>
      </c>
      <c r="CH39" s="639"/>
      <c r="CI39" s="820">
        <v>-941</v>
      </c>
      <c r="CJ39" s="820">
        <v>-1.9699999999999999E-2</v>
      </c>
      <c r="CL39" s="619" t="s">
        <v>381</v>
      </c>
      <c r="CM39" s="619" t="s">
        <v>615</v>
      </c>
      <c r="CN39" s="780" t="s">
        <v>2</v>
      </c>
      <c r="CO39" s="781"/>
      <c r="CP39" s="780">
        <v>58381</v>
      </c>
      <c r="CQ39" s="787">
        <v>117247734</v>
      </c>
      <c r="CR39" s="787">
        <v>0</v>
      </c>
      <c r="CS39" s="787">
        <v>117247734</v>
      </c>
      <c r="CT39" s="787">
        <v>2008.32</v>
      </c>
      <c r="CU39" s="781"/>
      <c r="CV39" s="822" t="s">
        <v>2</v>
      </c>
      <c r="CW39" s="787" t="s">
        <v>2</v>
      </c>
      <c r="CX39" s="785" t="s">
        <v>2</v>
      </c>
      <c r="CY39" s="786"/>
      <c r="CZ39" s="787">
        <v>0.71699999999999997</v>
      </c>
      <c r="DA39" s="787">
        <v>1</v>
      </c>
      <c r="DB39" s="781"/>
      <c r="DC39" s="785" t="s">
        <v>2</v>
      </c>
      <c r="DX39" s="662" t="s">
        <v>339</v>
      </c>
      <c r="DY39" s="844" t="s">
        <v>820</v>
      </c>
      <c r="DZ39" s="790" t="s">
        <v>6</v>
      </c>
      <c r="EA39" s="845" t="s">
        <v>1066</v>
      </c>
      <c r="EB39" s="792">
        <v>917</v>
      </c>
      <c r="EC39" s="793"/>
      <c r="ED39" s="794">
        <v>917</v>
      </c>
      <c r="EE39" s="794"/>
      <c r="EF39" s="793"/>
      <c r="EG39" s="794">
        <v>2.2271877201078375E-2</v>
      </c>
      <c r="EH39" s="793"/>
      <c r="EI39" s="794">
        <v>0</v>
      </c>
      <c r="EJ39" s="794"/>
      <c r="EK39" s="794">
        <v>0</v>
      </c>
      <c r="EL39" s="794"/>
      <c r="EM39" s="793"/>
      <c r="EN39" s="793"/>
      <c r="EO39" s="795"/>
      <c r="ES39" s="823" t="s">
        <v>371</v>
      </c>
      <c r="ET39" s="824" t="s">
        <v>372</v>
      </c>
      <c r="EU39" s="841">
        <v>4757583</v>
      </c>
    </row>
    <row r="40" spans="1:151" ht="15.75">
      <c r="A40" s="798" t="s">
        <v>383</v>
      </c>
      <c r="B40" s="799" t="s">
        <v>384</v>
      </c>
      <c r="C40" s="1026">
        <v>7917</v>
      </c>
      <c r="D40" s="1027">
        <v>8841</v>
      </c>
      <c r="E40" s="1030"/>
      <c r="F40" s="1030">
        <v>8841</v>
      </c>
      <c r="G40" s="1030"/>
      <c r="H40" s="1031">
        <v>8841</v>
      </c>
      <c r="K40" s="802" t="s">
        <v>383</v>
      </c>
      <c r="L40" s="803" t="s">
        <v>384</v>
      </c>
      <c r="M40" s="804">
        <v>4645000167</v>
      </c>
      <c r="N40" s="805">
        <v>112142921</v>
      </c>
      <c r="O40" s="804">
        <v>4532857246</v>
      </c>
      <c r="P40" s="802">
        <v>2018</v>
      </c>
      <c r="Q40" s="752">
        <v>0.94359999999999999</v>
      </c>
      <c r="R40" s="803">
        <v>4803791062</v>
      </c>
      <c r="S40" s="806">
        <v>112142921</v>
      </c>
      <c r="T40" s="803">
        <v>146184234</v>
      </c>
      <c r="U40" s="803">
        <v>1179690502</v>
      </c>
      <c r="V40" s="803">
        <v>6241808719</v>
      </c>
      <c r="X40" s="619" t="s">
        <v>383</v>
      </c>
      <c r="Y40" s="619" t="s">
        <v>384</v>
      </c>
      <c r="Z40" s="807">
        <v>6241808719</v>
      </c>
      <c r="AA40" s="808">
        <v>40696592.847880006</v>
      </c>
      <c r="AB40" s="756">
        <v>13571942</v>
      </c>
      <c r="AC40" s="756">
        <v>281693</v>
      </c>
      <c r="AD40" s="809">
        <v>54550227.847880006</v>
      </c>
      <c r="AE40" s="810">
        <v>8841</v>
      </c>
      <c r="AF40" s="807">
        <v>6170</v>
      </c>
      <c r="AG40" s="807">
        <v>0.89329999999999998</v>
      </c>
      <c r="AI40" s="619" t="s">
        <v>383</v>
      </c>
      <c r="AJ40" s="619" t="s">
        <v>384</v>
      </c>
      <c r="AK40" s="760">
        <v>54550227.847880006</v>
      </c>
      <c r="AL40" s="761">
        <v>8841</v>
      </c>
      <c r="AM40" s="811">
        <v>6170</v>
      </c>
      <c r="AN40" s="812">
        <v>0.89329999999999998</v>
      </c>
      <c r="AO40" s="813">
        <v>0.4793</v>
      </c>
      <c r="AP40" s="814">
        <v>0.77749999999999997</v>
      </c>
      <c r="AQ40" s="812">
        <v>0.79400000000000004</v>
      </c>
      <c r="AR40" s="815">
        <v>0.79400000000000004</v>
      </c>
      <c r="AS40" s="825">
        <v>1640.77</v>
      </c>
      <c r="AT40" s="826">
        <v>425.69000000000005</v>
      </c>
      <c r="AU40" s="814">
        <v>3763525</v>
      </c>
      <c r="AV40" s="812">
        <v>1</v>
      </c>
      <c r="AW40" s="811">
        <v>3763525</v>
      </c>
      <c r="BB40" s="619" t="s">
        <v>383</v>
      </c>
      <c r="BC40" s="619" t="s">
        <v>616</v>
      </c>
      <c r="BD40" s="768">
        <v>6241808719</v>
      </c>
      <c r="BE40" s="769">
        <v>491.68</v>
      </c>
      <c r="BF40" s="808">
        <v>12694860</v>
      </c>
      <c r="BG40" s="816">
        <v>0.4793</v>
      </c>
      <c r="BH40" s="673"/>
      <c r="BI40" s="770">
        <v>8841</v>
      </c>
      <c r="BJ40" s="808">
        <v>17.98</v>
      </c>
      <c r="BK40" s="770">
        <v>68032</v>
      </c>
      <c r="BL40" s="810">
        <v>138</v>
      </c>
      <c r="BN40" s="619" t="s">
        <v>383</v>
      </c>
      <c r="BO40" s="619" t="s">
        <v>384</v>
      </c>
      <c r="BP40" s="772">
        <v>0.87280000000000002</v>
      </c>
      <c r="BQ40" s="772">
        <v>0.98281481481481481</v>
      </c>
      <c r="BR40" s="818">
        <v>0.92398726003490395</v>
      </c>
      <c r="BS40" s="774"/>
      <c r="BT40" s="819">
        <v>2018</v>
      </c>
      <c r="BU40" s="776">
        <v>0.94359999999999999</v>
      </c>
      <c r="BV40" s="777"/>
      <c r="BW40" s="778">
        <v>0.80500000000000005</v>
      </c>
      <c r="BX40" s="778">
        <v>0.76</v>
      </c>
      <c r="BY40" s="778">
        <v>1.1656</v>
      </c>
      <c r="BZ40" s="622"/>
      <c r="CA40" s="619" t="s">
        <v>383</v>
      </c>
      <c r="CB40" s="619" t="s">
        <v>616</v>
      </c>
      <c r="CC40" s="770">
        <v>33204</v>
      </c>
      <c r="CD40" s="770">
        <v>34563</v>
      </c>
      <c r="CE40" s="770">
        <v>35981</v>
      </c>
      <c r="CF40" s="820">
        <v>34582.666666666664</v>
      </c>
      <c r="CG40" s="820">
        <v>0.77749999999999997</v>
      </c>
      <c r="CH40" s="639"/>
      <c r="CI40" s="820">
        <v>-1398.3333333333358</v>
      </c>
      <c r="CJ40" s="820">
        <v>-3.8899999999999997E-2</v>
      </c>
      <c r="CL40" s="619" t="s">
        <v>383</v>
      </c>
      <c r="CM40" s="619" t="s">
        <v>616</v>
      </c>
      <c r="CN40" s="780">
        <v>0.79400000000000004</v>
      </c>
      <c r="CO40" s="781"/>
      <c r="CP40" s="780">
        <v>8841</v>
      </c>
      <c r="CQ40" s="787">
        <v>16898091</v>
      </c>
      <c r="CR40" s="787">
        <v>0</v>
      </c>
      <c r="CS40" s="787">
        <v>16898091</v>
      </c>
      <c r="CT40" s="787">
        <v>1911.33</v>
      </c>
      <c r="CU40" s="781"/>
      <c r="CV40" s="822">
        <v>1640.77</v>
      </c>
      <c r="CW40" s="787">
        <v>425.69000000000005</v>
      </c>
      <c r="CX40" s="785">
        <v>1</v>
      </c>
      <c r="CY40" s="786"/>
      <c r="CZ40" s="787">
        <v>0.76</v>
      </c>
      <c r="DA40" s="787">
        <v>1</v>
      </c>
      <c r="DB40" s="781"/>
      <c r="DC40" s="785">
        <v>1</v>
      </c>
      <c r="DX40" s="662" t="s">
        <v>339</v>
      </c>
      <c r="DY40" s="844" t="s">
        <v>880</v>
      </c>
      <c r="DZ40" s="790" t="s">
        <v>6</v>
      </c>
      <c r="EA40" s="845" t="s">
        <v>881</v>
      </c>
      <c r="EB40" s="792">
        <v>476</v>
      </c>
      <c r="EC40" s="793"/>
      <c r="ED40" s="794">
        <v>476</v>
      </c>
      <c r="EE40" s="794"/>
      <c r="EF40" s="793"/>
      <c r="EG40" s="794">
        <v>1.1560974424987248E-2</v>
      </c>
      <c r="EH40" s="793"/>
      <c r="EI40" s="794">
        <v>0</v>
      </c>
      <c r="EJ40" s="794"/>
      <c r="EK40" s="794">
        <v>0</v>
      </c>
      <c r="EL40" s="794"/>
      <c r="EM40" s="793"/>
      <c r="EN40" s="793"/>
      <c r="EO40" s="795"/>
      <c r="ES40" s="823" t="s">
        <v>53</v>
      </c>
      <c r="ET40" s="824" t="s">
        <v>54</v>
      </c>
      <c r="EU40" s="841">
        <v>787904</v>
      </c>
    </row>
    <row r="41" spans="1:151" ht="15.75">
      <c r="A41" s="798" t="s">
        <v>385</v>
      </c>
      <c r="B41" s="799" t="s">
        <v>572</v>
      </c>
      <c r="C41" s="1026">
        <v>31028</v>
      </c>
      <c r="D41" s="1027">
        <v>35359</v>
      </c>
      <c r="E41" s="1030"/>
      <c r="F41" s="1030">
        <v>35359</v>
      </c>
      <c r="G41" s="1030"/>
      <c r="H41" s="1031">
        <v>35359</v>
      </c>
      <c r="K41" s="802" t="s">
        <v>385</v>
      </c>
      <c r="L41" s="803" t="s">
        <v>386</v>
      </c>
      <c r="M41" s="804">
        <v>15306896482</v>
      </c>
      <c r="N41" s="805">
        <v>119400290</v>
      </c>
      <c r="O41" s="804">
        <v>15187496192</v>
      </c>
      <c r="P41" s="802">
        <v>2019</v>
      </c>
      <c r="Q41" s="752">
        <v>0.96986474637613573</v>
      </c>
      <c r="R41" s="803">
        <v>15659396064</v>
      </c>
      <c r="S41" s="806">
        <v>119400290</v>
      </c>
      <c r="T41" s="803">
        <v>904090221</v>
      </c>
      <c r="U41" s="803">
        <v>3576478408</v>
      </c>
      <c r="V41" s="803">
        <v>20259364983</v>
      </c>
      <c r="X41" s="619" t="s">
        <v>385</v>
      </c>
      <c r="Y41" s="619" t="s">
        <v>572</v>
      </c>
      <c r="Z41" s="807">
        <v>20259364983</v>
      </c>
      <c r="AA41" s="808">
        <v>132091059.68916002</v>
      </c>
      <c r="AB41" s="756">
        <v>41453823</v>
      </c>
      <c r="AC41" s="756">
        <v>534202</v>
      </c>
      <c r="AD41" s="809">
        <v>174079084.68916002</v>
      </c>
      <c r="AE41" s="810">
        <v>35359</v>
      </c>
      <c r="AF41" s="807">
        <v>4923</v>
      </c>
      <c r="AG41" s="807">
        <v>0.71279999999999999</v>
      </c>
      <c r="AI41" s="619" t="s">
        <v>385</v>
      </c>
      <c r="AJ41" s="619" t="s">
        <v>572</v>
      </c>
      <c r="AK41" s="760">
        <v>174079084.68916002</v>
      </c>
      <c r="AL41" s="761">
        <v>35359</v>
      </c>
      <c r="AM41" s="811">
        <v>4923</v>
      </c>
      <c r="AN41" s="812">
        <v>0.71279999999999999</v>
      </c>
      <c r="AO41" s="813">
        <v>2.1482999999999999</v>
      </c>
      <c r="AP41" s="814">
        <v>0.88729999999999998</v>
      </c>
      <c r="AQ41" s="812">
        <v>0.94359999999999999</v>
      </c>
      <c r="AR41" s="815">
        <v>0.94359999999999999</v>
      </c>
      <c r="AS41" s="825">
        <v>1949.91</v>
      </c>
      <c r="AT41" s="826">
        <v>116.54999999999995</v>
      </c>
      <c r="AU41" s="814">
        <v>4121091</v>
      </c>
      <c r="AV41" s="812">
        <v>1</v>
      </c>
      <c r="AW41" s="811">
        <v>4121091</v>
      </c>
      <c r="BB41" s="619" t="s">
        <v>385</v>
      </c>
      <c r="BC41" s="619" t="s">
        <v>617</v>
      </c>
      <c r="BD41" s="768">
        <v>20259364983</v>
      </c>
      <c r="BE41" s="769">
        <v>356.03</v>
      </c>
      <c r="BF41" s="808">
        <v>56903533</v>
      </c>
      <c r="BG41" s="816">
        <v>2.1482999999999999</v>
      </c>
      <c r="BH41" s="673"/>
      <c r="BI41" s="770">
        <v>35359</v>
      </c>
      <c r="BJ41" s="808">
        <v>99.31</v>
      </c>
      <c r="BK41" s="770">
        <v>220717</v>
      </c>
      <c r="BL41" s="810">
        <v>620</v>
      </c>
      <c r="BN41" s="619" t="s">
        <v>385</v>
      </c>
      <c r="BO41" s="619" t="s">
        <v>572</v>
      </c>
      <c r="BP41" s="772">
        <v>0.92590000000000006</v>
      </c>
      <c r="BQ41" s="817">
        <v>0.86336044728234507</v>
      </c>
      <c r="BR41" s="818">
        <v>0.96986474637613573</v>
      </c>
      <c r="BS41" s="774"/>
      <c r="BT41" s="819">
        <v>2019</v>
      </c>
      <c r="BU41" s="776">
        <v>0.96986474637613573</v>
      </c>
      <c r="BV41" s="777"/>
      <c r="BW41" s="778">
        <v>0.84</v>
      </c>
      <c r="BX41" s="778">
        <v>0.81499999999999995</v>
      </c>
      <c r="BY41" s="778">
        <v>1.25</v>
      </c>
      <c r="BZ41" s="622"/>
      <c r="CA41" s="619" t="s">
        <v>385</v>
      </c>
      <c r="CB41" s="619" t="s">
        <v>617</v>
      </c>
      <c r="CC41" s="770">
        <v>38249</v>
      </c>
      <c r="CD41" s="770">
        <v>39977</v>
      </c>
      <c r="CE41" s="770">
        <v>40175</v>
      </c>
      <c r="CF41" s="820">
        <v>39467</v>
      </c>
      <c r="CG41" s="820">
        <v>0.88729999999999998</v>
      </c>
      <c r="CH41" s="639"/>
      <c r="CI41" s="820">
        <v>-708</v>
      </c>
      <c r="CJ41" s="820">
        <v>-1.7600000000000001E-2</v>
      </c>
      <c r="CL41" s="619" t="s">
        <v>385</v>
      </c>
      <c r="CM41" s="619" t="s">
        <v>617</v>
      </c>
      <c r="CN41" s="780">
        <v>0.94359999999999999</v>
      </c>
      <c r="CO41" s="781"/>
      <c r="CP41" s="780">
        <v>35359</v>
      </c>
      <c r="CQ41" s="787">
        <v>48991704</v>
      </c>
      <c r="CR41" s="787">
        <v>0</v>
      </c>
      <c r="CS41" s="787">
        <v>48991704</v>
      </c>
      <c r="CT41" s="787">
        <v>1385.55</v>
      </c>
      <c r="CU41" s="781"/>
      <c r="CV41" s="822">
        <v>1949.91</v>
      </c>
      <c r="CW41" s="787">
        <v>116.54999999999995</v>
      </c>
      <c r="CX41" s="785">
        <v>0.71099999999999997</v>
      </c>
      <c r="CY41" s="786"/>
      <c r="CZ41" s="787">
        <v>0.81499999999999995</v>
      </c>
      <c r="DA41" s="787">
        <v>1</v>
      </c>
      <c r="DB41" s="781"/>
      <c r="DC41" s="785">
        <v>1</v>
      </c>
      <c r="DX41" s="839" t="s">
        <v>339</v>
      </c>
      <c r="DY41" s="831" t="s">
        <v>967</v>
      </c>
      <c r="DZ41" s="831" t="s">
        <v>6</v>
      </c>
      <c r="EA41" s="832" t="s">
        <v>1067</v>
      </c>
      <c r="EB41" s="792">
        <v>425</v>
      </c>
      <c r="EC41" s="827"/>
      <c r="ED41" s="828">
        <v>425</v>
      </c>
      <c r="EE41" s="828">
        <v>41173</v>
      </c>
      <c r="EF41" s="827"/>
      <c r="EG41" s="828">
        <v>1.0322298593738614E-2</v>
      </c>
      <c r="EH41" s="827"/>
      <c r="EI41" s="794">
        <v>0</v>
      </c>
      <c r="EJ41" s="828"/>
      <c r="EK41" s="828">
        <v>0</v>
      </c>
      <c r="EL41" s="828"/>
      <c r="EM41" s="827"/>
      <c r="EN41" s="827"/>
      <c r="EO41" s="829"/>
      <c r="ES41" s="823" t="s">
        <v>55</v>
      </c>
      <c r="ET41" s="824" t="s">
        <v>56</v>
      </c>
      <c r="EU41" s="841">
        <v>574755</v>
      </c>
    </row>
    <row r="42" spans="1:151" ht="15.75">
      <c r="A42" s="798" t="s">
        <v>387</v>
      </c>
      <c r="B42" s="799" t="s">
        <v>76</v>
      </c>
      <c r="C42" s="1026">
        <v>1564</v>
      </c>
      <c r="D42" s="1027">
        <v>1564</v>
      </c>
      <c r="E42" s="1030"/>
      <c r="F42" s="1030">
        <v>1564</v>
      </c>
      <c r="G42" s="1030"/>
      <c r="H42" s="1031">
        <v>1564</v>
      </c>
      <c r="K42" s="802" t="s">
        <v>387</v>
      </c>
      <c r="L42" s="803" t="s">
        <v>388</v>
      </c>
      <c r="M42" s="804">
        <v>736680767</v>
      </c>
      <c r="N42" s="805">
        <v>102245448</v>
      </c>
      <c r="O42" s="804">
        <v>634435319</v>
      </c>
      <c r="P42" s="802">
        <v>2017</v>
      </c>
      <c r="Q42" s="752">
        <v>0.98419999999999996</v>
      </c>
      <c r="R42" s="803">
        <v>644620320</v>
      </c>
      <c r="S42" s="806">
        <v>102245448</v>
      </c>
      <c r="T42" s="803">
        <v>32922211</v>
      </c>
      <c r="U42" s="803">
        <v>171990030</v>
      </c>
      <c r="V42" s="803">
        <v>951778009</v>
      </c>
      <c r="X42" s="619" t="s">
        <v>387</v>
      </c>
      <c r="Y42" s="619" t="s">
        <v>388</v>
      </c>
      <c r="Z42" s="807">
        <v>951778009</v>
      </c>
      <c r="AA42" s="808">
        <v>6205592.6186800003</v>
      </c>
      <c r="AB42" s="756">
        <v>2274172</v>
      </c>
      <c r="AC42" s="756">
        <v>34951</v>
      </c>
      <c r="AD42" s="809">
        <v>8514715.6186800003</v>
      </c>
      <c r="AE42" s="810">
        <v>1564</v>
      </c>
      <c r="AF42" s="807">
        <v>5444</v>
      </c>
      <c r="AG42" s="807">
        <v>0.78820000000000001</v>
      </c>
      <c r="AI42" s="619" t="s">
        <v>387</v>
      </c>
      <c r="AJ42" s="619" t="s">
        <v>76</v>
      </c>
      <c r="AK42" s="760">
        <v>8514715.6186800003</v>
      </c>
      <c r="AL42" s="761">
        <v>1564</v>
      </c>
      <c r="AM42" s="811">
        <v>5444</v>
      </c>
      <c r="AN42" s="812">
        <v>0.78820000000000001</v>
      </c>
      <c r="AO42" s="813">
        <v>0.1055</v>
      </c>
      <c r="AP42" s="814">
        <v>0.81640000000000001</v>
      </c>
      <c r="AQ42" s="812">
        <v>0.73410000000000009</v>
      </c>
      <c r="AR42" s="815">
        <v>0.73410000000000009</v>
      </c>
      <c r="AS42" s="825">
        <v>1516.99</v>
      </c>
      <c r="AT42" s="826">
        <v>549.47</v>
      </c>
      <c r="AU42" s="814">
        <v>859371</v>
      </c>
      <c r="AV42" s="812">
        <v>1</v>
      </c>
      <c r="AW42" s="811">
        <v>859371</v>
      </c>
      <c r="BB42" s="619" t="s">
        <v>387</v>
      </c>
      <c r="BC42" s="619" t="s">
        <v>684</v>
      </c>
      <c r="BD42" s="768">
        <v>951778009</v>
      </c>
      <c r="BE42" s="769">
        <v>340.44</v>
      </c>
      <c r="BF42" s="808">
        <v>2795729</v>
      </c>
      <c r="BG42" s="816">
        <v>0.1055</v>
      </c>
      <c r="BH42" s="673"/>
      <c r="BI42" s="770">
        <v>1564</v>
      </c>
      <c r="BJ42" s="808">
        <v>4.59</v>
      </c>
      <c r="BK42" s="770">
        <v>12101</v>
      </c>
      <c r="BL42" s="810">
        <v>36</v>
      </c>
      <c r="BN42" s="619" t="s">
        <v>387</v>
      </c>
      <c r="BO42" s="619" t="s">
        <v>76</v>
      </c>
      <c r="BP42" s="772">
        <v>0.98840000000000006</v>
      </c>
      <c r="BQ42" s="772">
        <v>1.0154275184275185</v>
      </c>
      <c r="BR42" s="773">
        <v>0.96191999999999989</v>
      </c>
      <c r="BS42" s="774"/>
      <c r="BT42" s="775">
        <v>2017</v>
      </c>
      <c r="BU42" s="776">
        <v>0.98419999999999996</v>
      </c>
      <c r="BV42" s="777"/>
      <c r="BW42" s="778">
        <v>0.79</v>
      </c>
      <c r="BX42" s="778">
        <v>0.77800000000000002</v>
      </c>
      <c r="BY42" s="778">
        <v>1.1933</v>
      </c>
      <c r="BZ42" s="622"/>
      <c r="CA42" s="619" t="s">
        <v>387</v>
      </c>
      <c r="CB42" s="619" t="s">
        <v>997</v>
      </c>
      <c r="CC42" s="770">
        <v>35049</v>
      </c>
      <c r="CD42" s="770">
        <v>36705</v>
      </c>
      <c r="CE42" s="770">
        <v>37187</v>
      </c>
      <c r="CF42" s="820">
        <v>36313.666666666664</v>
      </c>
      <c r="CG42" s="820">
        <v>0.81640000000000001</v>
      </c>
      <c r="CH42" s="639"/>
      <c r="CI42" s="820">
        <v>-873.33333333333576</v>
      </c>
      <c r="CJ42" s="820">
        <v>-2.35E-2</v>
      </c>
      <c r="CL42" s="619" t="s">
        <v>387</v>
      </c>
      <c r="CM42" s="619" t="s">
        <v>684</v>
      </c>
      <c r="CN42" s="780">
        <v>0.73410000000000009</v>
      </c>
      <c r="CO42" s="781"/>
      <c r="CP42" s="780">
        <v>1564</v>
      </c>
      <c r="CQ42" s="787">
        <v>2808000</v>
      </c>
      <c r="CR42" s="787">
        <v>0</v>
      </c>
      <c r="CS42" s="787">
        <v>2808000</v>
      </c>
      <c r="CT42" s="787">
        <v>1795.4</v>
      </c>
      <c r="CU42" s="781"/>
      <c r="CV42" s="822">
        <v>1516.99</v>
      </c>
      <c r="CW42" s="787">
        <v>549.47</v>
      </c>
      <c r="CX42" s="785">
        <v>1</v>
      </c>
      <c r="CY42" s="786"/>
      <c r="CZ42" s="787">
        <v>0.77800000000000002</v>
      </c>
      <c r="DA42" s="787">
        <v>1</v>
      </c>
      <c r="DB42" s="781"/>
      <c r="DC42" s="785">
        <v>1</v>
      </c>
      <c r="DX42" s="836" t="s">
        <v>341</v>
      </c>
      <c r="DY42" s="837" t="s">
        <v>341</v>
      </c>
      <c r="DZ42" s="837" t="s">
        <v>744</v>
      </c>
      <c r="EA42" s="838" t="s">
        <v>342</v>
      </c>
      <c r="EB42" s="792">
        <v>11079</v>
      </c>
      <c r="EC42" s="833"/>
      <c r="ED42" s="834">
        <v>11079</v>
      </c>
      <c r="EE42" s="834">
        <v>11079</v>
      </c>
      <c r="EF42" s="833"/>
      <c r="EG42" s="834">
        <v>1</v>
      </c>
      <c r="EH42" s="833"/>
      <c r="EI42" s="794">
        <v>4105613</v>
      </c>
      <c r="EJ42" s="834"/>
      <c r="EK42" s="834">
        <v>4105613</v>
      </c>
      <c r="EL42" s="834">
        <v>4105613</v>
      </c>
      <c r="EM42" s="833">
        <v>0</v>
      </c>
      <c r="EN42" s="833"/>
      <c r="EO42" s="835"/>
      <c r="ES42" s="823" t="s">
        <v>373</v>
      </c>
      <c r="ET42" s="824" t="s">
        <v>374</v>
      </c>
      <c r="EU42" s="841">
        <v>142326</v>
      </c>
    </row>
    <row r="43" spans="1:151" ht="15.75">
      <c r="A43" s="798" t="s">
        <v>389</v>
      </c>
      <c r="B43" s="799" t="s">
        <v>390</v>
      </c>
      <c r="C43" s="1026">
        <v>1122</v>
      </c>
      <c r="D43" s="1027">
        <v>1122</v>
      </c>
      <c r="E43" s="1030"/>
      <c r="F43" s="1030">
        <v>1122</v>
      </c>
      <c r="G43" s="1030"/>
      <c r="H43" s="1031">
        <v>1122</v>
      </c>
      <c r="K43" s="802" t="s">
        <v>389</v>
      </c>
      <c r="L43" s="803" t="s">
        <v>390</v>
      </c>
      <c r="M43" s="804">
        <v>1002892330</v>
      </c>
      <c r="N43" s="805">
        <v>24064190</v>
      </c>
      <c r="O43" s="804">
        <v>978828140</v>
      </c>
      <c r="P43" s="802">
        <v>2019</v>
      </c>
      <c r="Q43" s="752">
        <v>0.98919431871390662</v>
      </c>
      <c r="R43" s="803">
        <v>989520584</v>
      </c>
      <c r="S43" s="806">
        <v>24064190</v>
      </c>
      <c r="T43" s="803">
        <v>37974062</v>
      </c>
      <c r="U43" s="803">
        <v>121708283</v>
      </c>
      <c r="V43" s="803">
        <v>1173267119</v>
      </c>
      <c r="X43" s="619" t="s">
        <v>389</v>
      </c>
      <c r="Y43" s="619" t="s">
        <v>390</v>
      </c>
      <c r="Z43" s="807">
        <v>1173267119</v>
      </c>
      <c r="AA43" s="808">
        <v>7649701.6158800004</v>
      </c>
      <c r="AB43" s="756">
        <v>2049888</v>
      </c>
      <c r="AC43" s="756">
        <v>18998</v>
      </c>
      <c r="AD43" s="809">
        <v>9718587.6158800013</v>
      </c>
      <c r="AE43" s="810">
        <v>1122</v>
      </c>
      <c r="AF43" s="807">
        <v>8662</v>
      </c>
      <c r="AG43" s="807">
        <v>1.2541</v>
      </c>
      <c r="AI43" s="619" t="s">
        <v>389</v>
      </c>
      <c r="AJ43" s="619" t="s">
        <v>390</v>
      </c>
      <c r="AK43" s="760">
        <v>9718587.6158800013</v>
      </c>
      <c r="AL43" s="761">
        <v>1122</v>
      </c>
      <c r="AM43" s="811">
        <v>8662</v>
      </c>
      <c r="AN43" s="812">
        <v>1.2541</v>
      </c>
      <c r="AO43" s="813">
        <v>0.1517</v>
      </c>
      <c r="AP43" s="814">
        <v>0.7077</v>
      </c>
      <c r="AQ43" s="812">
        <v>0.87070000000000003</v>
      </c>
      <c r="AR43" s="815">
        <v>0.87070000000000003</v>
      </c>
      <c r="AS43" s="825">
        <v>1799.27</v>
      </c>
      <c r="AT43" s="826">
        <v>267.19000000000005</v>
      </c>
      <c r="AU43" s="814">
        <v>299787</v>
      </c>
      <c r="AV43" s="812">
        <v>0.627</v>
      </c>
      <c r="AW43" s="811">
        <v>187966</v>
      </c>
      <c r="BB43" s="619" t="s">
        <v>389</v>
      </c>
      <c r="BC43" s="619" t="s">
        <v>618</v>
      </c>
      <c r="BD43" s="768">
        <v>1173267119</v>
      </c>
      <c r="BE43" s="769">
        <v>292.08</v>
      </c>
      <c r="BF43" s="808">
        <v>4016938</v>
      </c>
      <c r="BG43" s="816">
        <v>0.1517</v>
      </c>
      <c r="BH43" s="673"/>
      <c r="BI43" s="770">
        <v>1122</v>
      </c>
      <c r="BJ43" s="808">
        <v>3.84</v>
      </c>
      <c r="BK43" s="770">
        <v>8686</v>
      </c>
      <c r="BL43" s="810">
        <v>30</v>
      </c>
      <c r="BN43" s="619" t="s">
        <v>389</v>
      </c>
      <c r="BO43" s="619" t="s">
        <v>390</v>
      </c>
      <c r="BP43" s="772">
        <v>0.98140000000000005</v>
      </c>
      <c r="BQ43" s="817">
        <v>0.98112679153094462</v>
      </c>
      <c r="BR43" s="818">
        <v>0.98919431871390662</v>
      </c>
      <c r="BS43" s="774"/>
      <c r="BT43" s="819">
        <v>2019</v>
      </c>
      <c r="BU43" s="776">
        <v>0.98919431871390662</v>
      </c>
      <c r="BV43" s="777"/>
      <c r="BW43" s="778">
        <v>0.65</v>
      </c>
      <c r="BX43" s="778">
        <v>0.64300000000000002</v>
      </c>
      <c r="BY43" s="778">
        <v>0.98619999999999997</v>
      </c>
      <c r="BZ43" s="622"/>
      <c r="CA43" s="619" t="s">
        <v>389</v>
      </c>
      <c r="CB43" s="619" t="s">
        <v>618</v>
      </c>
      <c r="CC43" s="770">
        <v>29468</v>
      </c>
      <c r="CD43" s="770">
        <v>31620</v>
      </c>
      <c r="CE43" s="770">
        <v>33353</v>
      </c>
      <c r="CF43" s="820">
        <v>31480.333333333332</v>
      </c>
      <c r="CG43" s="820">
        <v>0.7077</v>
      </c>
      <c r="CH43" s="639"/>
      <c r="CI43" s="820">
        <v>-1872.6666666666679</v>
      </c>
      <c r="CJ43" s="820">
        <v>-5.6099999999999997E-2</v>
      </c>
      <c r="CL43" s="619" t="s">
        <v>389</v>
      </c>
      <c r="CM43" s="619" t="s">
        <v>618</v>
      </c>
      <c r="CN43" s="780">
        <v>0.87070000000000003</v>
      </c>
      <c r="CO43" s="781"/>
      <c r="CP43" s="780">
        <v>1122</v>
      </c>
      <c r="CQ43" s="787">
        <v>1265214</v>
      </c>
      <c r="CR43" s="787">
        <v>0</v>
      </c>
      <c r="CS43" s="787">
        <v>1265214</v>
      </c>
      <c r="CT43" s="787">
        <v>1127.6400000000001</v>
      </c>
      <c r="CU43" s="781"/>
      <c r="CV43" s="822">
        <v>1799.27</v>
      </c>
      <c r="CW43" s="787">
        <v>267.19000000000005</v>
      </c>
      <c r="CX43" s="785">
        <v>0.627</v>
      </c>
      <c r="CY43" s="786"/>
      <c r="CZ43" s="787">
        <v>0.64300000000000002</v>
      </c>
      <c r="DA43" s="787" t="s">
        <v>2</v>
      </c>
      <c r="DB43" s="781"/>
      <c r="DC43" s="785">
        <v>0.627</v>
      </c>
      <c r="DX43" s="836" t="s">
        <v>343</v>
      </c>
      <c r="DY43" s="837" t="s">
        <v>343</v>
      </c>
      <c r="DZ43" s="837" t="s">
        <v>744</v>
      </c>
      <c r="EA43" s="838" t="s">
        <v>344</v>
      </c>
      <c r="EB43" s="792">
        <v>1827</v>
      </c>
      <c r="EC43" s="833"/>
      <c r="ED43" s="834">
        <v>1827</v>
      </c>
      <c r="EE43" s="834">
        <v>1827</v>
      </c>
      <c r="EF43" s="833"/>
      <c r="EG43" s="834">
        <v>1</v>
      </c>
      <c r="EH43" s="833"/>
      <c r="EI43" s="794">
        <v>633147</v>
      </c>
      <c r="EJ43" s="834"/>
      <c r="EK43" s="834">
        <v>633147</v>
      </c>
      <c r="EL43" s="834">
        <v>633147</v>
      </c>
      <c r="EM43" s="833">
        <v>0</v>
      </c>
      <c r="EN43" s="833"/>
      <c r="EO43" s="835"/>
      <c r="ES43" s="823" t="s">
        <v>375</v>
      </c>
      <c r="ET43" s="824" t="s">
        <v>376</v>
      </c>
      <c r="EU43" s="841">
        <v>6782082</v>
      </c>
    </row>
    <row r="44" spans="1:151" ht="15.75">
      <c r="A44" s="798" t="s">
        <v>391</v>
      </c>
      <c r="B44" s="799" t="s">
        <v>392</v>
      </c>
      <c r="C44" s="1026">
        <v>7047</v>
      </c>
      <c r="D44" s="1027">
        <v>9100</v>
      </c>
      <c r="E44" s="1030"/>
      <c r="F44" s="1030">
        <v>9100</v>
      </c>
      <c r="G44" s="1030"/>
      <c r="H44" s="1031">
        <v>9100</v>
      </c>
      <c r="K44" s="802" t="s">
        <v>391</v>
      </c>
      <c r="L44" s="803" t="s">
        <v>392</v>
      </c>
      <c r="M44" s="804">
        <v>3687814522</v>
      </c>
      <c r="N44" s="805">
        <v>105182419</v>
      </c>
      <c r="O44" s="804">
        <v>3582632103</v>
      </c>
      <c r="P44" s="802">
        <v>2018</v>
      </c>
      <c r="Q44" s="752">
        <v>0.9607</v>
      </c>
      <c r="R44" s="803">
        <v>3729189240</v>
      </c>
      <c r="S44" s="806">
        <v>105182419</v>
      </c>
      <c r="T44" s="803">
        <v>150551069</v>
      </c>
      <c r="U44" s="803">
        <v>1056725979</v>
      </c>
      <c r="V44" s="803">
        <v>5041648707</v>
      </c>
      <c r="X44" s="619" t="s">
        <v>391</v>
      </c>
      <c r="Y44" s="619" t="s">
        <v>392</v>
      </c>
      <c r="Z44" s="807">
        <v>5041648707</v>
      </c>
      <c r="AA44" s="808">
        <v>32871549.569640003</v>
      </c>
      <c r="AB44" s="756">
        <v>8434714</v>
      </c>
      <c r="AC44" s="756">
        <v>206840</v>
      </c>
      <c r="AD44" s="809">
        <v>41513103.569640003</v>
      </c>
      <c r="AE44" s="810">
        <v>9100</v>
      </c>
      <c r="AF44" s="807">
        <v>4562</v>
      </c>
      <c r="AG44" s="807">
        <v>0.66049999999999998</v>
      </c>
      <c r="AI44" s="619" t="s">
        <v>391</v>
      </c>
      <c r="AJ44" s="619" t="s">
        <v>392</v>
      </c>
      <c r="AK44" s="760">
        <v>41513103.569640003</v>
      </c>
      <c r="AL44" s="761">
        <v>9100</v>
      </c>
      <c r="AM44" s="811">
        <v>4562</v>
      </c>
      <c r="AN44" s="812">
        <v>0.66049999999999998</v>
      </c>
      <c r="AO44" s="813">
        <v>0.35809999999999997</v>
      </c>
      <c r="AP44" s="814">
        <v>0.83189999999999997</v>
      </c>
      <c r="AQ44" s="812">
        <v>0.71599999999999997</v>
      </c>
      <c r="AR44" s="815">
        <v>0.71599999999999997</v>
      </c>
      <c r="AS44" s="825">
        <v>1479.59</v>
      </c>
      <c r="AT44" s="826">
        <v>586.87000000000012</v>
      </c>
      <c r="AU44" s="814">
        <v>5340517</v>
      </c>
      <c r="AV44" s="812">
        <v>1</v>
      </c>
      <c r="AW44" s="811">
        <v>5340517</v>
      </c>
      <c r="BB44" s="619" t="s">
        <v>391</v>
      </c>
      <c r="BC44" s="619" t="s">
        <v>619</v>
      </c>
      <c r="BD44" s="768">
        <v>5041648707</v>
      </c>
      <c r="BE44" s="769">
        <v>531.57000000000005</v>
      </c>
      <c r="BF44" s="808">
        <v>9484449</v>
      </c>
      <c r="BG44" s="816">
        <v>0.35809999999999997</v>
      </c>
      <c r="BH44" s="673"/>
      <c r="BI44" s="770">
        <v>9100</v>
      </c>
      <c r="BJ44" s="808">
        <v>17.12</v>
      </c>
      <c r="BK44" s="770">
        <v>60695</v>
      </c>
      <c r="BL44" s="810">
        <v>114</v>
      </c>
      <c r="BN44" s="619" t="s">
        <v>391</v>
      </c>
      <c r="BO44" s="619" t="s">
        <v>392</v>
      </c>
      <c r="BP44" s="772">
        <v>0.96019999999999994</v>
      </c>
      <c r="BQ44" s="772">
        <v>1</v>
      </c>
      <c r="BR44" s="818">
        <v>0.94104013536866349</v>
      </c>
      <c r="BS44" s="774"/>
      <c r="BT44" s="819">
        <v>2018</v>
      </c>
      <c r="BU44" s="776">
        <v>0.9607</v>
      </c>
      <c r="BV44" s="777"/>
      <c r="BW44" s="778">
        <v>0.84</v>
      </c>
      <c r="BX44" s="778">
        <v>0.80700000000000005</v>
      </c>
      <c r="BY44" s="778">
        <v>1.2377</v>
      </c>
      <c r="BZ44" s="622"/>
      <c r="CA44" s="619" t="s">
        <v>391</v>
      </c>
      <c r="CB44" s="619" t="s">
        <v>619</v>
      </c>
      <c r="CC44" s="770">
        <v>35841</v>
      </c>
      <c r="CD44" s="770">
        <v>36974</v>
      </c>
      <c r="CE44" s="770">
        <v>38189</v>
      </c>
      <c r="CF44" s="820">
        <v>37001.333333333336</v>
      </c>
      <c r="CG44" s="820">
        <v>0.83189999999999997</v>
      </c>
      <c r="CH44" s="639"/>
      <c r="CI44" s="820">
        <v>-1187.6666666666642</v>
      </c>
      <c r="CJ44" s="820">
        <v>-3.1099999999999999E-2</v>
      </c>
      <c r="CL44" s="619" t="s">
        <v>391</v>
      </c>
      <c r="CM44" s="619" t="s">
        <v>619</v>
      </c>
      <c r="CN44" s="780">
        <v>0.71599999999999997</v>
      </c>
      <c r="CO44" s="781"/>
      <c r="CP44" s="780">
        <v>9100</v>
      </c>
      <c r="CQ44" s="787">
        <v>15383442</v>
      </c>
      <c r="CR44" s="787">
        <v>0</v>
      </c>
      <c r="CS44" s="787">
        <v>15383442</v>
      </c>
      <c r="CT44" s="787">
        <v>1690.49</v>
      </c>
      <c r="CU44" s="781"/>
      <c r="CV44" s="822">
        <v>1479.59</v>
      </c>
      <c r="CW44" s="787">
        <v>586.87000000000012</v>
      </c>
      <c r="CX44" s="785">
        <v>1</v>
      </c>
      <c r="CY44" s="786"/>
      <c r="CZ44" s="787">
        <v>0.80700000000000005</v>
      </c>
      <c r="DA44" s="787">
        <v>1</v>
      </c>
      <c r="DB44" s="781"/>
      <c r="DC44" s="785">
        <v>1</v>
      </c>
      <c r="DX44" s="789" t="s">
        <v>345</v>
      </c>
      <c r="DY44" s="790" t="s">
        <v>345</v>
      </c>
      <c r="DZ44" s="790" t="s">
        <v>744</v>
      </c>
      <c r="EA44" s="791" t="s">
        <v>569</v>
      </c>
      <c r="EB44" s="792">
        <v>8035</v>
      </c>
      <c r="EC44" s="793"/>
      <c r="ED44" s="794">
        <v>8035</v>
      </c>
      <c r="EE44" s="794"/>
      <c r="EF44" s="793"/>
      <c r="EG44" s="794">
        <v>0.97429368255123072</v>
      </c>
      <c r="EH44" s="793"/>
      <c r="EI44" s="794">
        <v>0</v>
      </c>
      <c r="EJ44" s="794"/>
      <c r="EK44" s="794">
        <v>0</v>
      </c>
      <c r="EL44" s="794">
        <v>0</v>
      </c>
      <c r="EM44" s="793">
        <v>0</v>
      </c>
      <c r="EN44" s="793"/>
      <c r="EO44" s="795"/>
      <c r="ES44" s="823" t="s">
        <v>377</v>
      </c>
      <c r="ET44" s="824" t="s">
        <v>178</v>
      </c>
      <c r="EU44" s="841">
        <v>0</v>
      </c>
    </row>
    <row r="45" spans="1:151" ht="15.75">
      <c r="A45" s="798" t="s">
        <v>393</v>
      </c>
      <c r="B45" s="799" t="s">
        <v>404</v>
      </c>
      <c r="C45" s="1026">
        <v>2838</v>
      </c>
      <c r="D45" s="1027">
        <v>2838</v>
      </c>
      <c r="E45" s="1030"/>
      <c r="F45" s="1030">
        <v>2838</v>
      </c>
      <c r="G45" s="1030"/>
      <c r="H45" s="1031">
        <v>2838</v>
      </c>
      <c r="K45" s="802" t="s">
        <v>393</v>
      </c>
      <c r="L45" s="803" t="s">
        <v>404</v>
      </c>
      <c r="M45" s="804">
        <v>818446577</v>
      </c>
      <c r="N45" s="805">
        <v>83872225</v>
      </c>
      <c r="O45" s="804">
        <v>734574352</v>
      </c>
      <c r="P45" s="802">
        <v>2013</v>
      </c>
      <c r="Q45" s="752">
        <v>1.0004999999999999</v>
      </c>
      <c r="R45" s="803">
        <v>734207248</v>
      </c>
      <c r="S45" s="806">
        <v>83872225</v>
      </c>
      <c r="T45" s="803">
        <v>45999547</v>
      </c>
      <c r="U45" s="803">
        <v>286140344</v>
      </c>
      <c r="V45" s="803">
        <v>1150219364</v>
      </c>
      <c r="X45" s="619" t="s">
        <v>393</v>
      </c>
      <c r="Y45" s="619" t="s">
        <v>404</v>
      </c>
      <c r="Z45" s="807">
        <v>1150219364</v>
      </c>
      <c r="AA45" s="808">
        <v>7499430.2532800008</v>
      </c>
      <c r="AB45" s="756">
        <v>3863777</v>
      </c>
      <c r="AC45" s="756">
        <v>68420</v>
      </c>
      <c r="AD45" s="809">
        <v>11431627.253280001</v>
      </c>
      <c r="AE45" s="810">
        <v>2838</v>
      </c>
      <c r="AF45" s="807">
        <v>4028</v>
      </c>
      <c r="AG45" s="807">
        <v>0.58320000000000005</v>
      </c>
      <c r="AI45" s="619" t="s">
        <v>393</v>
      </c>
      <c r="AJ45" s="619" t="s">
        <v>404</v>
      </c>
      <c r="AK45" s="760">
        <v>11431627.253280001</v>
      </c>
      <c r="AL45" s="761">
        <v>2838</v>
      </c>
      <c r="AM45" s="811">
        <v>4028</v>
      </c>
      <c r="AN45" s="812">
        <v>0.58320000000000005</v>
      </c>
      <c r="AO45" s="813">
        <v>0.1633</v>
      </c>
      <c r="AP45" s="814">
        <v>0.69510000000000005</v>
      </c>
      <c r="AQ45" s="812">
        <v>0.59719999999999995</v>
      </c>
      <c r="AR45" s="815">
        <v>0.59719999999999995</v>
      </c>
      <c r="AS45" s="825">
        <v>1234.0899999999999</v>
      </c>
      <c r="AT45" s="826">
        <v>832.37000000000012</v>
      </c>
      <c r="AU45" s="814">
        <v>2362266</v>
      </c>
      <c r="AV45" s="812">
        <v>1</v>
      </c>
      <c r="AW45" s="811">
        <v>2362266</v>
      </c>
      <c r="BB45" s="619" t="s">
        <v>393</v>
      </c>
      <c r="BC45" s="619" t="s">
        <v>620</v>
      </c>
      <c r="BD45" s="768">
        <v>1150219364</v>
      </c>
      <c r="BE45" s="769">
        <v>265.93</v>
      </c>
      <c r="BF45" s="808">
        <v>4325271</v>
      </c>
      <c r="BG45" s="816">
        <v>0.1633</v>
      </c>
      <c r="BH45" s="673"/>
      <c r="BI45" s="770">
        <v>2838</v>
      </c>
      <c r="BJ45" s="808">
        <v>10.67</v>
      </c>
      <c r="BK45" s="770">
        <v>21274</v>
      </c>
      <c r="BL45" s="810">
        <v>80</v>
      </c>
      <c r="BN45" s="619" t="s">
        <v>393</v>
      </c>
      <c r="BO45" s="619" t="s">
        <v>404</v>
      </c>
      <c r="BP45" s="772">
        <v>1.0170000000000001</v>
      </c>
      <c r="BQ45" s="772">
        <v>0.99850000000000005</v>
      </c>
      <c r="BR45" s="818">
        <v>0.99632085855806285</v>
      </c>
      <c r="BS45" s="774"/>
      <c r="BT45" s="819">
        <v>2013</v>
      </c>
      <c r="BU45" s="776">
        <v>1.0004999999999999</v>
      </c>
      <c r="BV45" s="777"/>
      <c r="BW45" s="778">
        <v>0.78600000000000003</v>
      </c>
      <c r="BX45" s="778">
        <v>0.78600000000000003</v>
      </c>
      <c r="BY45" s="778">
        <v>1.2055</v>
      </c>
      <c r="BZ45" s="622"/>
      <c r="CA45" s="619" t="s">
        <v>393</v>
      </c>
      <c r="CB45" s="619" t="s">
        <v>620</v>
      </c>
      <c r="CC45" s="770">
        <v>29678</v>
      </c>
      <c r="CD45" s="770">
        <v>31510</v>
      </c>
      <c r="CE45" s="770">
        <v>31573</v>
      </c>
      <c r="CF45" s="820">
        <v>30920.333333333332</v>
      </c>
      <c r="CG45" s="820">
        <v>0.69510000000000005</v>
      </c>
      <c r="CH45" s="639"/>
      <c r="CI45" s="820">
        <v>-652.66666666666788</v>
      </c>
      <c r="CJ45" s="820">
        <v>-2.07E-2</v>
      </c>
      <c r="CL45" s="619" t="s">
        <v>393</v>
      </c>
      <c r="CM45" s="619" t="s">
        <v>620</v>
      </c>
      <c r="CN45" s="780">
        <v>0.59719999999999995</v>
      </c>
      <c r="CO45" s="781"/>
      <c r="CP45" s="780">
        <v>2838</v>
      </c>
      <c r="CQ45" s="787">
        <v>2499996</v>
      </c>
      <c r="CR45" s="787">
        <v>0</v>
      </c>
      <c r="CS45" s="787">
        <v>2499996</v>
      </c>
      <c r="CT45" s="787">
        <v>880.9</v>
      </c>
      <c r="CU45" s="781"/>
      <c r="CV45" s="822">
        <v>1234.0899999999999</v>
      </c>
      <c r="CW45" s="787">
        <v>832.37000000000012</v>
      </c>
      <c r="CX45" s="785">
        <v>0.71399999999999997</v>
      </c>
      <c r="CY45" s="786"/>
      <c r="CZ45" s="787">
        <v>0.78600000000000003</v>
      </c>
      <c r="DA45" s="787">
        <v>1</v>
      </c>
      <c r="DB45" s="781"/>
      <c r="DC45" s="785">
        <v>1</v>
      </c>
      <c r="DX45" s="839" t="s">
        <v>345</v>
      </c>
      <c r="DY45" s="831" t="s">
        <v>29</v>
      </c>
      <c r="DZ45" s="831" t="s">
        <v>6</v>
      </c>
      <c r="EA45" s="832" t="s">
        <v>30</v>
      </c>
      <c r="EB45" s="792">
        <v>212</v>
      </c>
      <c r="EC45" s="827"/>
      <c r="ED45" s="828">
        <v>212</v>
      </c>
      <c r="EE45" s="828">
        <v>8247</v>
      </c>
      <c r="EF45" s="827"/>
      <c r="EG45" s="828">
        <v>2.570631744876925E-2</v>
      </c>
      <c r="EH45" s="827"/>
      <c r="EI45" s="794">
        <v>0</v>
      </c>
      <c r="EJ45" s="828"/>
      <c r="EK45" s="828">
        <v>0</v>
      </c>
      <c r="EL45" s="828"/>
      <c r="EM45" s="827"/>
      <c r="EN45" s="827"/>
      <c r="EO45" s="829"/>
      <c r="ES45" s="823" t="s">
        <v>379</v>
      </c>
      <c r="ET45" s="824" t="s">
        <v>380</v>
      </c>
      <c r="EU45" s="841">
        <v>3678337</v>
      </c>
    </row>
    <row r="46" spans="1:151" ht="15.75">
      <c r="A46" s="798" t="s">
        <v>405</v>
      </c>
      <c r="B46" s="799" t="s">
        <v>406</v>
      </c>
      <c r="C46" s="1026">
        <v>70760</v>
      </c>
      <c r="D46" s="1027">
        <v>80304</v>
      </c>
      <c r="E46" s="1030"/>
      <c r="F46" s="1030">
        <v>80304</v>
      </c>
      <c r="G46" s="1030"/>
      <c r="H46" s="1031">
        <v>80304</v>
      </c>
      <c r="K46" s="802" t="s">
        <v>405</v>
      </c>
      <c r="L46" s="803" t="s">
        <v>406</v>
      </c>
      <c r="M46" s="804">
        <v>41867153644</v>
      </c>
      <c r="N46" s="805">
        <v>75144721</v>
      </c>
      <c r="O46" s="804">
        <v>41792008923</v>
      </c>
      <c r="P46" s="802">
        <v>2017</v>
      </c>
      <c r="Q46" s="752">
        <v>0.93910000000000005</v>
      </c>
      <c r="R46" s="803">
        <v>44502192443</v>
      </c>
      <c r="S46" s="806">
        <v>75144721</v>
      </c>
      <c r="T46" s="803">
        <v>1387279848</v>
      </c>
      <c r="U46" s="803">
        <v>9258988499</v>
      </c>
      <c r="V46" s="803">
        <v>55223605511</v>
      </c>
      <c r="X46" s="619" t="s">
        <v>405</v>
      </c>
      <c r="Y46" s="619" t="s">
        <v>406</v>
      </c>
      <c r="Z46" s="807">
        <v>55223605511</v>
      </c>
      <c r="AA46" s="808">
        <v>360057907.93172002</v>
      </c>
      <c r="AB46" s="756">
        <v>89884808</v>
      </c>
      <c r="AC46" s="756">
        <v>1820670</v>
      </c>
      <c r="AD46" s="809">
        <v>451763385.93172002</v>
      </c>
      <c r="AE46" s="810">
        <v>80304</v>
      </c>
      <c r="AF46" s="807">
        <v>5626</v>
      </c>
      <c r="AG46" s="807">
        <v>0.8145</v>
      </c>
      <c r="AI46" s="619" t="s">
        <v>405</v>
      </c>
      <c r="AJ46" s="619" t="s">
        <v>406</v>
      </c>
      <c r="AK46" s="760">
        <v>451763385.93172002</v>
      </c>
      <c r="AL46" s="761">
        <v>80304</v>
      </c>
      <c r="AM46" s="811">
        <v>5626</v>
      </c>
      <c r="AN46" s="812">
        <v>0.8145</v>
      </c>
      <c r="AO46" s="813">
        <v>3.2288999999999999</v>
      </c>
      <c r="AP46" s="814">
        <v>1.0048999999999999</v>
      </c>
      <c r="AQ46" s="812">
        <v>1.1512</v>
      </c>
      <c r="AR46" s="815" t="s">
        <v>2</v>
      </c>
      <c r="AS46" s="825" t="s">
        <v>2</v>
      </c>
      <c r="AT46" s="826" t="s">
        <v>2</v>
      </c>
      <c r="AU46" s="814">
        <v>0</v>
      </c>
      <c r="AV46" s="812" t="s">
        <v>2</v>
      </c>
      <c r="AW46" s="811">
        <v>0</v>
      </c>
      <c r="BB46" s="619" t="s">
        <v>405</v>
      </c>
      <c r="BC46" s="619" t="s">
        <v>621</v>
      </c>
      <c r="BD46" s="768">
        <v>55223605511</v>
      </c>
      <c r="BE46" s="769">
        <v>645.70000000000005</v>
      </c>
      <c r="BF46" s="808">
        <v>85525175</v>
      </c>
      <c r="BG46" s="816">
        <v>3.2288999999999999</v>
      </c>
      <c r="BH46" s="673"/>
      <c r="BI46" s="770">
        <v>80304</v>
      </c>
      <c r="BJ46" s="808">
        <v>124.37</v>
      </c>
      <c r="BK46" s="770">
        <v>532856</v>
      </c>
      <c r="BL46" s="810">
        <v>825</v>
      </c>
      <c r="BN46" s="619" t="s">
        <v>405</v>
      </c>
      <c r="BO46" s="619" t="s">
        <v>406</v>
      </c>
      <c r="BP46" s="772">
        <v>0.99750000000000005</v>
      </c>
      <c r="BQ46" s="772">
        <v>0.94736842105263153</v>
      </c>
      <c r="BR46" s="773">
        <v>0.91411057692307696</v>
      </c>
      <c r="BS46" s="774"/>
      <c r="BT46" s="775">
        <v>2017</v>
      </c>
      <c r="BU46" s="776">
        <v>0.93910000000000005</v>
      </c>
      <c r="BV46" s="777"/>
      <c r="BW46" s="778">
        <v>0.73050000000000004</v>
      </c>
      <c r="BX46" s="778">
        <v>0.68600000000000005</v>
      </c>
      <c r="BY46" s="778">
        <v>1.0521</v>
      </c>
      <c r="BZ46" s="622"/>
      <c r="CA46" s="619" t="s">
        <v>405</v>
      </c>
      <c r="CB46" s="619" t="s">
        <v>621</v>
      </c>
      <c r="CC46" s="770">
        <v>43356</v>
      </c>
      <c r="CD46" s="770">
        <v>44664</v>
      </c>
      <c r="CE46" s="770">
        <v>46078</v>
      </c>
      <c r="CF46" s="820">
        <v>44699.333333333336</v>
      </c>
      <c r="CG46" s="820">
        <v>1.0048999999999999</v>
      </c>
      <c r="CH46" s="639"/>
      <c r="CI46" s="820">
        <v>-1378.6666666666642</v>
      </c>
      <c r="CJ46" s="820">
        <v>-2.9899999999999999E-2</v>
      </c>
      <c r="CL46" s="619" t="s">
        <v>405</v>
      </c>
      <c r="CM46" s="619" t="s">
        <v>621</v>
      </c>
      <c r="CN46" s="780" t="s">
        <v>2</v>
      </c>
      <c r="CO46" s="781"/>
      <c r="CP46" s="780">
        <v>80304</v>
      </c>
      <c r="CQ46" s="787">
        <v>202610398</v>
      </c>
      <c r="CR46" s="787">
        <v>0</v>
      </c>
      <c r="CS46" s="787">
        <v>202610398</v>
      </c>
      <c r="CT46" s="787">
        <v>2523.04</v>
      </c>
      <c r="CU46" s="781"/>
      <c r="CV46" s="822" t="s">
        <v>2</v>
      </c>
      <c r="CW46" s="787" t="s">
        <v>2</v>
      </c>
      <c r="CX46" s="785" t="s">
        <v>2</v>
      </c>
      <c r="CY46" s="786"/>
      <c r="CZ46" s="787">
        <v>0.68600000000000005</v>
      </c>
      <c r="DA46" s="787">
        <v>1</v>
      </c>
      <c r="DB46" s="781"/>
      <c r="DC46" s="785" t="s">
        <v>2</v>
      </c>
      <c r="DX46" s="836" t="s">
        <v>347</v>
      </c>
      <c r="DY46" s="837" t="s">
        <v>347</v>
      </c>
      <c r="DZ46" s="837" t="s">
        <v>744</v>
      </c>
      <c r="EA46" s="838" t="s">
        <v>348</v>
      </c>
      <c r="EB46" s="792">
        <v>2324</v>
      </c>
      <c r="EC46" s="833"/>
      <c r="ED46" s="834">
        <v>2324</v>
      </c>
      <c r="EE46" s="834">
        <v>2324</v>
      </c>
      <c r="EF46" s="833"/>
      <c r="EG46" s="834">
        <v>1</v>
      </c>
      <c r="EH46" s="833"/>
      <c r="EI46" s="794">
        <v>1083426</v>
      </c>
      <c r="EJ46" s="834"/>
      <c r="EK46" s="834">
        <v>1083426</v>
      </c>
      <c r="EL46" s="834">
        <v>1083426</v>
      </c>
      <c r="EM46" s="833">
        <v>0</v>
      </c>
      <c r="EN46" s="833"/>
      <c r="EO46" s="835"/>
      <c r="ES46" s="823" t="s">
        <v>381</v>
      </c>
      <c r="ET46" s="824" t="s">
        <v>382</v>
      </c>
      <c r="EU46" s="841">
        <v>0</v>
      </c>
    </row>
    <row r="47" spans="1:151" ht="15.75">
      <c r="A47" s="798" t="s">
        <v>407</v>
      </c>
      <c r="B47" s="799" t="s">
        <v>408</v>
      </c>
      <c r="C47" s="1026">
        <v>2065</v>
      </c>
      <c r="D47" s="1027">
        <v>6584</v>
      </c>
      <c r="E47" s="1030"/>
      <c r="F47" s="1030">
        <v>6584</v>
      </c>
      <c r="G47" s="1030"/>
      <c r="H47" s="1031">
        <v>6584</v>
      </c>
      <c r="K47" s="802" t="s">
        <v>407</v>
      </c>
      <c r="L47" s="803" t="s">
        <v>408</v>
      </c>
      <c r="M47" s="804">
        <v>2547046226</v>
      </c>
      <c r="N47" s="805">
        <v>175062306</v>
      </c>
      <c r="O47" s="804">
        <v>2371983920</v>
      </c>
      <c r="P47" s="802">
        <v>2015</v>
      </c>
      <c r="Q47" s="752">
        <v>0.95379999999999998</v>
      </c>
      <c r="R47" s="803">
        <v>2486877668</v>
      </c>
      <c r="S47" s="806">
        <v>175062306</v>
      </c>
      <c r="T47" s="803">
        <v>276034872</v>
      </c>
      <c r="U47" s="803">
        <v>940596030</v>
      </c>
      <c r="V47" s="803">
        <v>3878570876</v>
      </c>
      <c r="X47" s="619" t="s">
        <v>407</v>
      </c>
      <c r="Y47" s="619" t="s">
        <v>408</v>
      </c>
      <c r="Z47" s="807">
        <v>3878570876</v>
      </c>
      <c r="AA47" s="808">
        <v>25288282.111520004</v>
      </c>
      <c r="AB47" s="756">
        <v>10750906</v>
      </c>
      <c r="AC47" s="756">
        <v>196673</v>
      </c>
      <c r="AD47" s="809">
        <v>36235861.111520007</v>
      </c>
      <c r="AE47" s="810">
        <v>6584</v>
      </c>
      <c r="AF47" s="807">
        <v>5504</v>
      </c>
      <c r="AG47" s="807">
        <v>0.79690000000000005</v>
      </c>
      <c r="AI47" s="619" t="s">
        <v>407</v>
      </c>
      <c r="AJ47" s="619" t="s">
        <v>408</v>
      </c>
      <c r="AK47" s="760">
        <v>36235861.111520007</v>
      </c>
      <c r="AL47" s="761">
        <v>6584</v>
      </c>
      <c r="AM47" s="811">
        <v>5504</v>
      </c>
      <c r="AN47" s="812">
        <v>0.79690000000000005</v>
      </c>
      <c r="AO47" s="813">
        <v>0.20219999999999999</v>
      </c>
      <c r="AP47" s="814">
        <v>0.78869999999999996</v>
      </c>
      <c r="AQ47" s="812">
        <v>0.73339999999999994</v>
      </c>
      <c r="AR47" s="815">
        <v>0.73339999999999994</v>
      </c>
      <c r="AS47" s="825">
        <v>1515.54</v>
      </c>
      <c r="AT47" s="826">
        <v>550.92000000000007</v>
      </c>
      <c r="AU47" s="814">
        <v>3627257</v>
      </c>
      <c r="AV47" s="812">
        <v>1</v>
      </c>
      <c r="AW47" s="811">
        <v>3627257</v>
      </c>
      <c r="BB47" s="619" t="s">
        <v>407</v>
      </c>
      <c r="BC47" s="619" t="s">
        <v>622</v>
      </c>
      <c r="BD47" s="768">
        <v>3878570876</v>
      </c>
      <c r="BE47" s="769">
        <v>724.09</v>
      </c>
      <c r="BF47" s="808">
        <v>5356476</v>
      </c>
      <c r="BG47" s="816">
        <v>0.20219999999999999</v>
      </c>
      <c r="BH47" s="673"/>
      <c r="BI47" s="770">
        <v>6584</v>
      </c>
      <c r="BJ47" s="808">
        <v>9.09</v>
      </c>
      <c r="BK47" s="770">
        <v>51526</v>
      </c>
      <c r="BL47" s="810">
        <v>71</v>
      </c>
      <c r="BN47" s="619" t="s">
        <v>407</v>
      </c>
      <c r="BO47" s="619" t="s">
        <v>408</v>
      </c>
      <c r="BP47" s="772">
        <v>0.97699999999999998</v>
      </c>
      <c r="BQ47" s="817">
        <v>0.95486111111111116</v>
      </c>
      <c r="BR47" s="818">
        <v>0.94545454545454544</v>
      </c>
      <c r="BS47" s="774"/>
      <c r="BT47" s="819">
        <v>2015</v>
      </c>
      <c r="BU47" s="776">
        <v>0.95379999999999998</v>
      </c>
      <c r="BV47" s="777"/>
      <c r="BW47" s="778">
        <v>0.77</v>
      </c>
      <c r="BX47" s="778">
        <v>0.73399999999999999</v>
      </c>
      <c r="BY47" s="778">
        <v>1.1257999999999999</v>
      </c>
      <c r="BZ47" s="622"/>
      <c r="CA47" s="619" t="s">
        <v>407</v>
      </c>
      <c r="CB47" s="619" t="s">
        <v>622</v>
      </c>
      <c r="CC47" s="770">
        <v>33903</v>
      </c>
      <c r="CD47" s="770">
        <v>35101</v>
      </c>
      <c r="CE47" s="770">
        <v>36244</v>
      </c>
      <c r="CF47" s="820">
        <v>35082.666666666664</v>
      </c>
      <c r="CG47" s="820">
        <v>0.78869999999999996</v>
      </c>
      <c r="CH47" s="639"/>
      <c r="CI47" s="820">
        <v>-1161.3333333333358</v>
      </c>
      <c r="CJ47" s="820">
        <v>-3.2000000000000001E-2</v>
      </c>
      <c r="CL47" s="619" t="s">
        <v>407</v>
      </c>
      <c r="CM47" s="619" t="s">
        <v>622</v>
      </c>
      <c r="CN47" s="780">
        <v>0.73339999999999994</v>
      </c>
      <c r="CO47" s="781"/>
      <c r="CP47" s="780">
        <v>6584</v>
      </c>
      <c r="CQ47" s="787">
        <v>5352231</v>
      </c>
      <c r="CR47" s="787">
        <v>5417764</v>
      </c>
      <c r="CS47" s="787">
        <v>10769995</v>
      </c>
      <c r="CT47" s="787">
        <v>1635.78</v>
      </c>
      <c r="CU47" s="781"/>
      <c r="CV47" s="822">
        <v>1515.54</v>
      </c>
      <c r="CW47" s="787">
        <v>550.92000000000007</v>
      </c>
      <c r="CX47" s="785">
        <v>1</v>
      </c>
      <c r="CY47" s="786"/>
      <c r="CZ47" s="787">
        <v>0.73399999999999999</v>
      </c>
      <c r="DA47" s="787">
        <v>1</v>
      </c>
      <c r="DB47" s="781"/>
      <c r="DC47" s="785">
        <v>1</v>
      </c>
      <c r="DX47" s="789" t="s">
        <v>349</v>
      </c>
      <c r="DY47" s="790" t="s">
        <v>349</v>
      </c>
      <c r="DZ47" s="790" t="s">
        <v>744</v>
      </c>
      <c r="EA47" s="791" t="s">
        <v>350</v>
      </c>
      <c r="EB47" s="792">
        <v>15602</v>
      </c>
      <c r="EC47" s="793"/>
      <c r="ED47" s="794">
        <v>15602</v>
      </c>
      <c r="EE47" s="794"/>
      <c r="EF47" s="793"/>
      <c r="EG47" s="794">
        <v>0.6935763503000667</v>
      </c>
      <c r="EH47" s="793"/>
      <c r="EI47" s="794">
        <v>0</v>
      </c>
      <c r="EJ47" s="794"/>
      <c r="EK47" s="794">
        <v>0</v>
      </c>
      <c r="EL47" s="794">
        <v>0</v>
      </c>
      <c r="EM47" s="793">
        <v>0</v>
      </c>
      <c r="EN47" s="793"/>
      <c r="EO47" s="795"/>
      <c r="ES47" s="823" t="s">
        <v>383</v>
      </c>
      <c r="ET47" s="824" t="s">
        <v>384</v>
      </c>
      <c r="EU47" s="841">
        <v>3370187</v>
      </c>
    </row>
    <row r="48" spans="1:151" ht="15.75">
      <c r="A48" s="798" t="s">
        <v>409</v>
      </c>
      <c r="B48" s="799" t="s">
        <v>410</v>
      </c>
      <c r="C48" s="1026">
        <v>20315</v>
      </c>
      <c r="D48" s="1027">
        <v>20809</v>
      </c>
      <c r="E48" s="1030"/>
      <c r="F48" s="1030">
        <v>20809</v>
      </c>
      <c r="G48" s="1030"/>
      <c r="H48" s="1031">
        <v>20809</v>
      </c>
      <c r="K48" s="802" t="s">
        <v>409</v>
      </c>
      <c r="L48" s="803" t="s">
        <v>410</v>
      </c>
      <c r="M48" s="804">
        <v>7192848331</v>
      </c>
      <c r="N48" s="805">
        <v>147832000</v>
      </c>
      <c r="O48" s="804">
        <v>7045016331</v>
      </c>
      <c r="P48" s="802">
        <v>2017</v>
      </c>
      <c r="Q48" s="752">
        <v>0.96120000000000005</v>
      </c>
      <c r="R48" s="803">
        <v>7329396932</v>
      </c>
      <c r="S48" s="806">
        <v>147832000</v>
      </c>
      <c r="T48" s="803">
        <v>215670039</v>
      </c>
      <c r="U48" s="803">
        <v>1616369908</v>
      </c>
      <c r="V48" s="803">
        <v>9309268879</v>
      </c>
      <c r="X48" s="619" t="s">
        <v>409</v>
      </c>
      <c r="Y48" s="619" t="s">
        <v>410</v>
      </c>
      <c r="Z48" s="807">
        <v>9309268879</v>
      </c>
      <c r="AA48" s="808">
        <v>60696433.091080002</v>
      </c>
      <c r="AB48" s="756">
        <v>27216162</v>
      </c>
      <c r="AC48" s="756">
        <v>263605</v>
      </c>
      <c r="AD48" s="809">
        <v>88176200.09108001</v>
      </c>
      <c r="AE48" s="810">
        <v>20809</v>
      </c>
      <c r="AF48" s="807">
        <v>4237</v>
      </c>
      <c r="AG48" s="807">
        <v>0.61339999999999995</v>
      </c>
      <c r="AI48" s="619" t="s">
        <v>409</v>
      </c>
      <c r="AJ48" s="619" t="s">
        <v>410</v>
      </c>
      <c r="AK48" s="760">
        <v>88176200.09108001</v>
      </c>
      <c r="AL48" s="761">
        <v>20809</v>
      </c>
      <c r="AM48" s="811">
        <v>4237</v>
      </c>
      <c r="AN48" s="812">
        <v>0.61339999999999995</v>
      </c>
      <c r="AO48" s="813">
        <v>0.5907</v>
      </c>
      <c r="AP48" s="814">
        <v>0.74950000000000006</v>
      </c>
      <c r="AQ48" s="812">
        <v>0.67930000000000013</v>
      </c>
      <c r="AR48" s="815">
        <v>0.67930000000000013</v>
      </c>
      <c r="AS48" s="825">
        <v>1403.75</v>
      </c>
      <c r="AT48" s="826">
        <v>662.71</v>
      </c>
      <c r="AU48" s="814">
        <v>13790332</v>
      </c>
      <c r="AV48" s="812">
        <v>1</v>
      </c>
      <c r="AW48" s="811">
        <v>13790332</v>
      </c>
      <c r="BB48" s="619" t="s">
        <v>409</v>
      </c>
      <c r="BC48" s="619" t="s">
        <v>685</v>
      </c>
      <c r="BD48" s="768">
        <v>9309268879</v>
      </c>
      <c r="BE48" s="769">
        <v>594.99</v>
      </c>
      <c r="BF48" s="808">
        <v>15646093</v>
      </c>
      <c r="BG48" s="816">
        <v>0.5907</v>
      </c>
      <c r="BH48" s="673"/>
      <c r="BI48" s="770">
        <v>20809</v>
      </c>
      <c r="BJ48" s="808">
        <v>34.97</v>
      </c>
      <c r="BK48" s="770">
        <v>133232</v>
      </c>
      <c r="BL48" s="810">
        <v>224</v>
      </c>
      <c r="BN48" s="619" t="s">
        <v>409</v>
      </c>
      <c r="BO48" s="619" t="s">
        <v>410</v>
      </c>
      <c r="BP48" s="772">
        <v>0.99519999999999997</v>
      </c>
      <c r="BQ48" s="772">
        <v>0.98585454545454543</v>
      </c>
      <c r="BR48" s="773">
        <v>0.9334213836477987</v>
      </c>
      <c r="BS48" s="774"/>
      <c r="BT48" s="775">
        <v>2017</v>
      </c>
      <c r="BU48" s="776">
        <v>0.96120000000000005</v>
      </c>
      <c r="BV48" s="777"/>
      <c r="BW48" s="778">
        <v>0.75</v>
      </c>
      <c r="BX48" s="778">
        <v>0.72099999999999997</v>
      </c>
      <c r="BY48" s="778">
        <v>1.1057999999999999</v>
      </c>
      <c r="BZ48" s="622"/>
      <c r="CA48" s="619" t="s">
        <v>409</v>
      </c>
      <c r="CB48" s="619" t="s">
        <v>685</v>
      </c>
      <c r="CC48" s="770">
        <v>32230</v>
      </c>
      <c r="CD48" s="770">
        <v>33352</v>
      </c>
      <c r="CE48" s="770">
        <v>34437</v>
      </c>
      <c r="CF48" s="820">
        <v>33339.666666666664</v>
      </c>
      <c r="CG48" s="820">
        <v>0.74950000000000006</v>
      </c>
      <c r="CH48" s="639"/>
      <c r="CI48" s="820">
        <v>-1097.3333333333358</v>
      </c>
      <c r="CJ48" s="820">
        <v>-3.1899999999999998E-2</v>
      </c>
      <c r="CL48" s="619" t="s">
        <v>409</v>
      </c>
      <c r="CM48" s="619" t="s">
        <v>685</v>
      </c>
      <c r="CN48" s="780">
        <v>0.67930000000000013</v>
      </c>
      <c r="CO48" s="781"/>
      <c r="CP48" s="780">
        <v>20809</v>
      </c>
      <c r="CQ48" s="787">
        <v>23618925</v>
      </c>
      <c r="CR48" s="787">
        <v>286395</v>
      </c>
      <c r="CS48" s="787">
        <v>23905320</v>
      </c>
      <c r="CT48" s="787">
        <v>1148.8</v>
      </c>
      <c r="CU48" s="781"/>
      <c r="CV48" s="822">
        <v>1403.75</v>
      </c>
      <c r="CW48" s="787">
        <v>662.71</v>
      </c>
      <c r="CX48" s="785">
        <v>0.81799999999999995</v>
      </c>
      <c r="CY48" s="786"/>
      <c r="CZ48" s="787">
        <v>0.72099999999999997</v>
      </c>
      <c r="DA48" s="787">
        <v>1</v>
      </c>
      <c r="DB48" s="781"/>
      <c r="DC48" s="785">
        <v>1</v>
      </c>
      <c r="DX48" s="789" t="s">
        <v>349</v>
      </c>
      <c r="DY48" s="790" t="s">
        <v>31</v>
      </c>
      <c r="DZ48" s="790" t="s">
        <v>744</v>
      </c>
      <c r="EA48" s="791" t="s">
        <v>32</v>
      </c>
      <c r="EB48" s="792">
        <v>4013</v>
      </c>
      <c r="EC48" s="793"/>
      <c r="ED48" s="794">
        <v>4013</v>
      </c>
      <c r="EE48" s="794"/>
      <c r="EF48" s="793"/>
      <c r="EG48" s="794">
        <v>0.17839519893309624</v>
      </c>
      <c r="EH48" s="793"/>
      <c r="EI48" s="794">
        <v>0</v>
      </c>
      <c r="EJ48" s="794"/>
      <c r="EK48" s="794">
        <v>0</v>
      </c>
      <c r="EL48" s="794"/>
      <c r="EM48" s="793"/>
      <c r="EN48" s="793"/>
      <c r="EO48" s="795"/>
      <c r="ES48" s="823" t="s">
        <v>385</v>
      </c>
      <c r="ET48" s="824" t="s">
        <v>572</v>
      </c>
      <c r="EU48" s="841">
        <v>3616313</v>
      </c>
    </row>
    <row r="49" spans="1:151" ht="15.75">
      <c r="A49" s="798" t="s">
        <v>411</v>
      </c>
      <c r="B49" s="799" t="s">
        <v>412</v>
      </c>
      <c r="C49" s="1026">
        <v>6971</v>
      </c>
      <c r="D49" s="1027">
        <v>7441</v>
      </c>
      <c r="E49" s="1030"/>
      <c r="F49" s="1030">
        <v>7441</v>
      </c>
      <c r="G49" s="1030"/>
      <c r="H49" s="1031">
        <v>7441</v>
      </c>
      <c r="K49" s="802" t="s">
        <v>411</v>
      </c>
      <c r="L49" s="803" t="s">
        <v>412</v>
      </c>
      <c r="M49" s="804">
        <v>6304208536</v>
      </c>
      <c r="N49" s="805">
        <v>206439412</v>
      </c>
      <c r="O49" s="804">
        <v>6097769124</v>
      </c>
      <c r="P49" s="802">
        <v>2017</v>
      </c>
      <c r="Q49" s="752">
        <v>0.88629999999999998</v>
      </c>
      <c r="R49" s="803">
        <v>6880028347</v>
      </c>
      <c r="S49" s="806">
        <v>206439412</v>
      </c>
      <c r="T49" s="803">
        <v>197324800</v>
      </c>
      <c r="U49" s="803">
        <v>1207664484</v>
      </c>
      <c r="V49" s="803">
        <v>8491457043</v>
      </c>
      <c r="X49" s="619" t="s">
        <v>411</v>
      </c>
      <c r="Y49" s="619" t="s">
        <v>412</v>
      </c>
      <c r="Z49" s="807">
        <v>8491457043</v>
      </c>
      <c r="AA49" s="808">
        <v>55364299.920360006</v>
      </c>
      <c r="AB49" s="756">
        <v>14997787</v>
      </c>
      <c r="AC49" s="756">
        <v>356887</v>
      </c>
      <c r="AD49" s="809">
        <v>70718973.920359999</v>
      </c>
      <c r="AE49" s="810">
        <v>7441</v>
      </c>
      <c r="AF49" s="807">
        <v>9504</v>
      </c>
      <c r="AG49" s="807">
        <v>1.3759999999999999</v>
      </c>
      <c r="AI49" s="619" t="s">
        <v>411</v>
      </c>
      <c r="AJ49" s="619" t="s">
        <v>412</v>
      </c>
      <c r="AK49" s="760">
        <v>70718973.920359999</v>
      </c>
      <c r="AL49" s="761">
        <v>7441</v>
      </c>
      <c r="AM49" s="811">
        <v>9504</v>
      </c>
      <c r="AN49" s="812">
        <v>1.3759999999999999</v>
      </c>
      <c r="AO49" s="813">
        <v>0.57899999999999996</v>
      </c>
      <c r="AP49" s="814">
        <v>0.87629999999999997</v>
      </c>
      <c r="AQ49" s="812">
        <v>1.0465</v>
      </c>
      <c r="AR49" s="815" t="s">
        <v>2</v>
      </c>
      <c r="AS49" s="825" t="s">
        <v>2</v>
      </c>
      <c r="AT49" s="826" t="s">
        <v>2</v>
      </c>
      <c r="AU49" s="814">
        <v>0</v>
      </c>
      <c r="AV49" s="812" t="s">
        <v>2</v>
      </c>
      <c r="AW49" s="811">
        <v>0</v>
      </c>
      <c r="BB49" s="619" t="s">
        <v>411</v>
      </c>
      <c r="BC49" s="619" t="s">
        <v>623</v>
      </c>
      <c r="BD49" s="768">
        <v>8491457043</v>
      </c>
      <c r="BE49" s="769">
        <v>553.69000000000005</v>
      </c>
      <c r="BF49" s="808">
        <v>15336121</v>
      </c>
      <c r="BG49" s="816">
        <v>0.57899999999999996</v>
      </c>
      <c r="BH49" s="673"/>
      <c r="BI49" s="770">
        <v>7441</v>
      </c>
      <c r="BJ49" s="808">
        <v>13.44</v>
      </c>
      <c r="BK49" s="770">
        <v>62782</v>
      </c>
      <c r="BL49" s="810">
        <v>113</v>
      </c>
      <c r="BN49" s="619" t="s">
        <v>411</v>
      </c>
      <c r="BO49" s="619" t="s">
        <v>412</v>
      </c>
      <c r="BP49" s="772">
        <v>0.98819999999999997</v>
      </c>
      <c r="BQ49" s="772">
        <v>0.89804968589377498</v>
      </c>
      <c r="BR49" s="773">
        <v>0.8444116310767833</v>
      </c>
      <c r="BS49" s="774"/>
      <c r="BT49" s="819">
        <v>2017</v>
      </c>
      <c r="BU49" s="776">
        <v>0.88629999999999998</v>
      </c>
      <c r="BV49" s="777"/>
      <c r="BW49" s="778">
        <v>0.58499999999999996</v>
      </c>
      <c r="BX49" s="778">
        <v>0.51800000000000002</v>
      </c>
      <c r="BY49" s="778">
        <v>0.79449999999999998</v>
      </c>
      <c r="BZ49" s="622"/>
      <c r="CA49" s="619" t="s">
        <v>411</v>
      </c>
      <c r="CB49" s="619" t="s">
        <v>623</v>
      </c>
      <c r="CC49" s="770">
        <v>37792</v>
      </c>
      <c r="CD49" s="770">
        <v>38957</v>
      </c>
      <c r="CE49" s="770">
        <v>40188</v>
      </c>
      <c r="CF49" s="820">
        <v>38979</v>
      </c>
      <c r="CG49" s="820">
        <v>0.87629999999999997</v>
      </c>
      <c r="CH49" s="639"/>
      <c r="CI49" s="820">
        <v>-1209</v>
      </c>
      <c r="CJ49" s="820">
        <v>-3.0099999999999998E-2</v>
      </c>
      <c r="CL49" s="619" t="s">
        <v>411</v>
      </c>
      <c r="CM49" s="619" t="s">
        <v>623</v>
      </c>
      <c r="CN49" s="780" t="s">
        <v>2</v>
      </c>
      <c r="CO49" s="781"/>
      <c r="CP49" s="780">
        <v>7441</v>
      </c>
      <c r="CQ49" s="787">
        <v>16016792</v>
      </c>
      <c r="CR49" s="787">
        <v>0</v>
      </c>
      <c r="CS49" s="787">
        <v>16016792</v>
      </c>
      <c r="CT49" s="787">
        <v>2152.5100000000002</v>
      </c>
      <c r="CU49" s="781"/>
      <c r="CV49" s="822" t="s">
        <v>2</v>
      </c>
      <c r="CW49" s="787" t="s">
        <v>2</v>
      </c>
      <c r="CX49" s="785" t="s">
        <v>2</v>
      </c>
      <c r="CY49" s="786"/>
      <c r="CZ49" s="787">
        <v>0.51800000000000002</v>
      </c>
      <c r="DA49" s="787" t="s">
        <v>2</v>
      </c>
      <c r="DB49" s="781"/>
      <c r="DC49" s="785" t="s">
        <v>2</v>
      </c>
      <c r="DX49" s="839" t="s">
        <v>349</v>
      </c>
      <c r="DY49" s="831" t="s">
        <v>33</v>
      </c>
      <c r="DZ49" s="831" t="s">
        <v>744</v>
      </c>
      <c r="EA49" s="832" t="s">
        <v>34</v>
      </c>
      <c r="EB49" s="792">
        <v>2880</v>
      </c>
      <c r="EC49" s="827"/>
      <c r="ED49" s="828">
        <v>2880</v>
      </c>
      <c r="EE49" s="828">
        <v>22495</v>
      </c>
      <c r="EF49" s="827"/>
      <c r="EG49" s="828">
        <v>0.12802845076683708</v>
      </c>
      <c r="EH49" s="827"/>
      <c r="EI49" s="794">
        <v>0</v>
      </c>
      <c r="EJ49" s="828"/>
      <c r="EK49" s="828">
        <v>0</v>
      </c>
      <c r="EL49" s="828"/>
      <c r="EM49" s="827"/>
      <c r="EN49" s="827"/>
      <c r="EO49" s="829"/>
      <c r="ES49" s="823" t="s">
        <v>387</v>
      </c>
      <c r="ET49" s="824" t="s">
        <v>76</v>
      </c>
      <c r="EU49" s="841">
        <v>859371</v>
      </c>
    </row>
    <row r="50" spans="1:151" ht="15.75">
      <c r="A50" s="798" t="s">
        <v>413</v>
      </c>
      <c r="B50" s="799" t="s">
        <v>414</v>
      </c>
      <c r="C50" s="1026">
        <v>13320</v>
      </c>
      <c r="D50" s="1027">
        <v>13961</v>
      </c>
      <c r="E50" s="1030"/>
      <c r="F50" s="1030">
        <v>13961</v>
      </c>
      <c r="G50" s="1030"/>
      <c r="H50" s="1031">
        <v>13961</v>
      </c>
      <c r="K50" s="802" t="s">
        <v>413</v>
      </c>
      <c r="L50" s="803" t="s">
        <v>414</v>
      </c>
      <c r="M50" s="804">
        <v>13381974637</v>
      </c>
      <c r="N50" s="805">
        <v>175237500</v>
      </c>
      <c r="O50" s="804">
        <v>13206737137</v>
      </c>
      <c r="P50" s="802">
        <v>2019</v>
      </c>
      <c r="Q50" s="752">
        <v>0.9932693043046541</v>
      </c>
      <c r="R50" s="803">
        <v>13296230015</v>
      </c>
      <c r="S50" s="806">
        <v>175237500</v>
      </c>
      <c r="T50" s="803">
        <v>331757353</v>
      </c>
      <c r="U50" s="803">
        <v>2413614586</v>
      </c>
      <c r="V50" s="803">
        <v>16216839454</v>
      </c>
      <c r="X50" s="619" t="s">
        <v>413</v>
      </c>
      <c r="Y50" s="619" t="s">
        <v>414</v>
      </c>
      <c r="Z50" s="807">
        <v>16216839454</v>
      </c>
      <c r="AA50" s="808">
        <v>105733793.24008001</v>
      </c>
      <c r="AB50" s="756">
        <v>25985582</v>
      </c>
      <c r="AC50" s="756">
        <v>447338</v>
      </c>
      <c r="AD50" s="809">
        <v>132166713.24008001</v>
      </c>
      <c r="AE50" s="810">
        <v>13961</v>
      </c>
      <c r="AF50" s="807">
        <v>9467</v>
      </c>
      <c r="AG50" s="807">
        <v>1.3706</v>
      </c>
      <c r="AI50" s="619" t="s">
        <v>413</v>
      </c>
      <c r="AJ50" s="619" t="s">
        <v>414</v>
      </c>
      <c r="AK50" s="760">
        <v>132166713.24008001</v>
      </c>
      <c r="AL50" s="761">
        <v>13961</v>
      </c>
      <c r="AM50" s="811">
        <v>9467</v>
      </c>
      <c r="AN50" s="812">
        <v>1.3706</v>
      </c>
      <c r="AO50" s="813">
        <v>1.6411</v>
      </c>
      <c r="AP50" s="814">
        <v>0.94099999999999995</v>
      </c>
      <c r="AQ50" s="812">
        <v>1.1827999999999999</v>
      </c>
      <c r="AR50" s="815" t="s">
        <v>2</v>
      </c>
      <c r="AS50" s="825" t="s">
        <v>2</v>
      </c>
      <c r="AT50" s="826" t="s">
        <v>2</v>
      </c>
      <c r="AU50" s="814">
        <v>0</v>
      </c>
      <c r="AV50" s="812" t="s">
        <v>2</v>
      </c>
      <c r="AW50" s="811">
        <v>0</v>
      </c>
      <c r="BB50" s="619" t="s">
        <v>413</v>
      </c>
      <c r="BC50" s="619" t="s">
        <v>624</v>
      </c>
      <c r="BD50" s="768">
        <v>16216839454</v>
      </c>
      <c r="BE50" s="769">
        <v>373.07</v>
      </c>
      <c r="BF50" s="808">
        <v>43468624</v>
      </c>
      <c r="BG50" s="816">
        <v>1.6411</v>
      </c>
      <c r="BH50" s="673"/>
      <c r="BI50" s="770">
        <v>13961</v>
      </c>
      <c r="BJ50" s="808">
        <v>37.42</v>
      </c>
      <c r="BK50" s="770">
        <v>116680</v>
      </c>
      <c r="BL50" s="810">
        <v>313</v>
      </c>
      <c r="BN50" s="619" t="s">
        <v>413</v>
      </c>
      <c r="BO50" s="619" t="s">
        <v>414</v>
      </c>
      <c r="BP50" s="772">
        <v>0.86750000000000005</v>
      </c>
      <c r="BQ50" s="817">
        <v>0.81725888324873097</v>
      </c>
      <c r="BR50" s="818">
        <v>0.9932693043046541</v>
      </c>
      <c r="BS50" s="774"/>
      <c r="BT50" s="819">
        <v>2019</v>
      </c>
      <c r="BU50" s="776">
        <v>0.9932693043046541</v>
      </c>
      <c r="BV50" s="777"/>
      <c r="BW50" s="778">
        <v>0.56100000000000005</v>
      </c>
      <c r="BX50" s="778">
        <v>0.55700000000000005</v>
      </c>
      <c r="BY50" s="778">
        <v>0.85429999999999995</v>
      </c>
      <c r="BZ50" s="622"/>
      <c r="CA50" s="619" t="s">
        <v>413</v>
      </c>
      <c r="CB50" s="619" t="s">
        <v>624</v>
      </c>
      <c r="CC50" s="770">
        <v>40154</v>
      </c>
      <c r="CD50" s="770">
        <v>41613</v>
      </c>
      <c r="CE50" s="770">
        <v>43795</v>
      </c>
      <c r="CF50" s="820">
        <v>41854</v>
      </c>
      <c r="CG50" s="820">
        <v>0.94099999999999995</v>
      </c>
      <c r="CH50" s="639"/>
      <c r="CI50" s="820">
        <v>-1941</v>
      </c>
      <c r="CJ50" s="820">
        <v>-4.4299999999999999E-2</v>
      </c>
      <c r="CL50" s="619" t="s">
        <v>413</v>
      </c>
      <c r="CM50" s="619" t="s">
        <v>624</v>
      </c>
      <c r="CN50" s="780" t="s">
        <v>2</v>
      </c>
      <c r="CO50" s="781"/>
      <c r="CP50" s="780">
        <v>13961</v>
      </c>
      <c r="CQ50" s="787">
        <v>27328000</v>
      </c>
      <c r="CR50" s="787">
        <v>0</v>
      </c>
      <c r="CS50" s="787">
        <v>27328000</v>
      </c>
      <c r="CT50" s="787">
        <v>1957.45</v>
      </c>
      <c r="CU50" s="781"/>
      <c r="CV50" s="822" t="s">
        <v>2</v>
      </c>
      <c r="CW50" s="787" t="s">
        <v>2</v>
      </c>
      <c r="CX50" s="785" t="s">
        <v>2</v>
      </c>
      <c r="CY50" s="786"/>
      <c r="CZ50" s="787">
        <v>0.55700000000000005</v>
      </c>
      <c r="DA50" s="787" t="s">
        <v>2</v>
      </c>
      <c r="DB50" s="781"/>
      <c r="DC50" s="785" t="s">
        <v>2</v>
      </c>
      <c r="DX50" s="789" t="s">
        <v>351</v>
      </c>
      <c r="DY50" s="790" t="s">
        <v>351</v>
      </c>
      <c r="DZ50" s="790" t="s">
        <v>744</v>
      </c>
      <c r="EA50" s="791" t="s">
        <v>352</v>
      </c>
      <c r="EB50" s="792">
        <v>9132</v>
      </c>
      <c r="EC50" s="793"/>
      <c r="ED50" s="794">
        <v>9132</v>
      </c>
      <c r="EE50" s="794"/>
      <c r="EF50" s="793"/>
      <c r="EG50" s="794">
        <v>0.85835134881097852</v>
      </c>
      <c r="EH50" s="793"/>
      <c r="EI50" s="794">
        <v>0</v>
      </c>
      <c r="EJ50" s="794"/>
      <c r="EK50" s="794">
        <v>0</v>
      </c>
      <c r="EL50" s="794">
        <v>0</v>
      </c>
      <c r="EM50" s="793">
        <v>0</v>
      </c>
      <c r="EN50" s="793"/>
      <c r="EO50" s="795"/>
      <c r="ES50" s="823" t="s">
        <v>389</v>
      </c>
      <c r="ET50" s="824" t="s">
        <v>390</v>
      </c>
      <c r="EU50" s="841">
        <v>187966</v>
      </c>
    </row>
    <row r="51" spans="1:151" ht="15.75">
      <c r="A51" s="798" t="s">
        <v>415</v>
      </c>
      <c r="B51" s="799" t="s">
        <v>416</v>
      </c>
      <c r="C51" s="1026">
        <v>2595</v>
      </c>
      <c r="D51" s="1027">
        <v>2595</v>
      </c>
      <c r="E51" s="1030"/>
      <c r="F51" s="1030">
        <v>2595</v>
      </c>
      <c r="G51" s="1030"/>
      <c r="H51" s="1031">
        <v>2595</v>
      </c>
      <c r="K51" s="802" t="s">
        <v>415</v>
      </c>
      <c r="L51" s="803" t="s">
        <v>416</v>
      </c>
      <c r="M51" s="804">
        <v>1112841547</v>
      </c>
      <c r="N51" s="805">
        <v>60395093</v>
      </c>
      <c r="O51" s="804">
        <v>1052446454</v>
      </c>
      <c r="P51" s="802">
        <v>2019</v>
      </c>
      <c r="Q51" s="752">
        <v>1.0020428571428572</v>
      </c>
      <c r="R51" s="803">
        <v>1050300839</v>
      </c>
      <c r="S51" s="806">
        <v>60395093</v>
      </c>
      <c r="T51" s="803">
        <v>118380348</v>
      </c>
      <c r="U51" s="803">
        <v>427237234</v>
      </c>
      <c r="V51" s="803">
        <v>1656313514</v>
      </c>
      <c r="X51" s="619" t="s">
        <v>415</v>
      </c>
      <c r="Y51" s="619" t="s">
        <v>416</v>
      </c>
      <c r="Z51" s="807">
        <v>1656313514</v>
      </c>
      <c r="AA51" s="808">
        <v>10799164.111280002</v>
      </c>
      <c r="AB51" s="756">
        <v>5036428</v>
      </c>
      <c r="AC51" s="756">
        <v>70204</v>
      </c>
      <c r="AD51" s="809">
        <v>15905796.111280002</v>
      </c>
      <c r="AE51" s="810">
        <v>2595</v>
      </c>
      <c r="AF51" s="807">
        <v>6129</v>
      </c>
      <c r="AG51" s="807">
        <v>0.88739999999999997</v>
      </c>
      <c r="AI51" s="619" t="s">
        <v>415</v>
      </c>
      <c r="AJ51" s="619" t="s">
        <v>416</v>
      </c>
      <c r="AK51" s="760">
        <v>15905796.111280002</v>
      </c>
      <c r="AL51" s="761">
        <v>2595</v>
      </c>
      <c r="AM51" s="811">
        <v>6129</v>
      </c>
      <c r="AN51" s="812">
        <v>0.88739999999999997</v>
      </c>
      <c r="AO51" s="813">
        <v>0.17710000000000001</v>
      </c>
      <c r="AP51" s="814">
        <v>0.69710000000000005</v>
      </c>
      <c r="AQ51" s="812">
        <v>0.72130000000000005</v>
      </c>
      <c r="AR51" s="815">
        <v>0.72130000000000005</v>
      </c>
      <c r="AS51" s="825">
        <v>1490.54</v>
      </c>
      <c r="AT51" s="826">
        <v>575.92000000000007</v>
      </c>
      <c r="AU51" s="814">
        <v>1494512</v>
      </c>
      <c r="AV51" s="812">
        <v>1</v>
      </c>
      <c r="AW51" s="811">
        <v>1494512</v>
      </c>
      <c r="BB51" s="619" t="s">
        <v>415</v>
      </c>
      <c r="BC51" s="619" t="s">
        <v>625</v>
      </c>
      <c r="BD51" s="768">
        <v>1656313514</v>
      </c>
      <c r="BE51" s="769">
        <v>353.06</v>
      </c>
      <c r="BF51" s="808">
        <v>4691309</v>
      </c>
      <c r="BG51" s="816">
        <v>0.17710000000000001</v>
      </c>
      <c r="BH51" s="673"/>
      <c r="BI51" s="770">
        <v>2595</v>
      </c>
      <c r="BJ51" s="808">
        <v>7.35</v>
      </c>
      <c r="BK51" s="770">
        <v>24116</v>
      </c>
      <c r="BL51" s="810">
        <v>68</v>
      </c>
      <c r="BN51" s="619" t="s">
        <v>415</v>
      </c>
      <c r="BO51" s="619" t="s">
        <v>416</v>
      </c>
      <c r="BP51" s="772">
        <v>1.1606999999999998</v>
      </c>
      <c r="BQ51" s="772">
        <v>1.0070937499999999</v>
      </c>
      <c r="BR51" s="818">
        <v>1.0020428571428572</v>
      </c>
      <c r="BS51" s="774"/>
      <c r="BT51" s="819">
        <v>2019</v>
      </c>
      <c r="BU51" s="776">
        <v>1.0020428571428572</v>
      </c>
      <c r="BV51" s="777"/>
      <c r="BW51" s="778">
        <v>0.84</v>
      </c>
      <c r="BX51" s="778">
        <v>0.84199999999999997</v>
      </c>
      <c r="BY51" s="778">
        <v>1.2914000000000001</v>
      </c>
      <c r="BZ51" s="622"/>
      <c r="CA51" s="619" t="s">
        <v>415</v>
      </c>
      <c r="CB51" s="619" t="s">
        <v>625</v>
      </c>
      <c r="CC51" s="770">
        <v>29786</v>
      </c>
      <c r="CD51" s="770">
        <v>31372</v>
      </c>
      <c r="CE51" s="770">
        <v>31862</v>
      </c>
      <c r="CF51" s="820">
        <v>31006.666666666668</v>
      </c>
      <c r="CG51" s="820">
        <v>0.69710000000000005</v>
      </c>
      <c r="CH51" s="639"/>
      <c r="CI51" s="820">
        <v>-855.33333333333212</v>
      </c>
      <c r="CJ51" s="820">
        <v>-2.6800000000000001E-2</v>
      </c>
      <c r="CL51" s="619" t="s">
        <v>415</v>
      </c>
      <c r="CM51" s="619" t="s">
        <v>625</v>
      </c>
      <c r="CN51" s="780">
        <v>0.72130000000000005</v>
      </c>
      <c r="CO51" s="781"/>
      <c r="CP51" s="780">
        <v>2595</v>
      </c>
      <c r="CQ51" s="787">
        <v>4290818</v>
      </c>
      <c r="CR51" s="787">
        <v>0</v>
      </c>
      <c r="CS51" s="787">
        <v>4290818</v>
      </c>
      <c r="CT51" s="787">
        <v>1653.49</v>
      </c>
      <c r="CU51" s="781"/>
      <c r="CV51" s="822">
        <v>1490.54</v>
      </c>
      <c r="CW51" s="787">
        <v>575.92000000000007</v>
      </c>
      <c r="CX51" s="785">
        <v>1</v>
      </c>
      <c r="CY51" s="786"/>
      <c r="CZ51" s="787">
        <v>0.84199999999999997</v>
      </c>
      <c r="DA51" s="787">
        <v>1</v>
      </c>
      <c r="DB51" s="781"/>
      <c r="DC51" s="785">
        <v>1</v>
      </c>
      <c r="DX51" s="789" t="s">
        <v>351</v>
      </c>
      <c r="DY51" s="790" t="s">
        <v>35</v>
      </c>
      <c r="DZ51" s="790" t="s">
        <v>6</v>
      </c>
      <c r="EA51" s="791" t="s">
        <v>36</v>
      </c>
      <c r="EB51" s="792">
        <v>683</v>
      </c>
      <c r="EC51" s="793"/>
      <c r="ED51" s="794">
        <v>683</v>
      </c>
      <c r="EE51" s="794"/>
      <c r="EF51" s="793"/>
      <c r="EG51" s="794">
        <v>6.4197762947645454E-2</v>
      </c>
      <c r="EH51" s="793"/>
      <c r="EI51" s="794">
        <v>0</v>
      </c>
      <c r="EJ51" s="794"/>
      <c r="EK51" s="794">
        <v>0</v>
      </c>
      <c r="EL51" s="794"/>
      <c r="EM51" s="793"/>
      <c r="EN51" s="793"/>
      <c r="EO51" s="795"/>
      <c r="ES51" s="823" t="s">
        <v>391</v>
      </c>
      <c r="ET51" s="824" t="s">
        <v>392</v>
      </c>
      <c r="EU51" s="841">
        <v>4135673</v>
      </c>
    </row>
    <row r="52" spans="1:151" ht="15.75">
      <c r="A52" s="798" t="s">
        <v>417</v>
      </c>
      <c r="B52" s="799" t="s">
        <v>418</v>
      </c>
      <c r="C52" s="1026">
        <v>8915</v>
      </c>
      <c r="D52" s="1027">
        <v>8915</v>
      </c>
      <c r="E52" s="1030"/>
      <c r="F52" s="1030">
        <v>8915</v>
      </c>
      <c r="G52" s="1030"/>
      <c r="H52" s="1031">
        <v>8915</v>
      </c>
      <c r="K52" s="802" t="s">
        <v>417</v>
      </c>
      <c r="L52" s="803" t="s">
        <v>418</v>
      </c>
      <c r="M52" s="804">
        <v>2949898390</v>
      </c>
      <c r="N52" s="805">
        <v>114987090</v>
      </c>
      <c r="O52" s="804">
        <v>2834911300</v>
      </c>
      <c r="P52" s="802">
        <v>2014</v>
      </c>
      <c r="Q52" s="752">
        <v>0.995</v>
      </c>
      <c r="R52" s="803">
        <v>2849157085</v>
      </c>
      <c r="S52" s="806">
        <v>114987090</v>
      </c>
      <c r="T52" s="803">
        <v>118741667</v>
      </c>
      <c r="U52" s="803">
        <v>661281997</v>
      </c>
      <c r="V52" s="803">
        <v>3744167839</v>
      </c>
      <c r="X52" s="619" t="s">
        <v>417</v>
      </c>
      <c r="Y52" s="619" t="s">
        <v>418</v>
      </c>
      <c r="Z52" s="807">
        <v>3744167839</v>
      </c>
      <c r="AA52" s="808">
        <v>24411974.310280003</v>
      </c>
      <c r="AB52" s="756">
        <v>9309040</v>
      </c>
      <c r="AC52" s="756">
        <v>151640</v>
      </c>
      <c r="AD52" s="809">
        <v>33872654.310280003</v>
      </c>
      <c r="AE52" s="810">
        <v>8915</v>
      </c>
      <c r="AF52" s="807">
        <v>3800</v>
      </c>
      <c r="AG52" s="807">
        <v>0.55020000000000002</v>
      </c>
      <c r="AI52" s="619" t="s">
        <v>417</v>
      </c>
      <c r="AJ52" s="619" t="s">
        <v>418</v>
      </c>
      <c r="AK52" s="760">
        <v>33872654.310280003</v>
      </c>
      <c r="AL52" s="761">
        <v>8915</v>
      </c>
      <c r="AM52" s="811">
        <v>3800</v>
      </c>
      <c r="AN52" s="812">
        <v>0.55020000000000002</v>
      </c>
      <c r="AO52" s="813">
        <v>0.36180000000000001</v>
      </c>
      <c r="AP52" s="814">
        <v>0.6794</v>
      </c>
      <c r="AQ52" s="812">
        <v>0.59599999999999997</v>
      </c>
      <c r="AR52" s="815">
        <v>0.59599999999999997</v>
      </c>
      <c r="AS52" s="825">
        <v>1231.6099999999999</v>
      </c>
      <c r="AT52" s="826">
        <v>834.85000000000014</v>
      </c>
      <c r="AU52" s="814">
        <v>7442688</v>
      </c>
      <c r="AV52" s="812">
        <v>1</v>
      </c>
      <c r="AW52" s="811">
        <v>7442688</v>
      </c>
      <c r="BB52" s="619" t="s">
        <v>417</v>
      </c>
      <c r="BC52" s="619" t="s">
        <v>626</v>
      </c>
      <c r="BD52" s="768">
        <v>3744167839</v>
      </c>
      <c r="BE52" s="769">
        <v>390.74</v>
      </c>
      <c r="BF52" s="808">
        <v>9582249</v>
      </c>
      <c r="BG52" s="816">
        <v>0.36180000000000001</v>
      </c>
      <c r="BH52" s="673"/>
      <c r="BI52" s="770">
        <v>8915</v>
      </c>
      <c r="BJ52" s="808">
        <v>22.82</v>
      </c>
      <c r="BK52" s="770">
        <v>53939</v>
      </c>
      <c r="BL52" s="810">
        <v>138</v>
      </c>
      <c r="BN52" s="619" t="s">
        <v>417</v>
      </c>
      <c r="BO52" s="619" t="s">
        <v>418</v>
      </c>
      <c r="BP52" s="817">
        <v>1.0215000000000001</v>
      </c>
      <c r="BQ52" s="772">
        <v>0.99992499999999995</v>
      </c>
      <c r="BR52" s="818">
        <v>0.98292682926829267</v>
      </c>
      <c r="BS52" s="774"/>
      <c r="BT52" s="819">
        <v>2014</v>
      </c>
      <c r="BU52" s="776">
        <v>0.995</v>
      </c>
      <c r="BV52" s="777"/>
      <c r="BW52" s="778">
        <v>0.75</v>
      </c>
      <c r="BX52" s="778">
        <v>0.746</v>
      </c>
      <c r="BY52" s="778">
        <v>1.1442000000000001</v>
      </c>
      <c r="BZ52" s="622"/>
      <c r="CA52" s="619" t="s">
        <v>417</v>
      </c>
      <c r="CB52" s="619" t="s">
        <v>626</v>
      </c>
      <c r="CC52" s="770">
        <v>29245</v>
      </c>
      <c r="CD52" s="770">
        <v>30040</v>
      </c>
      <c r="CE52" s="770">
        <v>31375</v>
      </c>
      <c r="CF52" s="820">
        <v>30220</v>
      </c>
      <c r="CG52" s="820">
        <v>0.6794</v>
      </c>
      <c r="CH52" s="639"/>
      <c r="CI52" s="820">
        <v>-1155</v>
      </c>
      <c r="CJ52" s="820">
        <v>-3.6799999999999999E-2</v>
      </c>
      <c r="CL52" s="619" t="s">
        <v>417</v>
      </c>
      <c r="CM52" s="619" t="s">
        <v>626</v>
      </c>
      <c r="CN52" s="780">
        <v>0.59599999999999997</v>
      </c>
      <c r="CO52" s="781"/>
      <c r="CP52" s="780">
        <v>8915</v>
      </c>
      <c r="CQ52" s="787">
        <v>5482635</v>
      </c>
      <c r="CR52" s="787">
        <v>0</v>
      </c>
      <c r="CS52" s="787">
        <v>5482635</v>
      </c>
      <c r="CT52" s="787">
        <v>614.99</v>
      </c>
      <c r="CU52" s="781"/>
      <c r="CV52" s="822">
        <v>1231.6099999999999</v>
      </c>
      <c r="CW52" s="787">
        <v>834.85000000000014</v>
      </c>
      <c r="CX52" s="785">
        <v>0.499</v>
      </c>
      <c r="CY52" s="786"/>
      <c r="CZ52" s="787">
        <v>0.746</v>
      </c>
      <c r="DA52" s="787">
        <v>1</v>
      </c>
      <c r="DB52" s="781"/>
      <c r="DC52" s="785">
        <v>1</v>
      </c>
      <c r="DX52" s="789" t="s">
        <v>351</v>
      </c>
      <c r="DY52" s="790" t="s">
        <v>37</v>
      </c>
      <c r="DZ52" s="790" t="s">
        <v>6</v>
      </c>
      <c r="EA52" s="791" t="s">
        <v>1068</v>
      </c>
      <c r="EB52" s="792">
        <v>514</v>
      </c>
      <c r="EC52" s="793"/>
      <c r="ED52" s="794">
        <v>514</v>
      </c>
      <c r="EE52" s="794"/>
      <c r="EF52" s="793"/>
      <c r="EG52" s="794">
        <v>4.8312811354450605E-2</v>
      </c>
      <c r="EH52" s="793"/>
      <c r="EI52" s="794">
        <v>0</v>
      </c>
      <c r="EJ52" s="794"/>
      <c r="EK52" s="794">
        <v>0</v>
      </c>
      <c r="EL52" s="794"/>
      <c r="EM52" s="793"/>
      <c r="EN52" s="793"/>
      <c r="EO52" s="795"/>
      <c r="ES52" s="823" t="s">
        <v>393</v>
      </c>
      <c r="ET52" s="824" t="s">
        <v>404</v>
      </c>
      <c r="EU52" s="841">
        <v>2362266</v>
      </c>
    </row>
    <row r="53" spans="1:151" ht="15.75">
      <c r="A53" s="798" t="s">
        <v>419</v>
      </c>
      <c r="B53" s="799" t="s">
        <v>420</v>
      </c>
      <c r="C53" s="1026">
        <v>558</v>
      </c>
      <c r="D53" s="1027">
        <v>558</v>
      </c>
      <c r="E53" s="1030"/>
      <c r="F53" s="1030">
        <v>558</v>
      </c>
      <c r="G53" s="1030"/>
      <c r="H53" s="1031">
        <v>558</v>
      </c>
      <c r="K53" s="802" t="s">
        <v>419</v>
      </c>
      <c r="L53" s="803" t="s">
        <v>420</v>
      </c>
      <c r="M53" s="804">
        <v>1517413430</v>
      </c>
      <c r="N53" s="805">
        <v>333995845</v>
      </c>
      <c r="O53" s="804">
        <v>1183417585</v>
      </c>
      <c r="P53" s="802">
        <v>2017</v>
      </c>
      <c r="Q53" s="752">
        <v>0.90290000000000004</v>
      </c>
      <c r="R53" s="803">
        <v>1310685109</v>
      </c>
      <c r="S53" s="806">
        <v>333995845</v>
      </c>
      <c r="T53" s="803">
        <v>30400367</v>
      </c>
      <c r="U53" s="803">
        <v>137790219</v>
      </c>
      <c r="V53" s="803">
        <v>1812871540</v>
      </c>
      <c r="X53" s="619" t="s">
        <v>419</v>
      </c>
      <c r="Y53" s="619" t="s">
        <v>420</v>
      </c>
      <c r="Z53" s="807">
        <v>1812871540</v>
      </c>
      <c r="AA53" s="808">
        <v>11819922.440800002</v>
      </c>
      <c r="AB53" s="756">
        <v>1528179</v>
      </c>
      <c r="AC53" s="756">
        <v>36331</v>
      </c>
      <c r="AD53" s="809">
        <v>13384432.440800002</v>
      </c>
      <c r="AE53" s="810">
        <v>558</v>
      </c>
      <c r="AF53" s="807">
        <v>23986</v>
      </c>
      <c r="AG53" s="807">
        <v>3.4727000000000001</v>
      </c>
      <c r="AI53" s="619" t="s">
        <v>419</v>
      </c>
      <c r="AJ53" s="619" t="s">
        <v>420</v>
      </c>
      <c r="AK53" s="760">
        <v>13384432.440800002</v>
      </c>
      <c r="AL53" s="761">
        <v>558</v>
      </c>
      <c r="AM53" s="811">
        <v>23986</v>
      </c>
      <c r="AN53" s="812">
        <v>3.4727000000000001</v>
      </c>
      <c r="AO53" s="813">
        <v>0.11169999999999999</v>
      </c>
      <c r="AP53" s="814">
        <v>0.81669999999999998</v>
      </c>
      <c r="AQ53" s="812">
        <v>1.8087</v>
      </c>
      <c r="AR53" s="815" t="s">
        <v>2</v>
      </c>
      <c r="AS53" s="825" t="s">
        <v>2</v>
      </c>
      <c r="AT53" s="826" t="s">
        <v>2</v>
      </c>
      <c r="AU53" s="814">
        <v>0</v>
      </c>
      <c r="AV53" s="812" t="s">
        <v>2</v>
      </c>
      <c r="AW53" s="811">
        <v>0</v>
      </c>
      <c r="BB53" s="619" t="s">
        <v>419</v>
      </c>
      <c r="BC53" s="619" t="s">
        <v>627</v>
      </c>
      <c r="BD53" s="768">
        <v>1812871540</v>
      </c>
      <c r="BE53" s="769">
        <v>612.70000000000005</v>
      </c>
      <c r="BF53" s="808">
        <v>2958824</v>
      </c>
      <c r="BG53" s="816">
        <v>0.11169999999999999</v>
      </c>
      <c r="BH53" s="673"/>
      <c r="BI53" s="770">
        <v>558</v>
      </c>
      <c r="BJ53" s="808">
        <v>0.91</v>
      </c>
      <c r="BK53" s="770">
        <v>5184</v>
      </c>
      <c r="BL53" s="810">
        <v>8</v>
      </c>
      <c r="BN53" s="619" t="s">
        <v>419</v>
      </c>
      <c r="BO53" s="619" t="s">
        <v>420</v>
      </c>
      <c r="BP53" s="772">
        <v>0.98459999999999992</v>
      </c>
      <c r="BQ53" s="772">
        <v>0.90717184325108846</v>
      </c>
      <c r="BR53" s="773">
        <v>0.87272727272727268</v>
      </c>
      <c r="BS53" s="774"/>
      <c r="BT53" s="775">
        <v>2017</v>
      </c>
      <c r="BU53" s="776">
        <v>0.90290000000000004</v>
      </c>
      <c r="BV53" s="777"/>
      <c r="BW53" s="778">
        <v>0.77</v>
      </c>
      <c r="BX53" s="778">
        <v>0.69499999999999995</v>
      </c>
      <c r="BY53" s="778">
        <v>1.0660000000000001</v>
      </c>
      <c r="BZ53" s="622"/>
      <c r="CA53" s="619" t="s">
        <v>419</v>
      </c>
      <c r="CB53" s="619" t="s">
        <v>627</v>
      </c>
      <c r="CC53" s="770">
        <v>35086</v>
      </c>
      <c r="CD53" s="770">
        <v>36654</v>
      </c>
      <c r="CE53" s="770">
        <v>37245</v>
      </c>
      <c r="CF53" s="820">
        <v>36328.333333333336</v>
      </c>
      <c r="CG53" s="820">
        <v>0.81669999999999998</v>
      </c>
      <c r="CH53" s="639"/>
      <c r="CI53" s="820">
        <v>-916.66666666666424</v>
      </c>
      <c r="CJ53" s="820">
        <v>-2.46E-2</v>
      </c>
      <c r="CL53" s="619" t="s">
        <v>419</v>
      </c>
      <c r="CM53" s="619" t="s">
        <v>627</v>
      </c>
      <c r="CN53" s="780" t="s">
        <v>2</v>
      </c>
      <c r="CO53" s="781"/>
      <c r="CP53" s="780">
        <v>558</v>
      </c>
      <c r="CQ53" s="787">
        <v>1669458</v>
      </c>
      <c r="CR53" s="787">
        <v>0</v>
      </c>
      <c r="CS53" s="787">
        <v>1669458</v>
      </c>
      <c r="CT53" s="787">
        <v>2991.86</v>
      </c>
      <c r="CU53" s="781"/>
      <c r="CV53" s="822" t="s">
        <v>2</v>
      </c>
      <c r="CW53" s="787" t="s">
        <v>2</v>
      </c>
      <c r="CX53" s="785" t="s">
        <v>2</v>
      </c>
      <c r="CY53" s="786"/>
      <c r="CZ53" s="787">
        <v>0.69499999999999995</v>
      </c>
      <c r="DA53" s="787">
        <v>1</v>
      </c>
      <c r="DB53" s="781"/>
      <c r="DC53" s="785" t="s">
        <v>2</v>
      </c>
      <c r="DX53" s="830" t="s">
        <v>351</v>
      </c>
      <c r="DY53" s="831" t="s">
        <v>822</v>
      </c>
      <c r="DZ53" s="831" t="s">
        <v>6</v>
      </c>
      <c r="EA53" s="832" t="s">
        <v>1069</v>
      </c>
      <c r="EB53" s="792">
        <v>310</v>
      </c>
      <c r="EC53" s="827"/>
      <c r="ED53" s="828">
        <v>310</v>
      </c>
      <c r="EE53" s="828">
        <v>10639</v>
      </c>
      <c r="EF53" s="827"/>
      <c r="EG53" s="828">
        <v>2.9138076886925462E-2</v>
      </c>
      <c r="EH53" s="827"/>
      <c r="EI53" s="794">
        <v>0</v>
      </c>
      <c r="EJ53" s="828"/>
      <c r="EK53" s="828">
        <v>0</v>
      </c>
      <c r="EL53" s="828"/>
      <c r="EM53" s="827"/>
      <c r="EN53" s="827"/>
      <c r="EO53" s="829"/>
      <c r="ES53" s="823" t="s">
        <v>405</v>
      </c>
      <c r="ET53" s="824" t="s">
        <v>406</v>
      </c>
      <c r="EU53" s="841">
        <v>0</v>
      </c>
    </row>
    <row r="54" spans="1:151" ht="15.75">
      <c r="A54" s="798" t="s">
        <v>421</v>
      </c>
      <c r="B54" s="799" t="s">
        <v>422</v>
      </c>
      <c r="C54" s="1026">
        <v>20150</v>
      </c>
      <c r="D54" s="1027">
        <v>31317</v>
      </c>
      <c r="E54" s="1030"/>
      <c r="F54" s="1030">
        <v>31317</v>
      </c>
      <c r="G54" s="1030"/>
      <c r="H54" s="1031">
        <v>31317</v>
      </c>
      <c r="K54" s="802" t="s">
        <v>421</v>
      </c>
      <c r="L54" s="803" t="s">
        <v>422</v>
      </c>
      <c r="M54" s="804">
        <v>21154957302</v>
      </c>
      <c r="N54" s="805">
        <v>363228700</v>
      </c>
      <c r="O54" s="804">
        <v>20791728602</v>
      </c>
      <c r="P54" s="802">
        <v>2019</v>
      </c>
      <c r="Q54" s="752">
        <v>0.98582269723501204</v>
      </c>
      <c r="R54" s="803">
        <v>21090738386</v>
      </c>
      <c r="S54" s="806">
        <v>363228700</v>
      </c>
      <c r="T54" s="803">
        <v>448998935</v>
      </c>
      <c r="U54" s="803">
        <v>4350261574</v>
      </c>
      <c r="V54" s="803">
        <v>26253227595</v>
      </c>
      <c r="X54" s="619" t="s">
        <v>421</v>
      </c>
      <c r="Y54" s="619" t="s">
        <v>422</v>
      </c>
      <c r="Z54" s="807">
        <v>26253227595</v>
      </c>
      <c r="AA54" s="808">
        <v>171171043.91940001</v>
      </c>
      <c r="AB54" s="756">
        <v>37271393</v>
      </c>
      <c r="AC54" s="756">
        <v>1043803</v>
      </c>
      <c r="AD54" s="809">
        <v>209486239.91940001</v>
      </c>
      <c r="AE54" s="810">
        <v>31317</v>
      </c>
      <c r="AF54" s="807">
        <v>6689</v>
      </c>
      <c r="AG54" s="807">
        <v>0.96840000000000004</v>
      </c>
      <c r="AI54" s="619" t="s">
        <v>421</v>
      </c>
      <c r="AJ54" s="619" t="s">
        <v>422</v>
      </c>
      <c r="AK54" s="760">
        <v>209486239.91940001</v>
      </c>
      <c r="AL54" s="761">
        <v>31317</v>
      </c>
      <c r="AM54" s="811">
        <v>6689</v>
      </c>
      <c r="AN54" s="812">
        <v>0.96840000000000004</v>
      </c>
      <c r="AO54" s="813">
        <v>1.7273000000000001</v>
      </c>
      <c r="AP54" s="814">
        <v>1.0981000000000001</v>
      </c>
      <c r="AQ54" s="812">
        <v>1.1092000000000002</v>
      </c>
      <c r="AR54" s="815" t="s">
        <v>2</v>
      </c>
      <c r="AS54" s="825" t="s">
        <v>2</v>
      </c>
      <c r="AT54" s="826" t="s">
        <v>2</v>
      </c>
      <c r="AU54" s="814">
        <v>0</v>
      </c>
      <c r="AV54" s="812" t="s">
        <v>2</v>
      </c>
      <c r="AW54" s="811">
        <v>0</v>
      </c>
      <c r="BB54" s="619" t="s">
        <v>421</v>
      </c>
      <c r="BC54" s="619" t="s">
        <v>628</v>
      </c>
      <c r="BD54" s="768">
        <v>26253227595</v>
      </c>
      <c r="BE54" s="769">
        <v>573.83000000000004</v>
      </c>
      <c r="BF54" s="808">
        <v>45750880</v>
      </c>
      <c r="BG54" s="816">
        <v>1.7273000000000001</v>
      </c>
      <c r="BH54" s="673"/>
      <c r="BI54" s="770">
        <v>31317</v>
      </c>
      <c r="BJ54" s="808">
        <v>54.58</v>
      </c>
      <c r="BK54" s="770">
        <v>178597</v>
      </c>
      <c r="BL54" s="810">
        <v>311</v>
      </c>
      <c r="BN54" s="619" t="s">
        <v>421</v>
      </c>
      <c r="BO54" s="619" t="s">
        <v>422</v>
      </c>
      <c r="BP54" s="772">
        <v>0.94099999999999995</v>
      </c>
      <c r="BQ54" s="817">
        <v>0.88689024390243898</v>
      </c>
      <c r="BR54" s="818">
        <v>0.98582269723501204</v>
      </c>
      <c r="BS54" s="774"/>
      <c r="BT54" s="819">
        <v>2019</v>
      </c>
      <c r="BU54" s="776">
        <v>0.98582269723501204</v>
      </c>
      <c r="BV54" s="777"/>
      <c r="BW54" s="778">
        <v>0.52749999999999997</v>
      </c>
      <c r="BX54" s="778">
        <v>0.52</v>
      </c>
      <c r="BY54" s="778">
        <v>0.79749999999999999</v>
      </c>
      <c r="BZ54" s="622"/>
      <c r="CA54" s="619" t="s">
        <v>421</v>
      </c>
      <c r="CB54" s="619" t="s">
        <v>628</v>
      </c>
      <c r="CC54" s="770">
        <v>47354</v>
      </c>
      <c r="CD54" s="770">
        <v>48267</v>
      </c>
      <c r="CE54" s="770">
        <v>50907</v>
      </c>
      <c r="CF54" s="820">
        <v>48842.666666666664</v>
      </c>
      <c r="CG54" s="820">
        <v>1.0981000000000001</v>
      </c>
      <c r="CH54" s="639"/>
      <c r="CI54" s="820">
        <v>-2064.3333333333358</v>
      </c>
      <c r="CJ54" s="820">
        <v>-4.0599999999999997E-2</v>
      </c>
      <c r="CL54" s="619" t="s">
        <v>421</v>
      </c>
      <c r="CM54" s="619" t="s">
        <v>628</v>
      </c>
      <c r="CN54" s="780" t="s">
        <v>2</v>
      </c>
      <c r="CO54" s="781"/>
      <c r="CP54" s="780">
        <v>31317</v>
      </c>
      <c r="CQ54" s="787">
        <v>53866893</v>
      </c>
      <c r="CR54" s="787">
        <v>0</v>
      </c>
      <c r="CS54" s="787">
        <v>53866893</v>
      </c>
      <c r="CT54" s="787">
        <v>1720.05</v>
      </c>
      <c r="CU54" s="781"/>
      <c r="CV54" s="822" t="s">
        <v>2</v>
      </c>
      <c r="CW54" s="787" t="s">
        <v>2</v>
      </c>
      <c r="CX54" s="785" t="s">
        <v>2</v>
      </c>
      <c r="CY54" s="786"/>
      <c r="CZ54" s="787">
        <v>0.52</v>
      </c>
      <c r="DA54" s="787" t="s">
        <v>2</v>
      </c>
      <c r="DB54" s="781"/>
      <c r="DC54" s="785" t="s">
        <v>2</v>
      </c>
      <c r="DX54" s="789" t="s">
        <v>353</v>
      </c>
      <c r="DY54" s="790" t="s">
        <v>353</v>
      </c>
      <c r="DZ54" s="790" t="s">
        <v>744</v>
      </c>
      <c r="EA54" s="791" t="s">
        <v>354</v>
      </c>
      <c r="EB54" s="792">
        <v>3080</v>
      </c>
      <c r="EC54" s="793"/>
      <c r="ED54" s="794">
        <v>3080</v>
      </c>
      <c r="EE54" s="794"/>
      <c r="EF54" s="793"/>
      <c r="EG54" s="794">
        <v>0.92967099305765166</v>
      </c>
      <c r="EH54" s="793"/>
      <c r="EI54" s="794">
        <v>457327</v>
      </c>
      <c r="EJ54" s="794"/>
      <c r="EK54" s="794">
        <v>425164</v>
      </c>
      <c r="EL54" s="794">
        <v>457327</v>
      </c>
      <c r="EM54" s="793">
        <v>0</v>
      </c>
      <c r="EN54" s="793"/>
      <c r="EO54" s="795"/>
      <c r="ES54" s="823" t="s">
        <v>407</v>
      </c>
      <c r="ET54" s="824" t="s">
        <v>408</v>
      </c>
      <c r="EU54" s="841">
        <v>1137649</v>
      </c>
    </row>
    <row r="55" spans="1:151" ht="15.75">
      <c r="A55" s="798" t="s">
        <v>423</v>
      </c>
      <c r="B55" s="799" t="s">
        <v>424</v>
      </c>
      <c r="C55" s="1026">
        <v>3595</v>
      </c>
      <c r="D55" s="1027">
        <v>3925</v>
      </c>
      <c r="E55" s="1030"/>
      <c r="F55" s="1030">
        <v>3925</v>
      </c>
      <c r="G55" s="1030"/>
      <c r="H55" s="1031">
        <v>3925</v>
      </c>
      <c r="K55" s="802" t="s">
        <v>423</v>
      </c>
      <c r="L55" s="803" t="s">
        <v>424</v>
      </c>
      <c r="M55" s="804">
        <v>8839455329</v>
      </c>
      <c r="N55" s="805">
        <v>132523175</v>
      </c>
      <c r="O55" s="804">
        <v>8706932154</v>
      </c>
      <c r="P55" s="802">
        <v>2016</v>
      </c>
      <c r="Q55" s="752">
        <v>0.98960000000000004</v>
      </c>
      <c r="R55" s="803">
        <v>8798435887</v>
      </c>
      <c r="S55" s="806">
        <v>132523175</v>
      </c>
      <c r="T55" s="803">
        <v>209623999</v>
      </c>
      <c r="U55" s="803">
        <v>547974017</v>
      </c>
      <c r="V55" s="803">
        <v>9688557078</v>
      </c>
      <c r="X55" s="619" t="s">
        <v>423</v>
      </c>
      <c r="Y55" s="619" t="s">
        <v>424</v>
      </c>
      <c r="Z55" s="807">
        <v>9688557078</v>
      </c>
      <c r="AA55" s="808">
        <v>63169392.148560002</v>
      </c>
      <c r="AB55" s="756">
        <v>13249325</v>
      </c>
      <c r="AC55" s="756">
        <v>194737</v>
      </c>
      <c r="AD55" s="809">
        <v>76613454.148560002</v>
      </c>
      <c r="AE55" s="810">
        <v>3925</v>
      </c>
      <c r="AF55" s="807">
        <v>19519</v>
      </c>
      <c r="AG55" s="807">
        <v>2.8260000000000001</v>
      </c>
      <c r="AI55" s="619" t="s">
        <v>423</v>
      </c>
      <c r="AJ55" s="619" t="s">
        <v>424</v>
      </c>
      <c r="AK55" s="760">
        <v>76613454.148560002</v>
      </c>
      <c r="AL55" s="761">
        <v>3925</v>
      </c>
      <c r="AM55" s="811">
        <v>19519</v>
      </c>
      <c r="AN55" s="812">
        <v>2.8260000000000001</v>
      </c>
      <c r="AO55" s="813">
        <v>0.74529999999999996</v>
      </c>
      <c r="AP55" s="814">
        <v>0.72230000000000005</v>
      </c>
      <c r="AQ55" s="812">
        <v>1.5661</v>
      </c>
      <c r="AR55" s="815" t="s">
        <v>2</v>
      </c>
      <c r="AS55" s="825" t="s">
        <v>2</v>
      </c>
      <c r="AT55" s="826" t="s">
        <v>2</v>
      </c>
      <c r="AU55" s="814">
        <v>0</v>
      </c>
      <c r="AV55" s="812" t="s">
        <v>2</v>
      </c>
      <c r="AW55" s="811">
        <v>0</v>
      </c>
      <c r="BB55" s="619" t="s">
        <v>423</v>
      </c>
      <c r="BC55" s="619" t="s">
        <v>629</v>
      </c>
      <c r="BD55" s="768">
        <v>9688557078</v>
      </c>
      <c r="BE55" s="769">
        <v>490.75</v>
      </c>
      <c r="BF55" s="808">
        <v>19742348</v>
      </c>
      <c r="BG55" s="816">
        <v>0.74529999999999996</v>
      </c>
      <c r="BH55" s="673"/>
      <c r="BI55" s="770">
        <v>3925</v>
      </c>
      <c r="BJ55" s="808">
        <v>8</v>
      </c>
      <c r="BK55" s="770">
        <v>43808</v>
      </c>
      <c r="BL55" s="810">
        <v>89</v>
      </c>
      <c r="BN55" s="619" t="s">
        <v>423</v>
      </c>
      <c r="BO55" s="619" t="s">
        <v>424</v>
      </c>
      <c r="BP55" s="772">
        <v>1.0165</v>
      </c>
      <c r="BQ55" s="772">
        <v>0.98884272997032641</v>
      </c>
      <c r="BR55" s="818">
        <v>0.98123699421965316</v>
      </c>
      <c r="BS55" s="774"/>
      <c r="BT55" s="819">
        <v>2016</v>
      </c>
      <c r="BU55" s="776">
        <v>0.98960000000000004</v>
      </c>
      <c r="BV55" s="777"/>
      <c r="BW55" s="778">
        <v>0.38</v>
      </c>
      <c r="BX55" s="778">
        <v>0.376</v>
      </c>
      <c r="BY55" s="778">
        <v>0.57669999999999999</v>
      </c>
      <c r="BZ55" s="622"/>
      <c r="CA55" s="619" t="s">
        <v>423</v>
      </c>
      <c r="CB55" s="619" t="s">
        <v>629</v>
      </c>
      <c r="CC55" s="770">
        <v>30903</v>
      </c>
      <c r="CD55" s="770">
        <v>32151</v>
      </c>
      <c r="CE55" s="770">
        <v>33325</v>
      </c>
      <c r="CF55" s="820">
        <v>32126.333333333332</v>
      </c>
      <c r="CG55" s="820">
        <v>0.72230000000000005</v>
      </c>
      <c r="CH55" s="639"/>
      <c r="CI55" s="820">
        <v>-1198.6666666666679</v>
      </c>
      <c r="CJ55" s="820">
        <v>-3.5999999999999997E-2</v>
      </c>
      <c r="CL55" s="619" t="s">
        <v>423</v>
      </c>
      <c r="CM55" s="619" t="s">
        <v>629</v>
      </c>
      <c r="CN55" s="780" t="s">
        <v>2</v>
      </c>
      <c r="CO55" s="781"/>
      <c r="CP55" s="780">
        <v>3925</v>
      </c>
      <c r="CQ55" s="787">
        <v>7691290</v>
      </c>
      <c r="CR55" s="787">
        <v>0</v>
      </c>
      <c r="CS55" s="787">
        <v>7691290</v>
      </c>
      <c r="CT55" s="787">
        <v>1959.56</v>
      </c>
      <c r="CU55" s="781"/>
      <c r="CV55" s="822" t="s">
        <v>2</v>
      </c>
      <c r="CW55" s="787" t="s">
        <v>2</v>
      </c>
      <c r="CX55" s="785" t="s">
        <v>2</v>
      </c>
      <c r="CY55" s="786"/>
      <c r="CZ55" s="787">
        <v>0.376</v>
      </c>
      <c r="DA55" s="787" t="s">
        <v>2</v>
      </c>
      <c r="DB55" s="781"/>
      <c r="DC55" s="785" t="s">
        <v>2</v>
      </c>
      <c r="DX55" s="839" t="s">
        <v>353</v>
      </c>
      <c r="DY55" s="831" t="s">
        <v>39</v>
      </c>
      <c r="DZ55" s="831" t="s">
        <v>6</v>
      </c>
      <c r="EA55" s="832" t="s">
        <v>40</v>
      </c>
      <c r="EB55" s="792">
        <v>233</v>
      </c>
      <c r="EC55" s="827"/>
      <c r="ED55" s="828">
        <v>233</v>
      </c>
      <c r="EE55" s="828">
        <v>3313</v>
      </c>
      <c r="EF55" s="827"/>
      <c r="EG55" s="828">
        <v>7.0329006942348324E-2</v>
      </c>
      <c r="EH55" s="827"/>
      <c r="EI55" s="794">
        <v>0</v>
      </c>
      <c r="EJ55" s="828"/>
      <c r="EK55" s="828">
        <v>32163</v>
      </c>
      <c r="EL55" s="828"/>
      <c r="EM55" s="827"/>
      <c r="EN55" s="827"/>
      <c r="EO55" s="829"/>
      <c r="ES55" s="823" t="s">
        <v>82</v>
      </c>
      <c r="ET55" s="824" t="s">
        <v>83</v>
      </c>
      <c r="EU55" s="841">
        <v>1524396</v>
      </c>
    </row>
    <row r="56" spans="1:151" ht="15.75">
      <c r="A56" s="798" t="s">
        <v>425</v>
      </c>
      <c r="B56" s="799" t="s">
        <v>426</v>
      </c>
      <c r="C56" s="1026">
        <v>36587</v>
      </c>
      <c r="D56" s="1027">
        <v>38607</v>
      </c>
      <c r="E56" s="1030"/>
      <c r="F56" s="1030">
        <v>38607</v>
      </c>
      <c r="G56" s="1030"/>
      <c r="H56" s="1031">
        <v>38607</v>
      </c>
      <c r="K56" s="802" t="s">
        <v>425</v>
      </c>
      <c r="L56" s="803" t="s">
        <v>426</v>
      </c>
      <c r="M56" s="804">
        <v>16670723455</v>
      </c>
      <c r="N56" s="805">
        <v>242111470</v>
      </c>
      <c r="O56" s="804">
        <v>16428611985</v>
      </c>
      <c r="P56" s="802">
        <v>2019</v>
      </c>
      <c r="Q56" s="752">
        <v>0.98429641280705094</v>
      </c>
      <c r="R56" s="803">
        <v>16690716101</v>
      </c>
      <c r="S56" s="806">
        <v>242111470</v>
      </c>
      <c r="T56" s="803">
        <v>397086920</v>
      </c>
      <c r="U56" s="803">
        <v>3670653906</v>
      </c>
      <c r="V56" s="803">
        <v>21000568397</v>
      </c>
      <c r="X56" s="619" t="s">
        <v>425</v>
      </c>
      <c r="Y56" s="619" t="s">
        <v>426</v>
      </c>
      <c r="Z56" s="807">
        <v>21000568397</v>
      </c>
      <c r="AA56" s="808">
        <v>136923705.94844002</v>
      </c>
      <c r="AB56" s="756">
        <v>43101581</v>
      </c>
      <c r="AC56" s="756">
        <v>519187</v>
      </c>
      <c r="AD56" s="809">
        <v>180544473.94844002</v>
      </c>
      <c r="AE56" s="810">
        <v>38607</v>
      </c>
      <c r="AF56" s="807">
        <v>4676</v>
      </c>
      <c r="AG56" s="807">
        <v>0.67700000000000005</v>
      </c>
      <c r="AI56" s="619" t="s">
        <v>425</v>
      </c>
      <c r="AJ56" s="619" t="s">
        <v>426</v>
      </c>
      <c r="AK56" s="760">
        <v>180544473.94844002</v>
      </c>
      <c r="AL56" s="761">
        <v>38607</v>
      </c>
      <c r="AM56" s="811">
        <v>4676</v>
      </c>
      <c r="AN56" s="812">
        <v>0.67700000000000005</v>
      </c>
      <c r="AO56" s="813">
        <v>1.002</v>
      </c>
      <c r="AP56" s="814">
        <v>0.87129999999999996</v>
      </c>
      <c r="AQ56" s="812">
        <v>0.80669999999999986</v>
      </c>
      <c r="AR56" s="815">
        <v>0.80669999999999986</v>
      </c>
      <c r="AS56" s="825">
        <v>1667.01</v>
      </c>
      <c r="AT56" s="826">
        <v>399.45000000000005</v>
      </c>
      <c r="AU56" s="814">
        <v>15421566</v>
      </c>
      <c r="AV56" s="812">
        <v>1</v>
      </c>
      <c r="AW56" s="811">
        <v>15421566</v>
      </c>
      <c r="BB56" s="619" t="s">
        <v>425</v>
      </c>
      <c r="BC56" s="619" t="s">
        <v>630</v>
      </c>
      <c r="BD56" s="768">
        <v>21000568397</v>
      </c>
      <c r="BE56" s="769">
        <v>791.3</v>
      </c>
      <c r="BF56" s="808">
        <v>26539326</v>
      </c>
      <c r="BG56" s="816">
        <v>1.002</v>
      </c>
      <c r="BH56" s="673"/>
      <c r="BI56" s="770">
        <v>38607</v>
      </c>
      <c r="BJ56" s="808">
        <v>48.79</v>
      </c>
      <c r="BK56" s="770">
        <v>199738</v>
      </c>
      <c r="BL56" s="810">
        <v>252</v>
      </c>
      <c r="BN56" s="619" t="s">
        <v>425</v>
      </c>
      <c r="BO56" s="619" t="s">
        <v>426</v>
      </c>
      <c r="BP56" s="772">
        <v>0.90879999999999994</v>
      </c>
      <c r="BQ56" s="772">
        <v>0.86214925373134332</v>
      </c>
      <c r="BR56" s="818">
        <v>0.98429641280705094</v>
      </c>
      <c r="BS56" s="774"/>
      <c r="BT56" s="819">
        <v>2019</v>
      </c>
      <c r="BU56" s="776">
        <v>0.98429641280705094</v>
      </c>
      <c r="BV56" s="777"/>
      <c r="BW56" s="778">
        <v>0.76</v>
      </c>
      <c r="BX56" s="778">
        <v>0.748</v>
      </c>
      <c r="BY56" s="778">
        <v>1.1472</v>
      </c>
      <c r="BZ56" s="622"/>
      <c r="CA56" s="619" t="s">
        <v>425</v>
      </c>
      <c r="CB56" s="619" t="s">
        <v>630</v>
      </c>
      <c r="CC56" s="770">
        <v>37576</v>
      </c>
      <c r="CD56" s="770">
        <v>38559</v>
      </c>
      <c r="CE56" s="770">
        <v>40129</v>
      </c>
      <c r="CF56" s="820">
        <v>38754.666666666664</v>
      </c>
      <c r="CG56" s="820">
        <v>0.87129999999999996</v>
      </c>
      <c r="CH56" s="639"/>
      <c r="CI56" s="820">
        <v>-1374.3333333333358</v>
      </c>
      <c r="CJ56" s="820">
        <v>-3.4200000000000001E-2</v>
      </c>
      <c r="CL56" s="619" t="s">
        <v>425</v>
      </c>
      <c r="CM56" s="619" t="s">
        <v>630</v>
      </c>
      <c r="CN56" s="780">
        <v>0.80669999999999986</v>
      </c>
      <c r="CO56" s="781"/>
      <c r="CP56" s="780">
        <v>38607</v>
      </c>
      <c r="CQ56" s="787">
        <v>64008102</v>
      </c>
      <c r="CR56" s="787">
        <v>0</v>
      </c>
      <c r="CS56" s="787">
        <v>64008102</v>
      </c>
      <c r="CT56" s="787">
        <v>1657.94</v>
      </c>
      <c r="CU56" s="781"/>
      <c r="CV56" s="822">
        <v>1667.01</v>
      </c>
      <c r="CW56" s="787">
        <v>399.45000000000005</v>
      </c>
      <c r="CX56" s="785">
        <v>0.995</v>
      </c>
      <c r="CY56" s="786"/>
      <c r="CZ56" s="787">
        <v>0.748</v>
      </c>
      <c r="DA56" s="787">
        <v>1</v>
      </c>
      <c r="DB56" s="781"/>
      <c r="DC56" s="785">
        <v>1</v>
      </c>
      <c r="DX56" s="839" t="s">
        <v>355</v>
      </c>
      <c r="DY56" s="831" t="s">
        <v>355</v>
      </c>
      <c r="DZ56" s="831" t="s">
        <v>744</v>
      </c>
      <c r="EA56" s="832" t="s">
        <v>356</v>
      </c>
      <c r="EB56" s="792">
        <v>1821</v>
      </c>
      <c r="EC56" s="827"/>
      <c r="ED56" s="828">
        <v>1821</v>
      </c>
      <c r="EE56" s="828">
        <v>1821</v>
      </c>
      <c r="EF56" s="827"/>
      <c r="EG56" s="828">
        <v>1</v>
      </c>
      <c r="EH56" s="827"/>
      <c r="EI56" s="794">
        <v>439152</v>
      </c>
      <c r="EJ56" s="828"/>
      <c r="EK56" s="828">
        <v>439152</v>
      </c>
      <c r="EL56" s="828">
        <v>439152</v>
      </c>
      <c r="EM56" s="827">
        <v>0</v>
      </c>
      <c r="EN56" s="827"/>
      <c r="EO56" s="829"/>
      <c r="ES56" s="823" t="s">
        <v>84</v>
      </c>
      <c r="ET56" s="824" t="s">
        <v>85</v>
      </c>
      <c r="EU56" s="841">
        <v>406028</v>
      </c>
    </row>
    <row r="57" spans="1:151" ht="15.75">
      <c r="A57" s="798" t="s">
        <v>427</v>
      </c>
      <c r="B57" s="799" t="s">
        <v>428</v>
      </c>
      <c r="C57" s="1026">
        <v>1015</v>
      </c>
      <c r="D57" s="1027">
        <v>1015</v>
      </c>
      <c r="E57" s="1030"/>
      <c r="F57" s="1030">
        <v>1015</v>
      </c>
      <c r="G57" s="1030"/>
      <c r="H57" s="1031">
        <v>1015</v>
      </c>
      <c r="K57" s="802" t="s">
        <v>427</v>
      </c>
      <c r="L57" s="803" t="s">
        <v>428</v>
      </c>
      <c r="M57" s="804">
        <v>663944299</v>
      </c>
      <c r="N57" s="805">
        <v>133108196</v>
      </c>
      <c r="O57" s="804">
        <v>530836103</v>
      </c>
      <c r="P57" s="802">
        <v>2014</v>
      </c>
      <c r="Q57" s="752">
        <v>0.99209999999999998</v>
      </c>
      <c r="R57" s="803">
        <v>535063102</v>
      </c>
      <c r="S57" s="806">
        <v>133108196</v>
      </c>
      <c r="T57" s="803">
        <v>48450197</v>
      </c>
      <c r="U57" s="803">
        <v>157286722</v>
      </c>
      <c r="V57" s="803">
        <v>873908217</v>
      </c>
      <c r="X57" s="619" t="s">
        <v>427</v>
      </c>
      <c r="Y57" s="619" t="s">
        <v>428</v>
      </c>
      <c r="Z57" s="807">
        <v>873908217</v>
      </c>
      <c r="AA57" s="808">
        <v>5697881.5748400008</v>
      </c>
      <c r="AB57" s="756">
        <v>2045668</v>
      </c>
      <c r="AC57" s="756">
        <v>116953</v>
      </c>
      <c r="AD57" s="809">
        <v>7860502.5748400008</v>
      </c>
      <c r="AE57" s="810">
        <v>1015</v>
      </c>
      <c r="AF57" s="807">
        <v>7744</v>
      </c>
      <c r="AG57" s="807">
        <v>1.1212</v>
      </c>
      <c r="AI57" s="619" t="s">
        <v>427</v>
      </c>
      <c r="AJ57" s="619" t="s">
        <v>428</v>
      </c>
      <c r="AK57" s="760">
        <v>7860502.5748400008</v>
      </c>
      <c r="AL57" s="761">
        <v>1015</v>
      </c>
      <c r="AM57" s="811">
        <v>7744</v>
      </c>
      <c r="AN57" s="812">
        <v>1.1212</v>
      </c>
      <c r="AO57" s="813">
        <v>7.0099999999999996E-2</v>
      </c>
      <c r="AP57" s="814">
        <v>0.87490000000000001</v>
      </c>
      <c r="AQ57" s="812">
        <v>0.89300000000000002</v>
      </c>
      <c r="AR57" s="815">
        <v>0.89300000000000002</v>
      </c>
      <c r="AS57" s="825">
        <v>1845.35</v>
      </c>
      <c r="AT57" s="826">
        <v>221.11000000000013</v>
      </c>
      <c r="AU57" s="814">
        <v>224427</v>
      </c>
      <c r="AV57" s="812">
        <v>1</v>
      </c>
      <c r="AW57" s="811">
        <v>224427</v>
      </c>
      <c r="BB57" s="619" t="s">
        <v>427</v>
      </c>
      <c r="BC57" s="619" t="s">
        <v>631</v>
      </c>
      <c r="BD57" s="768">
        <v>873908217</v>
      </c>
      <c r="BE57" s="769">
        <v>470.71</v>
      </c>
      <c r="BF57" s="808">
        <v>1856575</v>
      </c>
      <c r="BG57" s="816">
        <v>7.0099999999999996E-2</v>
      </c>
      <c r="BH57" s="673"/>
      <c r="BI57" s="770">
        <v>1015</v>
      </c>
      <c r="BJ57" s="808">
        <v>2.16</v>
      </c>
      <c r="BK57" s="770">
        <v>10182</v>
      </c>
      <c r="BL57" s="810">
        <v>22</v>
      </c>
      <c r="BN57" s="619" t="s">
        <v>427</v>
      </c>
      <c r="BO57" s="619" t="s">
        <v>428</v>
      </c>
      <c r="BP57" s="817">
        <v>0.95709999999999995</v>
      </c>
      <c r="BQ57" s="772">
        <v>0.98683098995695839</v>
      </c>
      <c r="BR57" s="818">
        <v>1.007286774495173</v>
      </c>
      <c r="BS57" s="774"/>
      <c r="BT57" s="819">
        <v>2014</v>
      </c>
      <c r="BU57" s="776">
        <v>0.99209999999999998</v>
      </c>
      <c r="BV57" s="777"/>
      <c r="BW57" s="778">
        <v>0.79</v>
      </c>
      <c r="BX57" s="778">
        <v>0.78400000000000003</v>
      </c>
      <c r="BY57" s="778">
        <v>1.2024999999999999</v>
      </c>
      <c r="BZ57" s="622"/>
      <c r="CA57" s="619" t="s">
        <v>427</v>
      </c>
      <c r="CB57" s="619" t="s">
        <v>631</v>
      </c>
      <c r="CC57" s="770">
        <v>37993</v>
      </c>
      <c r="CD57" s="770">
        <v>40168</v>
      </c>
      <c r="CE57" s="770">
        <v>38580</v>
      </c>
      <c r="CF57" s="820">
        <v>38913.666666666664</v>
      </c>
      <c r="CG57" s="820">
        <v>0.87490000000000001</v>
      </c>
      <c r="CH57" s="639"/>
      <c r="CI57" s="820">
        <v>333.66666666666424</v>
      </c>
      <c r="CJ57" s="820">
        <v>8.6E-3</v>
      </c>
      <c r="CL57" s="619" t="s">
        <v>427</v>
      </c>
      <c r="CM57" s="619" t="s">
        <v>631</v>
      </c>
      <c r="CN57" s="780">
        <v>0.89300000000000002</v>
      </c>
      <c r="CO57" s="781"/>
      <c r="CP57" s="780">
        <v>1015</v>
      </c>
      <c r="CQ57" s="787">
        <v>1940055</v>
      </c>
      <c r="CR57" s="787">
        <v>0</v>
      </c>
      <c r="CS57" s="787">
        <v>1940055</v>
      </c>
      <c r="CT57" s="787">
        <v>1911.38</v>
      </c>
      <c r="CU57" s="781"/>
      <c r="CV57" s="822">
        <v>1845.35</v>
      </c>
      <c r="CW57" s="787">
        <v>221.11000000000013</v>
      </c>
      <c r="CX57" s="785">
        <v>1</v>
      </c>
      <c r="CY57" s="786"/>
      <c r="CZ57" s="787">
        <v>0.78400000000000003</v>
      </c>
      <c r="DA57" s="787">
        <v>1</v>
      </c>
      <c r="DB57" s="781"/>
      <c r="DC57" s="785">
        <v>1</v>
      </c>
      <c r="DX57" s="839" t="s">
        <v>357</v>
      </c>
      <c r="DY57" s="831" t="s">
        <v>357</v>
      </c>
      <c r="DZ57" s="831" t="s">
        <v>744</v>
      </c>
      <c r="EA57" s="832" t="s">
        <v>358</v>
      </c>
      <c r="EB57" s="792">
        <v>1278</v>
      </c>
      <c r="EC57" s="827"/>
      <c r="ED57" s="828">
        <v>1278</v>
      </c>
      <c r="EE57" s="828">
        <v>1278</v>
      </c>
      <c r="EF57" s="827"/>
      <c r="EG57" s="828">
        <v>1</v>
      </c>
      <c r="EH57" s="827"/>
      <c r="EI57" s="794">
        <v>0</v>
      </c>
      <c r="EJ57" s="828"/>
      <c r="EK57" s="828">
        <v>0</v>
      </c>
      <c r="EL57" s="828">
        <v>0</v>
      </c>
      <c r="EM57" s="827">
        <v>0</v>
      </c>
      <c r="EN57" s="827"/>
      <c r="EO57" s="829"/>
      <c r="ES57" s="823" t="s">
        <v>409</v>
      </c>
      <c r="ET57" s="824" t="s">
        <v>410</v>
      </c>
      <c r="EU57" s="841">
        <v>13462953</v>
      </c>
    </row>
    <row r="58" spans="1:151" ht="15.75">
      <c r="A58" s="798" t="s">
        <v>429</v>
      </c>
      <c r="B58" s="799" t="s">
        <v>430</v>
      </c>
      <c r="C58" s="1026">
        <v>9852</v>
      </c>
      <c r="D58" s="1027">
        <v>10623</v>
      </c>
      <c r="E58" s="1030"/>
      <c r="F58" s="1030">
        <v>10623</v>
      </c>
      <c r="G58" s="1030"/>
      <c r="H58" s="1031">
        <v>10623</v>
      </c>
      <c r="K58" s="802" t="s">
        <v>429</v>
      </c>
      <c r="L58" s="803" t="s">
        <v>430</v>
      </c>
      <c r="M58" s="804">
        <v>4187461632</v>
      </c>
      <c r="N58" s="805">
        <v>45030900</v>
      </c>
      <c r="O58" s="804">
        <v>4142430732</v>
      </c>
      <c r="P58" s="802">
        <v>2019</v>
      </c>
      <c r="Q58" s="752">
        <v>0.97531914893617033</v>
      </c>
      <c r="R58" s="803">
        <v>4247256641</v>
      </c>
      <c r="S58" s="806">
        <v>45030900</v>
      </c>
      <c r="T58" s="803">
        <v>137125466</v>
      </c>
      <c r="U58" s="803">
        <v>1678533315</v>
      </c>
      <c r="V58" s="803">
        <v>6107946322</v>
      </c>
      <c r="X58" s="619" t="s">
        <v>429</v>
      </c>
      <c r="Y58" s="619" t="s">
        <v>430</v>
      </c>
      <c r="Z58" s="807">
        <v>6107946322</v>
      </c>
      <c r="AA58" s="808">
        <v>39823810.019440003</v>
      </c>
      <c r="AB58" s="756">
        <v>14449410</v>
      </c>
      <c r="AC58" s="756">
        <v>161345</v>
      </c>
      <c r="AD58" s="809">
        <v>54434565.019440003</v>
      </c>
      <c r="AE58" s="810">
        <v>10623</v>
      </c>
      <c r="AF58" s="807">
        <v>5124</v>
      </c>
      <c r="AG58" s="807">
        <v>0.7419</v>
      </c>
      <c r="AI58" s="619" t="s">
        <v>429</v>
      </c>
      <c r="AJ58" s="619" t="s">
        <v>430</v>
      </c>
      <c r="AK58" s="760">
        <v>54434565.019440003</v>
      </c>
      <c r="AL58" s="761">
        <v>10623</v>
      </c>
      <c r="AM58" s="811">
        <v>5124</v>
      </c>
      <c r="AN58" s="812">
        <v>0.7419</v>
      </c>
      <c r="AO58" s="813">
        <v>0.90439999999999998</v>
      </c>
      <c r="AP58" s="814">
        <v>0.87829999999999997</v>
      </c>
      <c r="AQ58" s="812">
        <v>0.82640000000000002</v>
      </c>
      <c r="AR58" s="815">
        <v>0.82640000000000002</v>
      </c>
      <c r="AS58" s="825">
        <v>1707.72</v>
      </c>
      <c r="AT58" s="826">
        <v>358.74</v>
      </c>
      <c r="AU58" s="814">
        <v>3810895</v>
      </c>
      <c r="AV58" s="812">
        <v>1</v>
      </c>
      <c r="AW58" s="811">
        <v>3810895</v>
      </c>
      <c r="BB58" s="619" t="s">
        <v>429</v>
      </c>
      <c r="BC58" s="619" t="s">
        <v>632</v>
      </c>
      <c r="BD58" s="768">
        <v>6107946322</v>
      </c>
      <c r="BE58" s="769">
        <v>254.96</v>
      </c>
      <c r="BF58" s="808">
        <v>23956489</v>
      </c>
      <c r="BG58" s="816">
        <v>0.90439999999999998</v>
      </c>
      <c r="BH58" s="673"/>
      <c r="BI58" s="770">
        <v>10623</v>
      </c>
      <c r="BJ58" s="808">
        <v>41.67</v>
      </c>
      <c r="BK58" s="770">
        <v>60690</v>
      </c>
      <c r="BL58" s="810">
        <v>238</v>
      </c>
      <c r="BN58" s="619" t="s">
        <v>429</v>
      </c>
      <c r="BO58" s="619" t="s">
        <v>430</v>
      </c>
      <c r="BP58" s="772">
        <v>0.96950000000000003</v>
      </c>
      <c r="BQ58" s="772">
        <v>0.96347876899104012</v>
      </c>
      <c r="BR58" s="818">
        <v>0.97531914893617033</v>
      </c>
      <c r="BS58" s="774"/>
      <c r="BT58" s="819">
        <v>2019</v>
      </c>
      <c r="BU58" s="776">
        <v>0.97531914893617033</v>
      </c>
      <c r="BV58" s="777"/>
      <c r="BW58" s="778">
        <v>0.77500000000000002</v>
      </c>
      <c r="BX58" s="778">
        <v>0.75600000000000001</v>
      </c>
      <c r="BY58" s="778">
        <v>1.1595</v>
      </c>
      <c r="BZ58" s="622"/>
      <c r="CA58" s="619" t="s">
        <v>429</v>
      </c>
      <c r="CB58" s="619" t="s">
        <v>632</v>
      </c>
      <c r="CC58" s="770">
        <v>37712</v>
      </c>
      <c r="CD58" s="770">
        <v>38717</v>
      </c>
      <c r="CE58" s="770">
        <v>40769</v>
      </c>
      <c r="CF58" s="820">
        <v>39066</v>
      </c>
      <c r="CG58" s="820">
        <v>0.87829999999999997</v>
      </c>
      <c r="CH58" s="639"/>
      <c r="CI58" s="820">
        <v>-1703</v>
      </c>
      <c r="CJ58" s="820">
        <v>-4.1799999999999997E-2</v>
      </c>
      <c r="CL58" s="619" t="s">
        <v>429</v>
      </c>
      <c r="CM58" s="619" t="s">
        <v>632</v>
      </c>
      <c r="CN58" s="780">
        <v>0.82640000000000002</v>
      </c>
      <c r="CO58" s="781"/>
      <c r="CP58" s="780">
        <v>10623</v>
      </c>
      <c r="CQ58" s="787">
        <v>17862278</v>
      </c>
      <c r="CR58" s="787">
        <v>0</v>
      </c>
      <c r="CS58" s="787">
        <v>17862278</v>
      </c>
      <c r="CT58" s="787">
        <v>1681.47</v>
      </c>
      <c r="CU58" s="781"/>
      <c r="CV58" s="822">
        <v>1707.72</v>
      </c>
      <c r="CW58" s="787">
        <v>358.74</v>
      </c>
      <c r="CX58" s="785">
        <v>0.98499999999999999</v>
      </c>
      <c r="CY58" s="786"/>
      <c r="CZ58" s="787">
        <v>0.75600000000000001</v>
      </c>
      <c r="DA58" s="787">
        <v>1</v>
      </c>
      <c r="DB58" s="781"/>
      <c r="DC58" s="785">
        <v>1</v>
      </c>
      <c r="DX58" s="789" t="s">
        <v>359</v>
      </c>
      <c r="DY58" s="790" t="s">
        <v>359</v>
      </c>
      <c r="DZ58" s="790" t="s">
        <v>744</v>
      </c>
      <c r="EA58" s="791" t="s">
        <v>360</v>
      </c>
      <c r="EB58" s="792">
        <v>13983</v>
      </c>
      <c r="EC58" s="793"/>
      <c r="ED58" s="794">
        <v>13983</v>
      </c>
      <c r="EE58" s="794"/>
      <c r="EF58" s="793"/>
      <c r="EG58" s="794">
        <v>0.9221789883268483</v>
      </c>
      <c r="EH58" s="793"/>
      <c r="EI58" s="794">
        <v>5965882</v>
      </c>
      <c r="EJ58" s="794"/>
      <c r="EK58" s="794">
        <v>5501611</v>
      </c>
      <c r="EL58" s="794">
        <v>5965882</v>
      </c>
      <c r="EM58" s="793">
        <v>0</v>
      </c>
      <c r="EN58" s="793"/>
      <c r="EO58" s="795"/>
      <c r="ES58" s="823" t="s">
        <v>411</v>
      </c>
      <c r="ET58" s="824" t="s">
        <v>412</v>
      </c>
      <c r="EU58" s="841">
        <v>0</v>
      </c>
    </row>
    <row r="59" spans="1:151" ht="15.75">
      <c r="A59" s="798" t="s">
        <v>431</v>
      </c>
      <c r="B59" s="799" t="s">
        <v>432</v>
      </c>
      <c r="C59" s="1026">
        <v>8287</v>
      </c>
      <c r="D59" s="1027">
        <v>8467</v>
      </c>
      <c r="E59" s="1030"/>
      <c r="F59" s="1030">
        <v>8467</v>
      </c>
      <c r="G59" s="1030"/>
      <c r="H59" s="1031">
        <v>8467</v>
      </c>
      <c r="K59" s="802" t="s">
        <v>431</v>
      </c>
      <c r="L59" s="803" t="s">
        <v>432</v>
      </c>
      <c r="M59" s="804">
        <v>2731473335</v>
      </c>
      <c r="N59" s="805">
        <v>199491660</v>
      </c>
      <c r="O59" s="804">
        <v>2531981675</v>
      </c>
      <c r="P59" s="802">
        <v>2017</v>
      </c>
      <c r="Q59" s="752">
        <v>0.98089999999999999</v>
      </c>
      <c r="R59" s="803">
        <v>2581284203</v>
      </c>
      <c r="S59" s="806">
        <v>199491660</v>
      </c>
      <c r="T59" s="803">
        <v>115447969</v>
      </c>
      <c r="U59" s="803">
        <v>1309660857</v>
      </c>
      <c r="V59" s="803">
        <v>4205884689</v>
      </c>
      <c r="X59" s="619" t="s">
        <v>431</v>
      </c>
      <c r="Y59" s="619" t="s">
        <v>432</v>
      </c>
      <c r="Z59" s="807">
        <v>4205884689</v>
      </c>
      <c r="AA59" s="808">
        <v>27422368.172280002</v>
      </c>
      <c r="AB59" s="756">
        <v>11452417</v>
      </c>
      <c r="AC59" s="756">
        <v>278166</v>
      </c>
      <c r="AD59" s="809">
        <v>39152951.172279999</v>
      </c>
      <c r="AE59" s="810">
        <v>8467</v>
      </c>
      <c r="AF59" s="807">
        <v>4624</v>
      </c>
      <c r="AG59" s="807">
        <v>0.66949999999999998</v>
      </c>
      <c r="AI59" s="619" t="s">
        <v>431</v>
      </c>
      <c r="AJ59" s="619" t="s">
        <v>432</v>
      </c>
      <c r="AK59" s="760">
        <v>39152951.172279999</v>
      </c>
      <c r="AL59" s="761">
        <v>8467</v>
      </c>
      <c r="AM59" s="811">
        <v>4624</v>
      </c>
      <c r="AN59" s="812">
        <v>0.66949999999999998</v>
      </c>
      <c r="AO59" s="813">
        <v>0.39639999999999997</v>
      </c>
      <c r="AP59" s="814">
        <v>0.87819999999999998</v>
      </c>
      <c r="AQ59" s="812">
        <v>0.74649999999999994</v>
      </c>
      <c r="AR59" s="815">
        <v>0.74649999999999994</v>
      </c>
      <c r="AS59" s="825">
        <v>1542.61</v>
      </c>
      <c r="AT59" s="826">
        <v>523.85000000000014</v>
      </c>
      <c r="AU59" s="814">
        <v>4435438</v>
      </c>
      <c r="AV59" s="812">
        <v>1</v>
      </c>
      <c r="AW59" s="811">
        <v>4435438</v>
      </c>
      <c r="BB59" s="619" t="s">
        <v>431</v>
      </c>
      <c r="BC59" s="619" t="s">
        <v>633</v>
      </c>
      <c r="BD59" s="768">
        <v>4205884689</v>
      </c>
      <c r="BE59" s="769">
        <v>400.59</v>
      </c>
      <c r="BF59" s="808">
        <v>10499225</v>
      </c>
      <c r="BG59" s="816">
        <v>0.39639999999999997</v>
      </c>
      <c r="BH59" s="673"/>
      <c r="BI59" s="770">
        <v>8467</v>
      </c>
      <c r="BJ59" s="808">
        <v>21.14</v>
      </c>
      <c r="BK59" s="770">
        <v>56860</v>
      </c>
      <c r="BL59" s="810">
        <v>142</v>
      </c>
      <c r="BN59" s="619" t="s">
        <v>431</v>
      </c>
      <c r="BO59" s="619" t="s">
        <v>432</v>
      </c>
      <c r="BP59" s="772">
        <v>0.99360000000000004</v>
      </c>
      <c r="BQ59" s="772">
        <v>0.97246903696727105</v>
      </c>
      <c r="BR59" s="773">
        <v>0.98232105263157909</v>
      </c>
      <c r="BS59" s="774"/>
      <c r="BT59" s="775">
        <v>2017</v>
      </c>
      <c r="BU59" s="776">
        <v>0.98089999999999999</v>
      </c>
      <c r="BV59" s="777"/>
      <c r="BW59" s="778">
        <v>0.84499999999999997</v>
      </c>
      <c r="BX59" s="778">
        <v>0.82899999999999996</v>
      </c>
      <c r="BY59" s="778">
        <v>1.2715000000000001</v>
      </c>
      <c r="BZ59" s="622"/>
      <c r="CA59" s="619" t="s">
        <v>431</v>
      </c>
      <c r="CB59" s="619" t="s">
        <v>633</v>
      </c>
      <c r="CC59" s="770">
        <v>37415</v>
      </c>
      <c r="CD59" s="770">
        <v>39398</v>
      </c>
      <c r="CE59" s="770">
        <v>40372</v>
      </c>
      <c r="CF59" s="820">
        <v>39061.666666666664</v>
      </c>
      <c r="CG59" s="820">
        <v>0.87819999999999998</v>
      </c>
      <c r="CH59" s="639"/>
      <c r="CI59" s="820">
        <v>-1310.3333333333358</v>
      </c>
      <c r="CJ59" s="820">
        <v>-3.2500000000000001E-2</v>
      </c>
      <c r="CL59" s="619" t="s">
        <v>431</v>
      </c>
      <c r="CM59" s="619" t="s">
        <v>633</v>
      </c>
      <c r="CN59" s="780">
        <v>0.74649999999999994</v>
      </c>
      <c r="CO59" s="781"/>
      <c r="CP59" s="780">
        <v>8467</v>
      </c>
      <c r="CQ59" s="787">
        <v>10000000</v>
      </c>
      <c r="CR59" s="787">
        <v>0</v>
      </c>
      <c r="CS59" s="787">
        <v>10000000</v>
      </c>
      <c r="CT59" s="787">
        <v>1181.06</v>
      </c>
      <c r="CU59" s="781"/>
      <c r="CV59" s="822">
        <v>1542.61</v>
      </c>
      <c r="CW59" s="787">
        <v>523.85000000000014</v>
      </c>
      <c r="CX59" s="785">
        <v>0.76600000000000001</v>
      </c>
      <c r="CY59" s="786"/>
      <c r="CZ59" s="787">
        <v>0.82899999999999996</v>
      </c>
      <c r="DA59" s="787">
        <v>1</v>
      </c>
      <c r="DB59" s="781"/>
      <c r="DC59" s="785">
        <v>1</v>
      </c>
      <c r="DX59" s="830" t="s">
        <v>359</v>
      </c>
      <c r="DY59" s="831" t="s">
        <v>824</v>
      </c>
      <c r="DZ59" s="831" t="s">
        <v>6</v>
      </c>
      <c r="EA59" s="832" t="s">
        <v>1070</v>
      </c>
      <c r="EB59" s="792">
        <v>1180</v>
      </c>
      <c r="EC59" s="827"/>
      <c r="ED59" s="828">
        <v>1180</v>
      </c>
      <c r="EE59" s="828">
        <v>15163</v>
      </c>
      <c r="EF59" s="827"/>
      <c r="EG59" s="828">
        <v>7.7821011673151752E-2</v>
      </c>
      <c r="EH59" s="827"/>
      <c r="EI59" s="794">
        <v>0</v>
      </c>
      <c r="EJ59" s="828"/>
      <c r="EK59" s="828">
        <v>464271</v>
      </c>
      <c r="EL59" s="828"/>
      <c r="EM59" s="827"/>
      <c r="EN59" s="827"/>
      <c r="EO59" s="829"/>
      <c r="ES59" s="823" t="s">
        <v>413</v>
      </c>
      <c r="ET59" s="824" t="s">
        <v>414</v>
      </c>
      <c r="EU59" s="841">
        <v>0</v>
      </c>
    </row>
    <row r="60" spans="1:151" ht="15.75">
      <c r="A60" s="798" t="s">
        <v>433</v>
      </c>
      <c r="B60" s="799" t="s">
        <v>434</v>
      </c>
      <c r="C60" s="1026">
        <v>11288</v>
      </c>
      <c r="D60" s="1027">
        <v>13789</v>
      </c>
      <c r="E60" s="1030"/>
      <c r="F60" s="1030">
        <v>13789</v>
      </c>
      <c r="G60" s="1030"/>
      <c r="H60" s="1031">
        <v>13789</v>
      </c>
      <c r="K60" s="802" t="s">
        <v>433</v>
      </c>
      <c r="L60" s="803" t="s">
        <v>434</v>
      </c>
      <c r="M60" s="804">
        <v>8801083177</v>
      </c>
      <c r="N60" s="805">
        <v>186217217</v>
      </c>
      <c r="O60" s="804">
        <v>8614865960</v>
      </c>
      <c r="P60" s="802">
        <v>2019</v>
      </c>
      <c r="Q60" s="752">
        <v>0.96970000000000001</v>
      </c>
      <c r="R60" s="803">
        <v>8884052759</v>
      </c>
      <c r="S60" s="806">
        <v>186217217</v>
      </c>
      <c r="T60" s="803">
        <v>462707550</v>
      </c>
      <c r="U60" s="803">
        <v>1705603285</v>
      </c>
      <c r="V60" s="803">
        <v>11238580811</v>
      </c>
      <c r="X60" s="619" t="s">
        <v>433</v>
      </c>
      <c r="Y60" s="619" t="s">
        <v>434</v>
      </c>
      <c r="Z60" s="807">
        <v>11238580811</v>
      </c>
      <c r="AA60" s="808">
        <v>73275546.887720004</v>
      </c>
      <c r="AB60" s="756">
        <v>20623413</v>
      </c>
      <c r="AC60" s="756">
        <v>259890</v>
      </c>
      <c r="AD60" s="809">
        <v>94158849.887720004</v>
      </c>
      <c r="AE60" s="810">
        <v>13789</v>
      </c>
      <c r="AF60" s="807">
        <v>6829</v>
      </c>
      <c r="AG60" s="807">
        <v>0.98870000000000002</v>
      </c>
      <c r="AI60" s="619" t="s">
        <v>433</v>
      </c>
      <c r="AJ60" s="619" t="s">
        <v>434</v>
      </c>
      <c r="AK60" s="760">
        <v>94158849.887720004</v>
      </c>
      <c r="AL60" s="761">
        <v>13789</v>
      </c>
      <c r="AM60" s="811">
        <v>6829</v>
      </c>
      <c r="AN60" s="812">
        <v>0.98870000000000002</v>
      </c>
      <c r="AO60" s="813">
        <v>1.4240999999999999</v>
      </c>
      <c r="AP60" s="814">
        <v>0.98309999999999997</v>
      </c>
      <c r="AQ60" s="812">
        <v>1.0295000000000001</v>
      </c>
      <c r="AR60" s="815" t="s">
        <v>2</v>
      </c>
      <c r="AS60" s="825" t="s">
        <v>2</v>
      </c>
      <c r="AT60" s="826" t="s">
        <v>2</v>
      </c>
      <c r="AU60" s="814">
        <v>0</v>
      </c>
      <c r="AV60" s="812" t="s">
        <v>2</v>
      </c>
      <c r="AW60" s="811">
        <v>0</v>
      </c>
      <c r="BB60" s="619" t="s">
        <v>433</v>
      </c>
      <c r="BC60" s="619" t="s">
        <v>634</v>
      </c>
      <c r="BD60" s="768">
        <v>11238580811</v>
      </c>
      <c r="BE60" s="769">
        <v>297.94</v>
      </c>
      <c r="BF60" s="808">
        <v>37720953</v>
      </c>
      <c r="BG60" s="816">
        <v>1.4240999999999999</v>
      </c>
      <c r="BH60" s="673"/>
      <c r="BI60" s="770">
        <v>13789</v>
      </c>
      <c r="BJ60" s="808">
        <v>46.28</v>
      </c>
      <c r="BK60" s="770">
        <v>84906</v>
      </c>
      <c r="BL60" s="810">
        <v>285</v>
      </c>
      <c r="BN60" s="619" t="s">
        <v>433</v>
      </c>
      <c r="BO60" s="619" t="s">
        <v>434</v>
      </c>
      <c r="BP60" s="772">
        <v>0.91339999999999999</v>
      </c>
      <c r="BQ60" s="817">
        <v>0.85017185185185185</v>
      </c>
      <c r="BR60" s="818">
        <v>0.96970000000000001</v>
      </c>
      <c r="BS60" s="774"/>
      <c r="BT60" s="819">
        <v>2019</v>
      </c>
      <c r="BU60" s="776">
        <v>0.96970000000000001</v>
      </c>
      <c r="BV60" s="777"/>
      <c r="BW60" s="778">
        <v>0.59899999999999998</v>
      </c>
      <c r="BX60" s="778">
        <v>0.58099999999999996</v>
      </c>
      <c r="BY60" s="778">
        <v>0.8911</v>
      </c>
      <c r="BZ60" s="622"/>
      <c r="CA60" s="619" t="s">
        <v>433</v>
      </c>
      <c r="CB60" s="619" t="s">
        <v>634</v>
      </c>
      <c r="CC60" s="770">
        <v>41808</v>
      </c>
      <c r="CD60" s="770">
        <v>43721</v>
      </c>
      <c r="CE60" s="770">
        <v>45655</v>
      </c>
      <c r="CF60" s="820">
        <v>43728</v>
      </c>
      <c r="CG60" s="820">
        <v>0.98309999999999997</v>
      </c>
      <c r="CH60" s="639"/>
      <c r="CI60" s="820">
        <v>-1927</v>
      </c>
      <c r="CJ60" s="820">
        <v>-4.2200000000000001E-2</v>
      </c>
      <c r="CL60" s="619" t="s">
        <v>433</v>
      </c>
      <c r="CM60" s="619" t="s">
        <v>634</v>
      </c>
      <c r="CN60" s="780" t="s">
        <v>2</v>
      </c>
      <c r="CO60" s="781"/>
      <c r="CP60" s="780">
        <v>13789</v>
      </c>
      <c r="CQ60" s="787">
        <v>18230961</v>
      </c>
      <c r="CR60" s="787">
        <v>0</v>
      </c>
      <c r="CS60" s="787">
        <v>18230961</v>
      </c>
      <c r="CT60" s="787">
        <v>1322.14</v>
      </c>
      <c r="CU60" s="781"/>
      <c r="CV60" s="822" t="s">
        <v>2</v>
      </c>
      <c r="CW60" s="787" t="s">
        <v>2</v>
      </c>
      <c r="CX60" s="785" t="s">
        <v>2</v>
      </c>
      <c r="CY60" s="786"/>
      <c r="CZ60" s="787">
        <v>0.58099999999999996</v>
      </c>
      <c r="DA60" s="787" t="s">
        <v>2</v>
      </c>
      <c r="DB60" s="781"/>
      <c r="DC60" s="785" t="s">
        <v>2</v>
      </c>
      <c r="DX60" s="789" t="s">
        <v>361</v>
      </c>
      <c r="DY60" s="790" t="s">
        <v>361</v>
      </c>
      <c r="DZ60" s="790" t="s">
        <v>744</v>
      </c>
      <c r="EA60" s="791" t="s">
        <v>570</v>
      </c>
      <c r="EB60" s="792">
        <v>5284</v>
      </c>
      <c r="EC60" s="793"/>
      <c r="ED60" s="794">
        <v>5284</v>
      </c>
      <c r="EE60" s="794"/>
      <c r="EF60" s="793"/>
      <c r="EG60" s="794">
        <v>0.61030261030261035</v>
      </c>
      <c r="EH60" s="793"/>
      <c r="EI60" s="794">
        <v>6961551</v>
      </c>
      <c r="EJ60" s="794"/>
      <c r="EK60" s="794">
        <v>4248653</v>
      </c>
      <c r="EL60" s="794">
        <v>6961551</v>
      </c>
      <c r="EM60" s="793">
        <v>0</v>
      </c>
      <c r="EN60" s="793"/>
      <c r="EO60" s="795"/>
      <c r="ES60" s="823" t="s">
        <v>415</v>
      </c>
      <c r="ET60" s="824" t="s">
        <v>416</v>
      </c>
      <c r="EU60" s="841">
        <v>1494512</v>
      </c>
    </row>
    <row r="61" spans="1:151" ht="15.75">
      <c r="A61" s="798" t="s">
        <v>435</v>
      </c>
      <c r="B61" s="799" t="s">
        <v>436</v>
      </c>
      <c r="C61" s="1026">
        <v>4454</v>
      </c>
      <c r="D61" s="1027">
        <v>4454</v>
      </c>
      <c r="E61" s="1030"/>
      <c r="F61" s="1030">
        <v>4454</v>
      </c>
      <c r="G61" s="1030"/>
      <c r="H61" s="1031">
        <v>4454</v>
      </c>
      <c r="K61" s="802" t="s">
        <v>435</v>
      </c>
      <c r="L61" s="803" t="s">
        <v>436</v>
      </c>
      <c r="M61" s="804">
        <v>7473037403</v>
      </c>
      <c r="N61" s="805">
        <v>108977870</v>
      </c>
      <c r="O61" s="804">
        <v>7364059533</v>
      </c>
      <c r="P61" s="802">
        <v>2019</v>
      </c>
      <c r="Q61" s="752">
        <v>1.003611111111111</v>
      </c>
      <c r="R61" s="803">
        <v>7337562779</v>
      </c>
      <c r="S61" s="806">
        <v>108977870</v>
      </c>
      <c r="T61" s="803">
        <v>169276676</v>
      </c>
      <c r="U61" s="803">
        <v>494480785</v>
      </c>
      <c r="V61" s="803">
        <v>8110298110</v>
      </c>
      <c r="X61" s="619" t="s">
        <v>435</v>
      </c>
      <c r="Y61" s="619" t="s">
        <v>436</v>
      </c>
      <c r="Z61" s="807">
        <v>8110298110</v>
      </c>
      <c r="AA61" s="808">
        <v>52879143.677200004</v>
      </c>
      <c r="AB61" s="756">
        <v>10146674</v>
      </c>
      <c r="AC61" s="756">
        <v>151310</v>
      </c>
      <c r="AD61" s="809">
        <v>63177127.677200004</v>
      </c>
      <c r="AE61" s="810">
        <v>4454</v>
      </c>
      <c r="AF61" s="807">
        <v>14184</v>
      </c>
      <c r="AG61" s="807">
        <v>2.0535999999999999</v>
      </c>
      <c r="AI61" s="619" t="s">
        <v>435</v>
      </c>
      <c r="AJ61" s="619" t="s">
        <v>436</v>
      </c>
      <c r="AK61" s="760">
        <v>63177127.677200004</v>
      </c>
      <c r="AL61" s="761">
        <v>4454</v>
      </c>
      <c r="AM61" s="811">
        <v>14184</v>
      </c>
      <c r="AN61" s="812">
        <v>2.0535999999999999</v>
      </c>
      <c r="AO61" s="813">
        <v>0.59389999999999998</v>
      </c>
      <c r="AP61" s="814">
        <v>0.86939999999999995</v>
      </c>
      <c r="AQ61" s="812">
        <v>1.3154999999999999</v>
      </c>
      <c r="AR61" s="815" t="s">
        <v>2</v>
      </c>
      <c r="AS61" s="825" t="s">
        <v>2</v>
      </c>
      <c r="AT61" s="826" t="s">
        <v>2</v>
      </c>
      <c r="AU61" s="814">
        <v>0</v>
      </c>
      <c r="AV61" s="812" t="s">
        <v>2</v>
      </c>
      <c r="AW61" s="811">
        <v>0</v>
      </c>
      <c r="BB61" s="619" t="s">
        <v>435</v>
      </c>
      <c r="BC61" s="619" t="s">
        <v>635</v>
      </c>
      <c r="BD61" s="768">
        <v>8110298110</v>
      </c>
      <c r="BE61" s="769">
        <v>515.55999999999995</v>
      </c>
      <c r="BF61" s="808">
        <v>15731046</v>
      </c>
      <c r="BG61" s="816">
        <v>0.59389999999999998</v>
      </c>
      <c r="BH61" s="673"/>
      <c r="BI61" s="770">
        <v>4454</v>
      </c>
      <c r="BJ61" s="808">
        <v>8.64</v>
      </c>
      <c r="BK61" s="770">
        <v>35930</v>
      </c>
      <c r="BL61" s="810">
        <v>70</v>
      </c>
      <c r="BN61" s="619" t="s">
        <v>435</v>
      </c>
      <c r="BO61" s="619" t="s">
        <v>436</v>
      </c>
      <c r="BP61" s="772">
        <v>1.0273000000000001</v>
      </c>
      <c r="BQ61" s="817">
        <v>1.042514880952381</v>
      </c>
      <c r="BR61" s="818">
        <v>1.003611111111111</v>
      </c>
      <c r="BS61" s="774"/>
      <c r="BT61" s="819">
        <v>2019</v>
      </c>
      <c r="BU61" s="776">
        <v>1.003611111111111</v>
      </c>
      <c r="BV61" s="777"/>
      <c r="BW61" s="778">
        <v>0.37469999999999998</v>
      </c>
      <c r="BX61" s="778">
        <v>0.376</v>
      </c>
      <c r="BY61" s="778">
        <v>0.57669999999999999</v>
      </c>
      <c r="BZ61" s="622"/>
      <c r="CA61" s="619" t="s">
        <v>435</v>
      </c>
      <c r="CB61" s="619" t="s">
        <v>635</v>
      </c>
      <c r="CC61" s="770">
        <v>37396</v>
      </c>
      <c r="CD61" s="770">
        <v>39039</v>
      </c>
      <c r="CE61" s="770">
        <v>39583</v>
      </c>
      <c r="CF61" s="820">
        <v>38672.666666666664</v>
      </c>
      <c r="CG61" s="820">
        <v>0.86939999999999995</v>
      </c>
      <c r="CH61" s="639"/>
      <c r="CI61" s="820">
        <v>-910.33333333333576</v>
      </c>
      <c r="CJ61" s="820">
        <v>-2.3E-2</v>
      </c>
      <c r="CL61" s="619" t="s">
        <v>435</v>
      </c>
      <c r="CM61" s="619" t="s">
        <v>635</v>
      </c>
      <c r="CN61" s="780" t="s">
        <v>2</v>
      </c>
      <c r="CO61" s="781"/>
      <c r="CP61" s="780">
        <v>4454</v>
      </c>
      <c r="CQ61" s="787">
        <v>7983124</v>
      </c>
      <c r="CR61" s="787">
        <v>472590</v>
      </c>
      <c r="CS61" s="787">
        <v>8455714</v>
      </c>
      <c r="CT61" s="787">
        <v>1898.45</v>
      </c>
      <c r="CU61" s="781"/>
      <c r="CV61" s="822" t="s">
        <v>2</v>
      </c>
      <c r="CW61" s="787" t="s">
        <v>2</v>
      </c>
      <c r="CX61" s="785" t="s">
        <v>2</v>
      </c>
      <c r="CY61" s="786"/>
      <c r="CZ61" s="787">
        <v>0.376</v>
      </c>
      <c r="DA61" s="787" t="s">
        <v>2</v>
      </c>
      <c r="DB61" s="781"/>
      <c r="DC61" s="785" t="s">
        <v>2</v>
      </c>
      <c r="DX61" s="842" t="s">
        <v>361</v>
      </c>
      <c r="DY61" s="790" t="s">
        <v>41</v>
      </c>
      <c r="DZ61" s="790" t="s">
        <v>744</v>
      </c>
      <c r="EA61" s="791" t="s">
        <v>42</v>
      </c>
      <c r="EB61" s="792">
        <v>2221</v>
      </c>
      <c r="EC61" s="793"/>
      <c r="ED61" s="794">
        <v>2221</v>
      </c>
      <c r="EE61" s="794"/>
      <c r="EF61" s="793"/>
      <c r="EG61" s="794">
        <v>0.25652575652575654</v>
      </c>
      <c r="EH61" s="793"/>
      <c r="EI61" s="794">
        <v>0</v>
      </c>
      <c r="EJ61" s="794"/>
      <c r="EK61" s="794">
        <v>1785817</v>
      </c>
      <c r="EL61" s="794"/>
      <c r="EM61" s="793"/>
      <c r="EN61" s="793"/>
      <c r="EO61" s="795"/>
      <c r="ES61" s="823" t="s">
        <v>417</v>
      </c>
      <c r="ET61" s="824" t="s">
        <v>418</v>
      </c>
      <c r="EU61" s="841">
        <v>7442688</v>
      </c>
    </row>
    <row r="62" spans="1:151" ht="15.75">
      <c r="A62" s="798" t="s">
        <v>437</v>
      </c>
      <c r="B62" s="799" t="s">
        <v>438</v>
      </c>
      <c r="C62" s="1026">
        <v>2185</v>
      </c>
      <c r="D62" s="1027">
        <v>2185</v>
      </c>
      <c r="E62" s="1030"/>
      <c r="F62" s="1030">
        <v>2185</v>
      </c>
      <c r="G62" s="1030"/>
      <c r="H62" s="1031">
        <v>2185</v>
      </c>
      <c r="K62" s="802" t="s">
        <v>437</v>
      </c>
      <c r="L62" s="803" t="s">
        <v>438</v>
      </c>
      <c r="M62" s="804">
        <v>1904033558</v>
      </c>
      <c r="N62" s="805">
        <v>90490920</v>
      </c>
      <c r="O62" s="804">
        <v>1813542638</v>
      </c>
      <c r="P62" s="802">
        <v>2012</v>
      </c>
      <c r="Q62" s="752">
        <v>0.79890000000000005</v>
      </c>
      <c r="R62" s="803">
        <v>2270049616</v>
      </c>
      <c r="S62" s="806">
        <v>90490920</v>
      </c>
      <c r="T62" s="803">
        <v>61264157</v>
      </c>
      <c r="U62" s="803">
        <v>277801093</v>
      </c>
      <c r="V62" s="803">
        <v>2699605786</v>
      </c>
      <c r="X62" s="619" t="s">
        <v>437</v>
      </c>
      <c r="Y62" s="619" t="s">
        <v>438</v>
      </c>
      <c r="Z62" s="807">
        <v>2699605786</v>
      </c>
      <c r="AA62" s="808">
        <v>17601429.724720001</v>
      </c>
      <c r="AB62" s="756">
        <v>3964200</v>
      </c>
      <c r="AC62" s="756">
        <v>108185</v>
      </c>
      <c r="AD62" s="809">
        <v>21673814.724720001</v>
      </c>
      <c r="AE62" s="810">
        <v>2185</v>
      </c>
      <c r="AF62" s="807">
        <v>9919</v>
      </c>
      <c r="AG62" s="807">
        <v>1.4360999999999999</v>
      </c>
      <c r="AI62" s="619" t="s">
        <v>437</v>
      </c>
      <c r="AJ62" s="619" t="s">
        <v>438</v>
      </c>
      <c r="AK62" s="760">
        <v>21673814.724720001</v>
      </c>
      <c r="AL62" s="761">
        <v>2185</v>
      </c>
      <c r="AM62" s="811">
        <v>9919</v>
      </c>
      <c r="AN62" s="812">
        <v>1.4360999999999999</v>
      </c>
      <c r="AO62" s="813">
        <v>0.22670000000000001</v>
      </c>
      <c r="AP62" s="814">
        <v>0.73429999999999995</v>
      </c>
      <c r="AQ62" s="812">
        <v>0.96430000000000005</v>
      </c>
      <c r="AR62" s="815">
        <v>0.96430000000000005</v>
      </c>
      <c r="AS62" s="825">
        <v>1992.69</v>
      </c>
      <c r="AT62" s="826">
        <v>73.769999999999982</v>
      </c>
      <c r="AU62" s="814">
        <v>161187</v>
      </c>
      <c r="AV62" s="812">
        <v>0.60399999999999998</v>
      </c>
      <c r="AW62" s="811">
        <v>97357</v>
      </c>
      <c r="BB62" s="619" t="s">
        <v>437</v>
      </c>
      <c r="BC62" s="619" t="s">
        <v>636</v>
      </c>
      <c r="BD62" s="768">
        <v>2699605786</v>
      </c>
      <c r="BE62" s="769">
        <v>449.57</v>
      </c>
      <c r="BF62" s="808">
        <v>6004862</v>
      </c>
      <c r="BG62" s="816">
        <v>0.22670000000000001</v>
      </c>
      <c r="BH62" s="673"/>
      <c r="BI62" s="770">
        <v>2185</v>
      </c>
      <c r="BJ62" s="808">
        <v>4.8600000000000003</v>
      </c>
      <c r="BK62" s="770">
        <v>22340</v>
      </c>
      <c r="BL62" s="810">
        <v>50</v>
      </c>
      <c r="BN62" s="619" t="s">
        <v>437</v>
      </c>
      <c r="BO62" s="619" t="s">
        <v>438</v>
      </c>
      <c r="BP62" s="772">
        <v>0.81720000000000004</v>
      </c>
      <c r="BQ62" s="772">
        <v>0.82881055555555561</v>
      </c>
      <c r="BR62" s="818">
        <v>0.77287226277372267</v>
      </c>
      <c r="BS62" s="774"/>
      <c r="BT62" s="819">
        <v>2012</v>
      </c>
      <c r="BU62" s="776">
        <v>0.79890000000000005</v>
      </c>
      <c r="BV62" s="777"/>
      <c r="BW62" s="778">
        <v>0.55000000000000004</v>
      </c>
      <c r="BX62" s="778">
        <v>0.439</v>
      </c>
      <c r="BY62" s="778">
        <v>0.67330000000000001</v>
      </c>
      <c r="BZ62" s="622"/>
      <c r="CA62" s="619" t="s">
        <v>437</v>
      </c>
      <c r="CB62" s="619" t="s">
        <v>636</v>
      </c>
      <c r="CC62" s="770">
        <v>31232</v>
      </c>
      <c r="CD62" s="770">
        <v>32538</v>
      </c>
      <c r="CE62" s="770">
        <v>34216</v>
      </c>
      <c r="CF62" s="820">
        <v>32662</v>
      </c>
      <c r="CG62" s="820">
        <v>0.73429999999999995</v>
      </c>
      <c r="CH62" s="639"/>
      <c r="CI62" s="820">
        <v>-1554</v>
      </c>
      <c r="CJ62" s="820">
        <v>-4.5400000000000003E-2</v>
      </c>
      <c r="CL62" s="619" t="s">
        <v>437</v>
      </c>
      <c r="CM62" s="619" t="s">
        <v>636</v>
      </c>
      <c r="CN62" s="780">
        <v>0.96430000000000005</v>
      </c>
      <c r="CO62" s="781"/>
      <c r="CP62" s="780">
        <v>2185</v>
      </c>
      <c r="CQ62" s="787">
        <v>2631120</v>
      </c>
      <c r="CR62" s="787">
        <v>0</v>
      </c>
      <c r="CS62" s="787">
        <v>2631120</v>
      </c>
      <c r="CT62" s="787">
        <v>1204.17</v>
      </c>
      <c r="CU62" s="781"/>
      <c r="CV62" s="822">
        <v>1992.69</v>
      </c>
      <c r="CW62" s="787">
        <v>73.769999999999982</v>
      </c>
      <c r="CX62" s="785">
        <v>0.60399999999999998</v>
      </c>
      <c r="CY62" s="786"/>
      <c r="CZ62" s="787">
        <v>0.439</v>
      </c>
      <c r="DA62" s="787" t="s">
        <v>2</v>
      </c>
      <c r="DB62" s="781"/>
      <c r="DC62" s="785">
        <v>0.60399999999999998</v>
      </c>
      <c r="DX62" s="789" t="s">
        <v>361</v>
      </c>
      <c r="DY62" s="790" t="s">
        <v>826</v>
      </c>
      <c r="DZ62" s="790" t="s">
        <v>6</v>
      </c>
      <c r="EA62" s="791" t="s">
        <v>1071</v>
      </c>
      <c r="EB62" s="792">
        <v>113</v>
      </c>
      <c r="EC62" s="793"/>
      <c r="ED62" s="794">
        <v>113</v>
      </c>
      <c r="EE62" s="794"/>
      <c r="EF62" s="793"/>
      <c r="EG62" s="794">
        <v>1.3051513051513051E-2</v>
      </c>
      <c r="EH62" s="793"/>
      <c r="EI62" s="794">
        <v>0</v>
      </c>
      <c r="EJ62" s="794"/>
      <c r="EK62" s="794">
        <v>90859</v>
      </c>
      <c r="EL62" s="794"/>
      <c r="EM62" s="793"/>
      <c r="EN62" s="793"/>
      <c r="EO62" s="795"/>
      <c r="ES62" s="823" t="s">
        <v>419</v>
      </c>
      <c r="ET62" s="824" t="s">
        <v>420</v>
      </c>
      <c r="EU62" s="841">
        <v>0</v>
      </c>
    </row>
    <row r="63" spans="1:151" ht="15.75">
      <c r="A63" s="798" t="s">
        <v>439</v>
      </c>
      <c r="B63" s="799" t="s">
        <v>440</v>
      </c>
      <c r="C63" s="1026">
        <v>2779</v>
      </c>
      <c r="D63" s="1027">
        <v>3199</v>
      </c>
      <c r="E63" s="1030"/>
      <c r="F63" s="1030">
        <v>3199</v>
      </c>
      <c r="G63" s="1030"/>
      <c r="H63" s="1031">
        <v>3199</v>
      </c>
      <c r="K63" s="802" t="s">
        <v>439</v>
      </c>
      <c r="L63" s="803" t="s">
        <v>440</v>
      </c>
      <c r="M63" s="804">
        <v>1180906132</v>
      </c>
      <c r="N63" s="805">
        <v>108931153</v>
      </c>
      <c r="O63" s="804">
        <v>1071974979</v>
      </c>
      <c r="P63" s="802">
        <v>2017</v>
      </c>
      <c r="Q63" s="752">
        <v>1.0542</v>
      </c>
      <c r="R63" s="803">
        <v>1016861107</v>
      </c>
      <c r="S63" s="806">
        <v>108931153</v>
      </c>
      <c r="T63" s="803">
        <v>69311131</v>
      </c>
      <c r="U63" s="803">
        <v>743015328</v>
      </c>
      <c r="V63" s="803">
        <v>1938118719</v>
      </c>
      <c r="X63" s="619" t="s">
        <v>439</v>
      </c>
      <c r="Y63" s="619" t="s">
        <v>440</v>
      </c>
      <c r="Z63" s="807">
        <v>1938118719</v>
      </c>
      <c r="AA63" s="808">
        <v>12636534.047880001</v>
      </c>
      <c r="AB63" s="756">
        <v>4891652</v>
      </c>
      <c r="AC63" s="756">
        <v>179603</v>
      </c>
      <c r="AD63" s="809">
        <v>17707789.047880001</v>
      </c>
      <c r="AE63" s="810">
        <v>3199</v>
      </c>
      <c r="AF63" s="807">
        <v>5535</v>
      </c>
      <c r="AG63" s="807">
        <v>0.8014</v>
      </c>
      <c r="AI63" s="619" t="s">
        <v>439</v>
      </c>
      <c r="AJ63" s="619" t="s">
        <v>440</v>
      </c>
      <c r="AK63" s="760">
        <v>17707789.047880001</v>
      </c>
      <c r="AL63" s="761">
        <v>3199</v>
      </c>
      <c r="AM63" s="811">
        <v>5535</v>
      </c>
      <c r="AN63" s="812">
        <v>0.8014</v>
      </c>
      <c r="AO63" s="813">
        <v>0.15859999999999999</v>
      </c>
      <c r="AP63" s="814">
        <v>0.74209999999999998</v>
      </c>
      <c r="AQ63" s="812">
        <v>0.70760000000000001</v>
      </c>
      <c r="AR63" s="815">
        <v>0.70760000000000001</v>
      </c>
      <c r="AS63" s="825">
        <v>1462.23</v>
      </c>
      <c r="AT63" s="826">
        <v>604.23</v>
      </c>
      <c r="AU63" s="814">
        <v>1932932</v>
      </c>
      <c r="AV63" s="812">
        <v>1</v>
      </c>
      <c r="AW63" s="811">
        <v>1932932</v>
      </c>
      <c r="BB63" s="619" t="s">
        <v>439</v>
      </c>
      <c r="BC63" s="619" t="s">
        <v>637</v>
      </c>
      <c r="BD63" s="768">
        <v>1938118719</v>
      </c>
      <c r="BE63" s="769">
        <v>461.22</v>
      </c>
      <c r="BF63" s="808">
        <v>4202157</v>
      </c>
      <c r="BG63" s="816">
        <v>0.15859999999999999</v>
      </c>
      <c r="BH63" s="673"/>
      <c r="BI63" s="770">
        <v>3199</v>
      </c>
      <c r="BJ63" s="808">
        <v>6.94</v>
      </c>
      <c r="BK63" s="770">
        <v>23323</v>
      </c>
      <c r="BL63" s="810">
        <v>51</v>
      </c>
      <c r="BN63" s="619" t="s">
        <v>439</v>
      </c>
      <c r="BO63" s="619" t="s">
        <v>440</v>
      </c>
      <c r="BP63" s="772">
        <v>1.0148000000000001</v>
      </c>
      <c r="BQ63" s="772">
        <v>1.0983333333333334</v>
      </c>
      <c r="BR63" s="773">
        <v>1.038</v>
      </c>
      <c r="BS63" s="774"/>
      <c r="BT63" s="775">
        <v>2017</v>
      </c>
      <c r="BU63" s="776">
        <v>1.0542</v>
      </c>
      <c r="BV63" s="777"/>
      <c r="BW63" s="778">
        <v>0.81</v>
      </c>
      <c r="BX63" s="778">
        <v>0.85399999999999998</v>
      </c>
      <c r="BY63" s="778">
        <v>1.3098000000000001</v>
      </c>
      <c r="BZ63" s="622"/>
      <c r="CA63" s="619" t="s">
        <v>439</v>
      </c>
      <c r="CB63" s="619" t="s">
        <v>637</v>
      </c>
      <c r="CC63" s="770">
        <v>31885</v>
      </c>
      <c r="CD63" s="770">
        <v>33190</v>
      </c>
      <c r="CE63" s="770">
        <v>33952</v>
      </c>
      <c r="CF63" s="820">
        <v>33009</v>
      </c>
      <c r="CG63" s="820">
        <v>0.74209999999999998</v>
      </c>
      <c r="CH63" s="639"/>
      <c r="CI63" s="820">
        <v>-943</v>
      </c>
      <c r="CJ63" s="820">
        <v>-2.7799999999999998E-2</v>
      </c>
      <c r="CL63" s="619" t="s">
        <v>439</v>
      </c>
      <c r="CM63" s="619" t="s">
        <v>637</v>
      </c>
      <c r="CN63" s="780">
        <v>0.70760000000000001</v>
      </c>
      <c r="CO63" s="781"/>
      <c r="CP63" s="780">
        <v>3199</v>
      </c>
      <c r="CQ63" s="787">
        <v>5950207</v>
      </c>
      <c r="CR63" s="787">
        <v>0</v>
      </c>
      <c r="CS63" s="787">
        <v>5950207</v>
      </c>
      <c r="CT63" s="787">
        <v>1860.02</v>
      </c>
      <c r="CU63" s="781"/>
      <c r="CV63" s="822">
        <v>1462.23</v>
      </c>
      <c r="CW63" s="787">
        <v>604.23</v>
      </c>
      <c r="CX63" s="785">
        <v>1</v>
      </c>
      <c r="CY63" s="786"/>
      <c r="CZ63" s="787">
        <v>0.85399999999999998</v>
      </c>
      <c r="DA63" s="787">
        <v>1</v>
      </c>
      <c r="DB63" s="781"/>
      <c r="DC63" s="785">
        <v>1</v>
      </c>
      <c r="DX63" s="830" t="s">
        <v>361</v>
      </c>
      <c r="DY63" s="831" t="s">
        <v>260</v>
      </c>
      <c r="DZ63" s="831" t="s">
        <v>6</v>
      </c>
      <c r="EA63" s="832" t="s">
        <v>261</v>
      </c>
      <c r="EB63" s="792">
        <v>1040</v>
      </c>
      <c r="EC63" s="827"/>
      <c r="ED63" s="828">
        <v>1040</v>
      </c>
      <c r="EE63" s="828">
        <v>8658</v>
      </c>
      <c r="EF63" s="827"/>
      <c r="EG63" s="828">
        <v>0.12012012012012012</v>
      </c>
      <c r="EH63" s="827"/>
      <c r="EI63" s="794">
        <v>0</v>
      </c>
      <c r="EJ63" s="828"/>
      <c r="EK63" s="828">
        <v>836222</v>
      </c>
      <c r="EL63" s="828"/>
      <c r="EM63" s="827"/>
      <c r="EN63" s="827"/>
      <c r="EO63" s="829"/>
      <c r="ES63" s="823" t="s">
        <v>421</v>
      </c>
      <c r="ET63" s="824" t="s">
        <v>422</v>
      </c>
      <c r="EU63" s="841">
        <v>0</v>
      </c>
    </row>
    <row r="64" spans="1:151" ht="15.75">
      <c r="A64" s="798" t="s">
        <v>441</v>
      </c>
      <c r="B64" s="799" t="s">
        <v>442</v>
      </c>
      <c r="C64" s="1026">
        <v>5824</v>
      </c>
      <c r="D64" s="1027">
        <v>5824</v>
      </c>
      <c r="E64" s="1030"/>
      <c r="F64" s="1030">
        <v>5824</v>
      </c>
      <c r="G64" s="1030"/>
      <c r="H64" s="1031">
        <v>5824</v>
      </c>
      <c r="K64" s="802" t="s">
        <v>441</v>
      </c>
      <c r="L64" s="803" t="s">
        <v>442</v>
      </c>
      <c r="M64" s="804">
        <v>3269519662</v>
      </c>
      <c r="N64" s="805">
        <v>60961430</v>
      </c>
      <c r="O64" s="804">
        <v>3208558232</v>
      </c>
      <c r="P64" s="802">
        <v>2019</v>
      </c>
      <c r="Q64" s="752">
        <v>0.95906122448979592</v>
      </c>
      <c r="R64" s="803">
        <v>3345519712</v>
      </c>
      <c r="S64" s="806">
        <v>60961430</v>
      </c>
      <c r="T64" s="803">
        <v>247063527</v>
      </c>
      <c r="U64" s="803">
        <v>943215061</v>
      </c>
      <c r="V64" s="803">
        <v>4596759730</v>
      </c>
      <c r="X64" s="619" t="s">
        <v>441</v>
      </c>
      <c r="Y64" s="619" t="s">
        <v>442</v>
      </c>
      <c r="Z64" s="807">
        <v>4596759730</v>
      </c>
      <c r="AA64" s="808">
        <v>29970873.439600002</v>
      </c>
      <c r="AB64" s="756">
        <v>9883479</v>
      </c>
      <c r="AC64" s="756">
        <v>229765</v>
      </c>
      <c r="AD64" s="809">
        <v>40084117.439600006</v>
      </c>
      <c r="AE64" s="810">
        <v>5824</v>
      </c>
      <c r="AF64" s="807">
        <v>6883</v>
      </c>
      <c r="AG64" s="807">
        <v>0.99650000000000005</v>
      </c>
      <c r="AI64" s="619" t="s">
        <v>441</v>
      </c>
      <c r="AJ64" s="619" t="s">
        <v>442</v>
      </c>
      <c r="AK64" s="760">
        <v>40084117.439600006</v>
      </c>
      <c r="AL64" s="761">
        <v>5824</v>
      </c>
      <c r="AM64" s="811">
        <v>6883</v>
      </c>
      <c r="AN64" s="812">
        <v>0.99650000000000005</v>
      </c>
      <c r="AO64" s="813">
        <v>0.39389999999999997</v>
      </c>
      <c r="AP64" s="814">
        <v>0.74019999999999997</v>
      </c>
      <c r="AQ64" s="812">
        <v>0.80809999999999993</v>
      </c>
      <c r="AR64" s="815">
        <v>0.80809999999999993</v>
      </c>
      <c r="AS64" s="825">
        <v>1669.91</v>
      </c>
      <c r="AT64" s="826">
        <v>396.54999999999995</v>
      </c>
      <c r="AU64" s="814">
        <v>2309507</v>
      </c>
      <c r="AV64" s="812">
        <v>0.91100000000000003</v>
      </c>
      <c r="AW64" s="811">
        <v>2103961</v>
      </c>
      <c r="BB64" s="619" t="s">
        <v>441</v>
      </c>
      <c r="BC64" s="619" t="s">
        <v>638</v>
      </c>
      <c r="BD64" s="768">
        <v>4596759730</v>
      </c>
      <c r="BE64" s="769">
        <v>440.61</v>
      </c>
      <c r="BF64" s="808">
        <v>10432718</v>
      </c>
      <c r="BG64" s="816">
        <v>0.39389999999999997</v>
      </c>
      <c r="BH64" s="673"/>
      <c r="BI64" s="770">
        <v>5824</v>
      </c>
      <c r="BJ64" s="808">
        <v>13.22</v>
      </c>
      <c r="BK64" s="770">
        <v>46252</v>
      </c>
      <c r="BL64" s="810">
        <v>105</v>
      </c>
      <c r="BN64" s="619" t="s">
        <v>441</v>
      </c>
      <c r="BO64" s="619" t="s">
        <v>442</v>
      </c>
      <c r="BP64" s="772">
        <v>0.96660000000000001</v>
      </c>
      <c r="BQ64" s="772">
        <v>0.91286576704545452</v>
      </c>
      <c r="BR64" s="818">
        <v>0.95906122448979592</v>
      </c>
      <c r="BS64" s="774"/>
      <c r="BT64" s="819">
        <v>2019</v>
      </c>
      <c r="BU64" s="776">
        <v>0.95906122448979592</v>
      </c>
      <c r="BV64" s="777"/>
      <c r="BW64" s="778">
        <v>0.58750000000000002</v>
      </c>
      <c r="BX64" s="778">
        <v>0.56299999999999994</v>
      </c>
      <c r="BY64" s="778">
        <v>0.86350000000000005</v>
      </c>
      <c r="BZ64" s="622"/>
      <c r="CA64" s="619" t="s">
        <v>441</v>
      </c>
      <c r="CB64" s="619" t="s">
        <v>638</v>
      </c>
      <c r="CC64" s="770">
        <v>31499</v>
      </c>
      <c r="CD64" s="770">
        <v>33163</v>
      </c>
      <c r="CE64" s="770">
        <v>34107</v>
      </c>
      <c r="CF64" s="820">
        <v>32923</v>
      </c>
      <c r="CG64" s="820">
        <v>0.74019999999999997</v>
      </c>
      <c r="CH64" s="639"/>
      <c r="CI64" s="820">
        <v>-1184</v>
      </c>
      <c r="CJ64" s="820">
        <v>-3.4700000000000002E-2</v>
      </c>
      <c r="CL64" s="619" t="s">
        <v>441</v>
      </c>
      <c r="CM64" s="619" t="s">
        <v>638</v>
      </c>
      <c r="CN64" s="780">
        <v>0.80809999999999993</v>
      </c>
      <c r="CO64" s="781"/>
      <c r="CP64" s="780">
        <v>5824</v>
      </c>
      <c r="CQ64" s="787">
        <v>8612738</v>
      </c>
      <c r="CR64" s="787">
        <v>252000</v>
      </c>
      <c r="CS64" s="787">
        <v>8864738</v>
      </c>
      <c r="CT64" s="787">
        <v>1522.1</v>
      </c>
      <c r="CU64" s="781"/>
      <c r="CV64" s="822">
        <v>1669.91</v>
      </c>
      <c r="CW64" s="787">
        <v>396.54999999999995</v>
      </c>
      <c r="CX64" s="785">
        <v>0.91100000000000003</v>
      </c>
      <c r="CY64" s="786"/>
      <c r="CZ64" s="787">
        <v>0.56299999999999994</v>
      </c>
      <c r="DA64" s="787" t="s">
        <v>2</v>
      </c>
      <c r="DB64" s="781"/>
      <c r="DC64" s="785">
        <v>0.91100000000000003</v>
      </c>
      <c r="DX64" s="836" t="s">
        <v>363</v>
      </c>
      <c r="DY64" s="837" t="s">
        <v>363</v>
      </c>
      <c r="DZ64" s="837" t="s">
        <v>744</v>
      </c>
      <c r="EA64" s="838" t="s">
        <v>364</v>
      </c>
      <c r="EB64" s="792">
        <v>13205</v>
      </c>
      <c r="EC64" s="833"/>
      <c r="ED64" s="834">
        <v>13205</v>
      </c>
      <c r="EE64" s="834">
        <v>13205</v>
      </c>
      <c r="EF64" s="833"/>
      <c r="EG64" s="834">
        <v>1</v>
      </c>
      <c r="EH64" s="833"/>
      <c r="EI64" s="794">
        <v>2449599</v>
      </c>
      <c r="EJ64" s="834"/>
      <c r="EK64" s="834">
        <v>2449599</v>
      </c>
      <c r="EL64" s="834">
        <v>2449599</v>
      </c>
      <c r="EM64" s="833">
        <v>0</v>
      </c>
      <c r="EN64" s="833"/>
      <c r="EO64" s="835"/>
      <c r="ES64" s="823" t="s">
        <v>88</v>
      </c>
      <c r="ET64" s="824" t="s">
        <v>89</v>
      </c>
      <c r="EU64" s="841">
        <v>0</v>
      </c>
    </row>
    <row r="65" spans="1:151" ht="15.75">
      <c r="A65" s="798" t="s">
        <v>443</v>
      </c>
      <c r="B65" s="799" t="s">
        <v>573</v>
      </c>
      <c r="C65" s="1026">
        <v>145620</v>
      </c>
      <c r="D65" s="1027">
        <v>169601</v>
      </c>
      <c r="E65" s="1030"/>
      <c r="F65" s="1030">
        <v>169601</v>
      </c>
      <c r="G65" s="1030"/>
      <c r="H65" s="1031">
        <v>169601</v>
      </c>
      <c r="K65" s="802" t="s">
        <v>443</v>
      </c>
      <c r="L65" s="803" t="s">
        <v>444</v>
      </c>
      <c r="M65" s="804">
        <v>159537181627</v>
      </c>
      <c r="N65" s="805">
        <v>57672003</v>
      </c>
      <c r="O65" s="804">
        <v>159479509624</v>
      </c>
      <c r="P65" s="802">
        <v>2019</v>
      </c>
      <c r="Q65" s="752">
        <v>0.98571428571428588</v>
      </c>
      <c r="R65" s="803">
        <v>161790806865</v>
      </c>
      <c r="S65" s="806">
        <v>57672003</v>
      </c>
      <c r="T65" s="803">
        <v>5229500130</v>
      </c>
      <c r="U65" s="803">
        <v>21263306430</v>
      </c>
      <c r="V65" s="803">
        <v>188341285428</v>
      </c>
      <c r="X65" s="619" t="s">
        <v>443</v>
      </c>
      <c r="Y65" s="619" t="s">
        <v>573</v>
      </c>
      <c r="Z65" s="807">
        <v>188341285428</v>
      </c>
      <c r="AA65" s="808">
        <v>1227985180.9905601</v>
      </c>
      <c r="AB65" s="756">
        <v>310721468</v>
      </c>
      <c r="AC65" s="756">
        <v>1459406</v>
      </c>
      <c r="AD65" s="809">
        <v>1540166054.9905601</v>
      </c>
      <c r="AE65" s="810">
        <v>169601</v>
      </c>
      <c r="AF65" s="807">
        <v>9081</v>
      </c>
      <c r="AG65" s="807">
        <v>1.3148</v>
      </c>
      <c r="AI65" s="619" t="s">
        <v>443</v>
      </c>
      <c r="AJ65" s="619" t="s">
        <v>573</v>
      </c>
      <c r="AK65" s="760">
        <v>1540166054.9905601</v>
      </c>
      <c r="AL65" s="761">
        <v>169601</v>
      </c>
      <c r="AM65" s="811">
        <v>9081</v>
      </c>
      <c r="AN65" s="812">
        <v>1.3148</v>
      </c>
      <c r="AO65" s="813">
        <v>13.5739</v>
      </c>
      <c r="AP65" s="814">
        <v>1.3145</v>
      </c>
      <c r="AQ65" s="812">
        <v>2.5406</v>
      </c>
      <c r="AR65" s="815" t="s">
        <v>2</v>
      </c>
      <c r="AS65" s="825" t="s">
        <v>2</v>
      </c>
      <c r="AT65" s="826" t="s">
        <v>2</v>
      </c>
      <c r="AU65" s="814">
        <v>0</v>
      </c>
      <c r="AV65" s="812" t="s">
        <v>2</v>
      </c>
      <c r="AW65" s="811">
        <v>0</v>
      </c>
      <c r="BB65" s="619" t="s">
        <v>443</v>
      </c>
      <c r="BC65" s="619" t="s">
        <v>639</v>
      </c>
      <c r="BD65" s="768">
        <v>188341285428</v>
      </c>
      <c r="BE65" s="769">
        <v>523.84</v>
      </c>
      <c r="BF65" s="808">
        <v>359539717</v>
      </c>
      <c r="BG65" s="816">
        <v>13.5739</v>
      </c>
      <c r="BH65" s="673"/>
      <c r="BI65" s="770">
        <v>169601</v>
      </c>
      <c r="BJ65" s="808">
        <v>323.76</v>
      </c>
      <c r="BK65" s="770">
        <v>1085899</v>
      </c>
      <c r="BL65" s="810">
        <v>2073</v>
      </c>
      <c r="BN65" s="619" t="s">
        <v>443</v>
      </c>
      <c r="BO65" s="619" t="s">
        <v>573</v>
      </c>
      <c r="BP65" s="772">
        <v>0.80010000000000003</v>
      </c>
      <c r="BQ65" s="772">
        <v>0.74720812182741114</v>
      </c>
      <c r="BR65" s="818">
        <v>0.98571428571428588</v>
      </c>
      <c r="BS65" s="774"/>
      <c r="BT65" s="819">
        <v>2019</v>
      </c>
      <c r="BU65" s="776">
        <v>0.98571428571428588</v>
      </c>
      <c r="BV65" s="777"/>
      <c r="BW65" s="778">
        <v>0.6169</v>
      </c>
      <c r="BX65" s="778">
        <v>0.60799999999999998</v>
      </c>
      <c r="BY65" s="778">
        <v>0.9325</v>
      </c>
      <c r="BZ65" s="622"/>
      <c r="CA65" s="619" t="s">
        <v>443</v>
      </c>
      <c r="CB65" s="619" t="s">
        <v>639</v>
      </c>
      <c r="CC65" s="770">
        <v>55577</v>
      </c>
      <c r="CD65" s="770">
        <v>58750</v>
      </c>
      <c r="CE65" s="770">
        <v>61080</v>
      </c>
      <c r="CF65" s="820">
        <v>58469</v>
      </c>
      <c r="CG65" s="820">
        <v>1.3145</v>
      </c>
      <c r="CH65" s="639"/>
      <c r="CI65" s="820">
        <v>-2611</v>
      </c>
      <c r="CJ65" s="820">
        <v>-4.2700000000000002E-2</v>
      </c>
      <c r="CL65" s="619" t="s">
        <v>443</v>
      </c>
      <c r="CM65" s="619" t="s">
        <v>639</v>
      </c>
      <c r="CN65" s="780" t="s">
        <v>2</v>
      </c>
      <c r="CO65" s="781"/>
      <c r="CP65" s="780">
        <v>169601</v>
      </c>
      <c r="CQ65" s="787">
        <v>459864612</v>
      </c>
      <c r="CR65" s="787">
        <v>0</v>
      </c>
      <c r="CS65" s="787">
        <v>459864612</v>
      </c>
      <c r="CT65" s="787">
        <v>2711.45</v>
      </c>
      <c r="CU65" s="781"/>
      <c r="CV65" s="822" t="s">
        <v>2</v>
      </c>
      <c r="CW65" s="787" t="s">
        <v>2</v>
      </c>
      <c r="CX65" s="785" t="s">
        <v>2</v>
      </c>
      <c r="CY65" s="786"/>
      <c r="CZ65" s="787">
        <v>0.60799999999999998</v>
      </c>
      <c r="DA65" s="787" t="s">
        <v>2</v>
      </c>
      <c r="DB65" s="781"/>
      <c r="DC65" s="785" t="s">
        <v>2</v>
      </c>
      <c r="DX65" s="789" t="s">
        <v>365</v>
      </c>
      <c r="DY65" s="790" t="s">
        <v>365</v>
      </c>
      <c r="DZ65" s="790" t="s">
        <v>744</v>
      </c>
      <c r="EA65" s="791" t="s">
        <v>571</v>
      </c>
      <c r="EB65" s="792">
        <v>49930</v>
      </c>
      <c r="EC65" s="793"/>
      <c r="ED65" s="794">
        <v>49930</v>
      </c>
      <c r="EE65" s="794"/>
      <c r="EF65" s="793"/>
      <c r="EG65" s="794">
        <v>0.96598823711499771</v>
      </c>
      <c r="EH65" s="793"/>
      <c r="EI65" s="794">
        <v>21308895</v>
      </c>
      <c r="EJ65" s="794"/>
      <c r="EK65" s="794">
        <v>20584142</v>
      </c>
      <c r="EL65" s="794">
        <v>21308895</v>
      </c>
      <c r="EM65" s="793">
        <v>0</v>
      </c>
      <c r="EN65" s="793"/>
      <c r="EO65" s="795"/>
      <c r="ES65" s="823" t="s">
        <v>423</v>
      </c>
      <c r="ET65" s="824" t="s">
        <v>424</v>
      </c>
      <c r="EU65" s="841">
        <v>0</v>
      </c>
    </row>
    <row r="66" spans="1:151" ht="15.75">
      <c r="A66" s="798" t="s">
        <v>445</v>
      </c>
      <c r="B66" s="799" t="s">
        <v>446</v>
      </c>
      <c r="C66" s="1026">
        <v>1778</v>
      </c>
      <c r="D66" s="1027">
        <v>1778</v>
      </c>
      <c r="E66" s="1030"/>
      <c r="F66" s="1030">
        <v>1778</v>
      </c>
      <c r="G66" s="1030"/>
      <c r="H66" s="1031">
        <v>1778</v>
      </c>
      <c r="K66" s="802" t="s">
        <v>445</v>
      </c>
      <c r="L66" s="803" t="s">
        <v>446</v>
      </c>
      <c r="M66" s="804">
        <v>1441312380</v>
      </c>
      <c r="N66" s="805">
        <v>66463900</v>
      </c>
      <c r="O66" s="804">
        <v>1374848480</v>
      </c>
      <c r="P66" s="802">
        <v>2018</v>
      </c>
      <c r="Q66" s="752">
        <v>0.97219999999999995</v>
      </c>
      <c r="R66" s="803">
        <v>1414162189</v>
      </c>
      <c r="S66" s="806">
        <v>66463900</v>
      </c>
      <c r="T66" s="803">
        <v>80611131</v>
      </c>
      <c r="U66" s="803">
        <v>321470716</v>
      </c>
      <c r="V66" s="803">
        <v>1882707936</v>
      </c>
      <c r="X66" s="619" t="s">
        <v>445</v>
      </c>
      <c r="Y66" s="619" t="s">
        <v>446</v>
      </c>
      <c r="Z66" s="807">
        <v>1882707936</v>
      </c>
      <c r="AA66" s="808">
        <v>12275255.74272</v>
      </c>
      <c r="AB66" s="756">
        <v>3584936</v>
      </c>
      <c r="AC66" s="756">
        <v>49145</v>
      </c>
      <c r="AD66" s="809">
        <v>15909336.74272</v>
      </c>
      <c r="AE66" s="810">
        <v>1778</v>
      </c>
      <c r="AF66" s="807">
        <v>8948</v>
      </c>
      <c r="AG66" s="807">
        <v>1.2955000000000001</v>
      </c>
      <c r="AI66" s="619" t="s">
        <v>445</v>
      </c>
      <c r="AJ66" s="619" t="s">
        <v>446</v>
      </c>
      <c r="AK66" s="760">
        <v>15909336.74272</v>
      </c>
      <c r="AL66" s="761">
        <v>1778</v>
      </c>
      <c r="AM66" s="811">
        <v>8948</v>
      </c>
      <c r="AN66" s="812">
        <v>1.2955000000000001</v>
      </c>
      <c r="AO66" s="813">
        <v>0.32100000000000001</v>
      </c>
      <c r="AP66" s="814">
        <v>0.77529999999999999</v>
      </c>
      <c r="AQ66" s="812">
        <v>0.93799999999999994</v>
      </c>
      <c r="AR66" s="815">
        <v>0.93799999999999994</v>
      </c>
      <c r="AS66" s="825">
        <v>1938.34</v>
      </c>
      <c r="AT66" s="826">
        <v>128.12000000000012</v>
      </c>
      <c r="AU66" s="814">
        <v>227797</v>
      </c>
      <c r="AV66" s="812">
        <v>0.69899999999999995</v>
      </c>
      <c r="AW66" s="811">
        <v>159230</v>
      </c>
      <c r="BB66" s="619" t="s">
        <v>445</v>
      </c>
      <c r="BC66" s="619" t="s">
        <v>640</v>
      </c>
      <c r="BD66" s="768">
        <v>1882707936</v>
      </c>
      <c r="BE66" s="769">
        <v>221.42</v>
      </c>
      <c r="BF66" s="808">
        <v>8502881</v>
      </c>
      <c r="BG66" s="816">
        <v>0.32100000000000001</v>
      </c>
      <c r="BH66" s="673"/>
      <c r="BI66" s="770">
        <v>1778</v>
      </c>
      <c r="BJ66" s="808">
        <v>8.0299999999999994</v>
      </c>
      <c r="BK66" s="770">
        <v>15230</v>
      </c>
      <c r="BL66" s="810">
        <v>69</v>
      </c>
      <c r="BN66" s="619" t="s">
        <v>445</v>
      </c>
      <c r="BO66" s="619" t="s">
        <v>446</v>
      </c>
      <c r="BP66" s="817">
        <v>1.0284</v>
      </c>
      <c r="BQ66" s="772">
        <v>0.98705698005698006</v>
      </c>
      <c r="BR66" s="818">
        <v>0.96480182926829272</v>
      </c>
      <c r="BS66" s="774"/>
      <c r="BT66" s="819">
        <v>2018</v>
      </c>
      <c r="BU66" s="776">
        <v>0.97219999999999995</v>
      </c>
      <c r="BV66" s="777"/>
      <c r="BW66" s="778">
        <v>0.57999999999999996</v>
      </c>
      <c r="BX66" s="778">
        <v>0.56399999999999995</v>
      </c>
      <c r="BY66" s="778">
        <v>0.86499999999999999</v>
      </c>
      <c r="BZ66" s="622"/>
      <c r="CA66" s="619" t="s">
        <v>445</v>
      </c>
      <c r="CB66" s="619" t="s">
        <v>640</v>
      </c>
      <c r="CC66" s="770">
        <v>33030</v>
      </c>
      <c r="CD66" s="770">
        <v>34707</v>
      </c>
      <c r="CE66" s="770">
        <v>35718</v>
      </c>
      <c r="CF66" s="820">
        <v>34485</v>
      </c>
      <c r="CG66" s="820">
        <v>0.77529999999999999</v>
      </c>
      <c r="CH66" s="639"/>
      <c r="CI66" s="820">
        <v>-1233</v>
      </c>
      <c r="CJ66" s="820">
        <v>-3.4500000000000003E-2</v>
      </c>
      <c r="CL66" s="619" t="s">
        <v>445</v>
      </c>
      <c r="CM66" s="619" t="s">
        <v>640</v>
      </c>
      <c r="CN66" s="780">
        <v>0.93799999999999994</v>
      </c>
      <c r="CO66" s="781"/>
      <c r="CP66" s="780">
        <v>1778</v>
      </c>
      <c r="CQ66" s="787">
        <v>2408775</v>
      </c>
      <c r="CR66" s="787">
        <v>0</v>
      </c>
      <c r="CS66" s="787">
        <v>2408775</v>
      </c>
      <c r="CT66" s="787">
        <v>1354.77</v>
      </c>
      <c r="CU66" s="781"/>
      <c r="CV66" s="822">
        <v>1938.34</v>
      </c>
      <c r="CW66" s="787">
        <v>128.12000000000012</v>
      </c>
      <c r="CX66" s="785">
        <v>0.69899999999999995</v>
      </c>
      <c r="CY66" s="786"/>
      <c r="CZ66" s="787">
        <v>0.56399999999999995</v>
      </c>
      <c r="DA66" s="787" t="s">
        <v>2</v>
      </c>
      <c r="DB66" s="781"/>
      <c r="DC66" s="785">
        <v>0.69899999999999995</v>
      </c>
      <c r="DX66" s="789" t="s">
        <v>365</v>
      </c>
      <c r="DY66" s="790" t="s">
        <v>51</v>
      </c>
      <c r="DZ66" s="790" t="s">
        <v>6</v>
      </c>
      <c r="EA66" s="791" t="s">
        <v>52</v>
      </c>
      <c r="EB66" s="792">
        <v>1108</v>
      </c>
      <c r="EC66" s="793"/>
      <c r="ED66" s="794">
        <v>1108</v>
      </c>
      <c r="EE66" s="794"/>
      <c r="EF66" s="793"/>
      <c r="EG66" s="794">
        <v>2.1436310168704537E-2</v>
      </c>
      <c r="EH66" s="793"/>
      <c r="EI66" s="794">
        <v>0</v>
      </c>
      <c r="EJ66" s="794"/>
      <c r="EK66" s="794">
        <v>456784</v>
      </c>
      <c r="EL66" s="794"/>
      <c r="EM66" s="793"/>
      <c r="EN66" s="793"/>
      <c r="EO66" s="795"/>
      <c r="ES66" s="823" t="s">
        <v>425</v>
      </c>
      <c r="ET66" s="824" t="s">
        <v>426</v>
      </c>
      <c r="EU66" s="841">
        <v>14614677</v>
      </c>
    </row>
    <row r="67" spans="1:151" ht="15.75">
      <c r="A67" s="798" t="s">
        <v>447</v>
      </c>
      <c r="B67" s="799" t="s">
        <v>448</v>
      </c>
      <c r="C67" s="1026">
        <v>3658</v>
      </c>
      <c r="D67" s="1027">
        <v>3766</v>
      </c>
      <c r="E67" s="1030"/>
      <c r="F67" s="1030">
        <v>3766</v>
      </c>
      <c r="G67" s="1030"/>
      <c r="H67" s="1031">
        <v>3766</v>
      </c>
      <c r="K67" s="802" t="s">
        <v>447</v>
      </c>
      <c r="L67" s="803" t="s">
        <v>448</v>
      </c>
      <c r="M67" s="804">
        <v>2519163251</v>
      </c>
      <c r="N67" s="805">
        <v>116317137</v>
      </c>
      <c r="O67" s="804">
        <v>2402846114</v>
      </c>
      <c r="P67" s="802">
        <v>2012</v>
      </c>
      <c r="Q67" s="752">
        <v>0.92600000000000005</v>
      </c>
      <c r="R67" s="803">
        <v>2594866214</v>
      </c>
      <c r="S67" s="806">
        <v>116317137</v>
      </c>
      <c r="T67" s="803">
        <v>100201062</v>
      </c>
      <c r="U67" s="803">
        <v>650424201</v>
      </c>
      <c r="V67" s="803">
        <v>3461808614</v>
      </c>
      <c r="X67" s="619" t="s">
        <v>447</v>
      </c>
      <c r="Y67" s="619" t="s">
        <v>448</v>
      </c>
      <c r="Z67" s="807">
        <v>3461808614</v>
      </c>
      <c r="AA67" s="808">
        <v>22570992.163280003</v>
      </c>
      <c r="AB67" s="756">
        <v>5365691</v>
      </c>
      <c r="AC67" s="756">
        <v>267608</v>
      </c>
      <c r="AD67" s="809">
        <v>28204291.163280003</v>
      </c>
      <c r="AE67" s="810">
        <v>3766</v>
      </c>
      <c r="AF67" s="807">
        <v>7489</v>
      </c>
      <c r="AG67" s="807">
        <v>1.0843</v>
      </c>
      <c r="AI67" s="619" t="s">
        <v>447</v>
      </c>
      <c r="AJ67" s="619" t="s">
        <v>448</v>
      </c>
      <c r="AK67" s="760">
        <v>28204291.163280003</v>
      </c>
      <c r="AL67" s="761">
        <v>3766</v>
      </c>
      <c r="AM67" s="811">
        <v>7489</v>
      </c>
      <c r="AN67" s="812">
        <v>1.0843</v>
      </c>
      <c r="AO67" s="813">
        <v>0.26579999999999998</v>
      </c>
      <c r="AP67" s="814">
        <v>0.75949999999999995</v>
      </c>
      <c r="AQ67" s="812">
        <v>0.84009999999999996</v>
      </c>
      <c r="AR67" s="815">
        <v>0.84009999999999996</v>
      </c>
      <c r="AS67" s="825">
        <v>1736.03</v>
      </c>
      <c r="AT67" s="826">
        <v>330.43000000000006</v>
      </c>
      <c r="AU67" s="814">
        <v>1244399</v>
      </c>
      <c r="AV67" s="812">
        <v>0.80500000000000005</v>
      </c>
      <c r="AW67" s="811">
        <v>1001741</v>
      </c>
      <c r="BB67" s="619" t="s">
        <v>447</v>
      </c>
      <c r="BC67" s="619" t="s">
        <v>641</v>
      </c>
      <c r="BD67" s="768">
        <v>3461808614</v>
      </c>
      <c r="BE67" s="769">
        <v>491.76</v>
      </c>
      <c r="BF67" s="808">
        <v>7039630</v>
      </c>
      <c r="BG67" s="816">
        <v>0.26579999999999998</v>
      </c>
      <c r="BH67" s="673"/>
      <c r="BI67" s="770">
        <v>3766</v>
      </c>
      <c r="BJ67" s="808">
        <v>7.66</v>
      </c>
      <c r="BK67" s="770">
        <v>27550</v>
      </c>
      <c r="BL67" s="810">
        <v>56</v>
      </c>
      <c r="BN67" s="619" t="s">
        <v>447</v>
      </c>
      <c r="BO67" s="619" t="s">
        <v>448</v>
      </c>
      <c r="BP67" s="772">
        <v>0.97430000000000005</v>
      </c>
      <c r="BQ67" s="772">
        <v>0.9372044334975369</v>
      </c>
      <c r="BR67" s="818">
        <v>0.90246263468891197</v>
      </c>
      <c r="BS67" s="774"/>
      <c r="BT67" s="819">
        <v>2012</v>
      </c>
      <c r="BU67" s="776">
        <v>0.92600000000000005</v>
      </c>
      <c r="BV67" s="777"/>
      <c r="BW67" s="778">
        <v>0.62</v>
      </c>
      <c r="BX67" s="778">
        <v>0.57399999999999995</v>
      </c>
      <c r="BY67" s="778">
        <v>0.88039999999999996</v>
      </c>
      <c r="BZ67" s="622"/>
      <c r="CA67" s="619" t="s">
        <v>447</v>
      </c>
      <c r="CB67" s="619" t="s">
        <v>641</v>
      </c>
      <c r="CC67" s="770">
        <v>32117</v>
      </c>
      <c r="CD67" s="770">
        <v>33902</v>
      </c>
      <c r="CE67" s="770">
        <v>35330</v>
      </c>
      <c r="CF67" s="820">
        <v>33783</v>
      </c>
      <c r="CG67" s="820">
        <v>0.75949999999999995</v>
      </c>
      <c r="CH67" s="639"/>
      <c r="CI67" s="820">
        <v>-1547</v>
      </c>
      <c r="CJ67" s="820">
        <v>-4.3799999999999999E-2</v>
      </c>
      <c r="CL67" s="619" t="s">
        <v>447</v>
      </c>
      <c r="CM67" s="619" t="s">
        <v>641</v>
      </c>
      <c r="CN67" s="780">
        <v>0.84009999999999996</v>
      </c>
      <c r="CO67" s="781"/>
      <c r="CP67" s="780">
        <v>3766</v>
      </c>
      <c r="CQ67" s="787">
        <v>5263210</v>
      </c>
      <c r="CR67" s="787">
        <v>0</v>
      </c>
      <c r="CS67" s="787">
        <v>5263210</v>
      </c>
      <c r="CT67" s="787">
        <v>1397.56</v>
      </c>
      <c r="CU67" s="781"/>
      <c r="CV67" s="822">
        <v>1736.03</v>
      </c>
      <c r="CW67" s="787">
        <v>330.43000000000006</v>
      </c>
      <c r="CX67" s="785">
        <v>0.80500000000000005</v>
      </c>
      <c r="CY67" s="786"/>
      <c r="CZ67" s="787">
        <v>0.57399999999999995</v>
      </c>
      <c r="DA67" s="787" t="s">
        <v>2</v>
      </c>
      <c r="DB67" s="781"/>
      <c r="DC67" s="785">
        <v>0.80500000000000005</v>
      </c>
      <c r="DX67" s="839" t="s">
        <v>365</v>
      </c>
      <c r="DY67" s="831" t="s">
        <v>882</v>
      </c>
      <c r="DZ67" s="831" t="s">
        <v>6</v>
      </c>
      <c r="EA67" s="832" t="s">
        <v>1072</v>
      </c>
      <c r="EB67" s="792">
        <v>650</v>
      </c>
      <c r="EC67" s="827"/>
      <c r="ED67" s="828">
        <v>650</v>
      </c>
      <c r="EE67" s="828">
        <v>51688</v>
      </c>
      <c r="EF67" s="827"/>
      <c r="EG67" s="828">
        <v>1.2575452716297788E-2</v>
      </c>
      <c r="EH67" s="827"/>
      <c r="EI67" s="794">
        <v>0</v>
      </c>
      <c r="EJ67" s="828"/>
      <c r="EK67" s="828">
        <v>267969</v>
      </c>
      <c r="EL67" s="828"/>
      <c r="EM67" s="827"/>
      <c r="EN67" s="827"/>
      <c r="EO67" s="829"/>
      <c r="ES67" s="823" t="s">
        <v>427</v>
      </c>
      <c r="ET67" s="824" t="s">
        <v>428</v>
      </c>
      <c r="EU67" s="841">
        <v>224427</v>
      </c>
    </row>
    <row r="68" spans="1:151" ht="15.75">
      <c r="A68" s="798" t="s">
        <v>449</v>
      </c>
      <c r="B68" s="799" t="s">
        <v>450</v>
      </c>
      <c r="C68" s="1026">
        <v>12737</v>
      </c>
      <c r="D68" s="1027">
        <v>14210</v>
      </c>
      <c r="E68" s="1030"/>
      <c r="F68" s="1030">
        <v>14210</v>
      </c>
      <c r="G68" s="1030"/>
      <c r="H68" s="1031">
        <v>14210</v>
      </c>
      <c r="K68" s="802" t="s">
        <v>449</v>
      </c>
      <c r="L68" s="803" t="s">
        <v>450</v>
      </c>
      <c r="M68" s="804">
        <v>12052174947</v>
      </c>
      <c r="N68" s="805">
        <v>317788207</v>
      </c>
      <c r="O68" s="804">
        <v>11734386740</v>
      </c>
      <c r="P68" s="802">
        <v>2019</v>
      </c>
      <c r="Q68" s="752">
        <v>1.0056884265573427</v>
      </c>
      <c r="R68" s="803">
        <v>11668014099</v>
      </c>
      <c r="S68" s="806">
        <v>317788207</v>
      </c>
      <c r="T68" s="803">
        <v>212930241</v>
      </c>
      <c r="U68" s="803">
        <v>1564210290</v>
      </c>
      <c r="V68" s="803">
        <v>13762942837</v>
      </c>
      <c r="X68" s="619" t="s">
        <v>449</v>
      </c>
      <c r="Y68" s="619" t="s">
        <v>450</v>
      </c>
      <c r="Z68" s="807">
        <v>13762942837</v>
      </c>
      <c r="AA68" s="808">
        <v>89734387.297240004</v>
      </c>
      <c r="AB68" s="756">
        <v>17863994</v>
      </c>
      <c r="AC68" s="756">
        <v>652101</v>
      </c>
      <c r="AD68" s="809">
        <v>108250482.29724</v>
      </c>
      <c r="AE68" s="810">
        <v>14210</v>
      </c>
      <c r="AF68" s="807">
        <v>7618</v>
      </c>
      <c r="AG68" s="807">
        <v>1.1029</v>
      </c>
      <c r="AI68" s="619" t="s">
        <v>449</v>
      </c>
      <c r="AJ68" s="619" t="s">
        <v>450</v>
      </c>
      <c r="AK68" s="760">
        <v>108250482.29724</v>
      </c>
      <c r="AL68" s="761">
        <v>14210</v>
      </c>
      <c r="AM68" s="811">
        <v>7618</v>
      </c>
      <c r="AN68" s="812">
        <v>1.1029</v>
      </c>
      <c r="AO68" s="813">
        <v>0.74460000000000004</v>
      </c>
      <c r="AP68" s="814">
        <v>1.1135999999999999</v>
      </c>
      <c r="AQ68" s="812">
        <v>1.0725</v>
      </c>
      <c r="AR68" s="815" t="s">
        <v>2</v>
      </c>
      <c r="AS68" s="825" t="s">
        <v>2</v>
      </c>
      <c r="AT68" s="826" t="s">
        <v>2</v>
      </c>
      <c r="AU68" s="814">
        <v>0</v>
      </c>
      <c r="AV68" s="812" t="s">
        <v>2</v>
      </c>
      <c r="AW68" s="811">
        <v>0</v>
      </c>
      <c r="BB68" s="619" t="s">
        <v>449</v>
      </c>
      <c r="BC68" s="619" t="s">
        <v>642</v>
      </c>
      <c r="BD68" s="768">
        <v>13762942837</v>
      </c>
      <c r="BE68" s="769">
        <v>697.84</v>
      </c>
      <c r="BF68" s="808">
        <v>19722204</v>
      </c>
      <c r="BG68" s="816">
        <v>0.74460000000000004</v>
      </c>
      <c r="BH68" s="673"/>
      <c r="BI68" s="770">
        <v>14210</v>
      </c>
      <c r="BJ68" s="808">
        <v>20.36</v>
      </c>
      <c r="BK68" s="770">
        <v>99389</v>
      </c>
      <c r="BL68" s="810">
        <v>142</v>
      </c>
      <c r="BN68" s="619" t="s">
        <v>449</v>
      </c>
      <c r="BO68" s="619" t="s">
        <v>450</v>
      </c>
      <c r="BP68" s="772">
        <v>0.97930000000000006</v>
      </c>
      <c r="BQ68" s="817">
        <v>0.95669483613731399</v>
      </c>
      <c r="BR68" s="818">
        <v>1.0056884265573427</v>
      </c>
      <c r="BS68" s="774"/>
      <c r="BT68" s="819">
        <v>2019</v>
      </c>
      <c r="BU68" s="776">
        <v>1.0056884265573427</v>
      </c>
      <c r="BV68" s="777"/>
      <c r="BW68" s="778">
        <v>0.51</v>
      </c>
      <c r="BX68" s="778">
        <v>0.51300000000000001</v>
      </c>
      <c r="BY68" s="778">
        <v>0.78680000000000005</v>
      </c>
      <c r="BZ68" s="622"/>
      <c r="CA68" s="619" t="s">
        <v>449</v>
      </c>
      <c r="CB68" s="619" t="s">
        <v>642</v>
      </c>
      <c r="CC68" s="770">
        <v>48386</v>
      </c>
      <c r="CD68" s="770">
        <v>49347</v>
      </c>
      <c r="CE68" s="770">
        <v>50870</v>
      </c>
      <c r="CF68" s="820">
        <v>49534.333333333336</v>
      </c>
      <c r="CG68" s="820">
        <v>1.1135999999999999</v>
      </c>
      <c r="CH68" s="639"/>
      <c r="CI68" s="820">
        <v>-1335.6666666666642</v>
      </c>
      <c r="CJ68" s="820">
        <v>-2.63E-2</v>
      </c>
      <c r="CL68" s="619" t="s">
        <v>449</v>
      </c>
      <c r="CM68" s="619" t="s">
        <v>642</v>
      </c>
      <c r="CN68" s="780" t="s">
        <v>2</v>
      </c>
      <c r="CO68" s="781"/>
      <c r="CP68" s="780">
        <v>14210</v>
      </c>
      <c r="CQ68" s="787">
        <v>29500000</v>
      </c>
      <c r="CR68" s="787">
        <v>0</v>
      </c>
      <c r="CS68" s="787">
        <v>29500000</v>
      </c>
      <c r="CT68" s="787">
        <v>2076</v>
      </c>
      <c r="CU68" s="781"/>
      <c r="CV68" s="822" t="s">
        <v>2</v>
      </c>
      <c r="CW68" s="787" t="s">
        <v>2</v>
      </c>
      <c r="CX68" s="785" t="s">
        <v>2</v>
      </c>
      <c r="CY68" s="786"/>
      <c r="CZ68" s="787">
        <v>0.51300000000000001</v>
      </c>
      <c r="DA68" s="787" t="s">
        <v>2</v>
      </c>
      <c r="DB68" s="781"/>
      <c r="DC68" s="785" t="s">
        <v>2</v>
      </c>
      <c r="DX68" s="789" t="s">
        <v>367</v>
      </c>
      <c r="DY68" s="790" t="s">
        <v>367</v>
      </c>
      <c r="DZ68" s="790" t="s">
        <v>744</v>
      </c>
      <c r="EA68" s="791" t="s">
        <v>368</v>
      </c>
      <c r="EB68" s="792">
        <v>4220</v>
      </c>
      <c r="EC68" s="793"/>
      <c r="ED68" s="794">
        <v>4220</v>
      </c>
      <c r="EE68" s="794"/>
      <c r="EF68" s="793"/>
      <c r="EG68" s="794">
        <v>0.98968105065666045</v>
      </c>
      <c r="EH68" s="793"/>
      <c r="EI68" s="794">
        <v>0</v>
      </c>
      <c r="EJ68" s="794"/>
      <c r="EK68" s="794">
        <v>0</v>
      </c>
      <c r="EL68" s="794">
        <v>0</v>
      </c>
      <c r="EM68" s="793">
        <v>0</v>
      </c>
      <c r="EN68" s="793"/>
      <c r="EO68" s="795"/>
      <c r="ES68" s="823" t="s">
        <v>429</v>
      </c>
      <c r="ET68" s="824" t="s">
        <v>430</v>
      </c>
      <c r="EU68" s="841">
        <v>3534306</v>
      </c>
    </row>
    <row r="69" spans="1:151" ht="15.75">
      <c r="A69" s="798" t="s">
        <v>451</v>
      </c>
      <c r="B69" s="799" t="s">
        <v>452</v>
      </c>
      <c r="C69" s="1026">
        <v>14497</v>
      </c>
      <c r="D69" s="1027">
        <v>15647</v>
      </c>
      <c r="E69" s="1030"/>
      <c r="F69" s="1030">
        <v>15647</v>
      </c>
      <c r="G69" s="1030"/>
      <c r="H69" s="1031">
        <v>15647</v>
      </c>
      <c r="K69" s="802" t="s">
        <v>451</v>
      </c>
      <c r="L69" s="803" t="s">
        <v>452</v>
      </c>
      <c r="M69" s="804">
        <v>5565107483</v>
      </c>
      <c r="N69" s="805">
        <v>224630763</v>
      </c>
      <c r="O69" s="804">
        <v>5340476720</v>
      </c>
      <c r="P69" s="802">
        <v>2017</v>
      </c>
      <c r="Q69" s="752">
        <v>0.93500000000000005</v>
      </c>
      <c r="R69" s="803">
        <v>5711739807</v>
      </c>
      <c r="S69" s="806">
        <v>224630763</v>
      </c>
      <c r="T69" s="803">
        <v>172436563</v>
      </c>
      <c r="U69" s="803">
        <v>2190382136</v>
      </c>
      <c r="V69" s="803">
        <v>8299189269</v>
      </c>
      <c r="X69" s="619" t="s">
        <v>451</v>
      </c>
      <c r="Y69" s="619" t="s">
        <v>452</v>
      </c>
      <c r="Z69" s="807">
        <v>8299189269</v>
      </c>
      <c r="AA69" s="808">
        <v>54110714.033880003</v>
      </c>
      <c r="AB69" s="756">
        <v>15551306</v>
      </c>
      <c r="AC69" s="756">
        <v>751062</v>
      </c>
      <c r="AD69" s="809">
        <v>70413082.033879995</v>
      </c>
      <c r="AE69" s="810">
        <v>15647</v>
      </c>
      <c r="AF69" s="807">
        <v>4500</v>
      </c>
      <c r="AG69" s="807">
        <v>0.65149999999999997</v>
      </c>
      <c r="AI69" s="619" t="s">
        <v>451</v>
      </c>
      <c r="AJ69" s="619" t="s">
        <v>452</v>
      </c>
      <c r="AK69" s="760">
        <v>70413082.033879995</v>
      </c>
      <c r="AL69" s="761">
        <v>15647</v>
      </c>
      <c r="AM69" s="811">
        <v>4500</v>
      </c>
      <c r="AN69" s="812">
        <v>0.65149999999999997</v>
      </c>
      <c r="AO69" s="813">
        <v>0.57979999999999998</v>
      </c>
      <c r="AP69" s="814">
        <v>0.91669999999999996</v>
      </c>
      <c r="AQ69" s="812">
        <v>0.77700000000000002</v>
      </c>
      <c r="AR69" s="815">
        <v>0.77700000000000002</v>
      </c>
      <c r="AS69" s="825">
        <v>1605.64</v>
      </c>
      <c r="AT69" s="826">
        <v>460.81999999999994</v>
      </c>
      <c r="AU69" s="814">
        <v>7210451</v>
      </c>
      <c r="AV69" s="812">
        <v>0.92</v>
      </c>
      <c r="AW69" s="811">
        <v>6633615</v>
      </c>
      <c r="BB69" s="619" t="s">
        <v>451</v>
      </c>
      <c r="BC69" s="619" t="s">
        <v>643</v>
      </c>
      <c r="BD69" s="768">
        <v>8299189269</v>
      </c>
      <c r="BE69" s="769">
        <v>540.41</v>
      </c>
      <c r="BF69" s="808">
        <v>15357209</v>
      </c>
      <c r="BG69" s="816">
        <v>0.57979999999999998</v>
      </c>
      <c r="BH69" s="673"/>
      <c r="BI69" s="770">
        <v>15647</v>
      </c>
      <c r="BJ69" s="808">
        <v>28.95</v>
      </c>
      <c r="BK69" s="770">
        <v>95264</v>
      </c>
      <c r="BL69" s="810">
        <v>176</v>
      </c>
      <c r="BN69" s="619" t="s">
        <v>451</v>
      </c>
      <c r="BO69" s="619" t="s">
        <v>452</v>
      </c>
      <c r="BP69" s="772">
        <v>0.98419999999999996</v>
      </c>
      <c r="BQ69" s="772">
        <v>0.92545454545454542</v>
      </c>
      <c r="BR69" s="773">
        <v>0.92494736842105274</v>
      </c>
      <c r="BS69" s="774"/>
      <c r="BT69" s="775">
        <v>2017</v>
      </c>
      <c r="BU69" s="776">
        <v>0.93500000000000005</v>
      </c>
      <c r="BV69" s="777"/>
      <c r="BW69" s="778">
        <v>0.67</v>
      </c>
      <c r="BX69" s="778">
        <v>0.626</v>
      </c>
      <c r="BY69" s="778">
        <v>0.96009999999999995</v>
      </c>
      <c r="BZ69" s="622"/>
      <c r="CA69" s="619" t="s">
        <v>451</v>
      </c>
      <c r="CB69" s="619" t="s">
        <v>643</v>
      </c>
      <c r="CC69" s="770">
        <v>39308</v>
      </c>
      <c r="CD69" s="770">
        <v>40595</v>
      </c>
      <c r="CE69" s="770">
        <v>42429</v>
      </c>
      <c r="CF69" s="820">
        <v>40777.333333333336</v>
      </c>
      <c r="CG69" s="820">
        <v>0.91669999999999996</v>
      </c>
      <c r="CH69" s="639"/>
      <c r="CI69" s="820">
        <v>-1651.6666666666642</v>
      </c>
      <c r="CJ69" s="820">
        <v>-3.8899999999999997E-2</v>
      </c>
      <c r="CL69" s="619" t="s">
        <v>451</v>
      </c>
      <c r="CM69" s="619" t="s">
        <v>643</v>
      </c>
      <c r="CN69" s="780">
        <v>0.77700000000000002</v>
      </c>
      <c r="CO69" s="781"/>
      <c r="CP69" s="780">
        <v>15647</v>
      </c>
      <c r="CQ69" s="787">
        <v>23106251</v>
      </c>
      <c r="CR69" s="787">
        <v>0</v>
      </c>
      <c r="CS69" s="787">
        <v>23106251</v>
      </c>
      <c r="CT69" s="787">
        <v>1476.72</v>
      </c>
      <c r="CU69" s="781"/>
      <c r="CV69" s="822">
        <v>1605.64</v>
      </c>
      <c r="CW69" s="787">
        <v>460.81999999999994</v>
      </c>
      <c r="CX69" s="785">
        <v>0.92</v>
      </c>
      <c r="CY69" s="786"/>
      <c r="CZ69" s="787">
        <v>0.626</v>
      </c>
      <c r="DA69" s="787" t="s">
        <v>2</v>
      </c>
      <c r="DB69" s="781"/>
      <c r="DC69" s="785">
        <v>0.92</v>
      </c>
      <c r="DX69" s="830" t="s">
        <v>367</v>
      </c>
      <c r="DY69" s="831" t="s">
        <v>766</v>
      </c>
      <c r="DZ69" s="831" t="s">
        <v>6</v>
      </c>
      <c r="EA69" s="832" t="s">
        <v>1073</v>
      </c>
      <c r="EB69" s="792">
        <v>44</v>
      </c>
      <c r="EC69" s="827"/>
      <c r="ED69" s="828">
        <v>44</v>
      </c>
      <c r="EE69" s="828">
        <v>4264</v>
      </c>
      <c r="EF69" s="827"/>
      <c r="EG69" s="828">
        <v>1.0318949343339587E-2</v>
      </c>
      <c r="EH69" s="827"/>
      <c r="EI69" s="794">
        <v>0</v>
      </c>
      <c r="EJ69" s="828"/>
      <c r="EK69" s="828">
        <v>0</v>
      </c>
      <c r="EL69" s="828"/>
      <c r="EM69" s="827"/>
      <c r="EN69" s="827"/>
      <c r="EO69" s="829"/>
      <c r="ES69" s="823" t="s">
        <v>431</v>
      </c>
      <c r="ET69" s="824" t="s">
        <v>432</v>
      </c>
      <c r="EU69" s="841">
        <v>4341145</v>
      </c>
    </row>
    <row r="70" spans="1:151" ht="15.75">
      <c r="A70" s="798" t="s">
        <v>453</v>
      </c>
      <c r="B70" s="799" t="s">
        <v>454</v>
      </c>
      <c r="C70" s="1026">
        <v>26641</v>
      </c>
      <c r="D70" s="1027">
        <v>29223</v>
      </c>
      <c r="E70" s="1030"/>
      <c r="F70" s="1030">
        <v>29223</v>
      </c>
      <c r="G70" s="1030"/>
      <c r="H70" s="1031">
        <v>29223</v>
      </c>
      <c r="K70" s="802" t="s">
        <v>453</v>
      </c>
      <c r="L70" s="803" t="s">
        <v>454</v>
      </c>
      <c r="M70" s="804">
        <v>29854785453</v>
      </c>
      <c r="N70" s="805">
        <v>21878115</v>
      </c>
      <c r="O70" s="804">
        <v>29832907338</v>
      </c>
      <c r="P70" s="802">
        <v>2017</v>
      </c>
      <c r="Q70" s="752">
        <v>0.87609999999999999</v>
      </c>
      <c r="R70" s="803">
        <v>34051943086</v>
      </c>
      <c r="S70" s="806">
        <v>21878115</v>
      </c>
      <c r="T70" s="803">
        <v>694374071</v>
      </c>
      <c r="U70" s="803">
        <v>4612208055</v>
      </c>
      <c r="V70" s="803">
        <v>39380403327</v>
      </c>
      <c r="X70" s="619" t="s">
        <v>453</v>
      </c>
      <c r="Y70" s="619" t="s">
        <v>454</v>
      </c>
      <c r="Z70" s="807">
        <v>39380403327</v>
      </c>
      <c r="AA70" s="808">
        <v>256760229.69204003</v>
      </c>
      <c r="AB70" s="756">
        <v>74222713</v>
      </c>
      <c r="AC70" s="756">
        <v>744300</v>
      </c>
      <c r="AD70" s="809">
        <v>331727242.69204003</v>
      </c>
      <c r="AE70" s="810">
        <v>29223</v>
      </c>
      <c r="AF70" s="807">
        <v>11352</v>
      </c>
      <c r="AG70" s="807">
        <v>1.6435999999999999</v>
      </c>
      <c r="AI70" s="619" t="s">
        <v>453</v>
      </c>
      <c r="AJ70" s="619" t="s">
        <v>454</v>
      </c>
      <c r="AK70" s="760">
        <v>331727242.69204003</v>
      </c>
      <c r="AL70" s="761">
        <v>29223</v>
      </c>
      <c r="AM70" s="811">
        <v>11352</v>
      </c>
      <c r="AN70" s="812">
        <v>1.6435999999999999</v>
      </c>
      <c r="AO70" s="813">
        <v>7.7625000000000002</v>
      </c>
      <c r="AP70" s="814">
        <v>0.99990000000000001</v>
      </c>
      <c r="AQ70" s="812">
        <v>1.9337</v>
      </c>
      <c r="AR70" s="815" t="s">
        <v>2</v>
      </c>
      <c r="AS70" s="825" t="s">
        <v>2</v>
      </c>
      <c r="AT70" s="826" t="s">
        <v>2</v>
      </c>
      <c r="AU70" s="814">
        <v>0</v>
      </c>
      <c r="AV70" s="812" t="s">
        <v>2</v>
      </c>
      <c r="AW70" s="811">
        <v>0</v>
      </c>
      <c r="BB70" s="619" t="s">
        <v>453</v>
      </c>
      <c r="BC70" s="619" t="s">
        <v>644</v>
      </c>
      <c r="BD70" s="768">
        <v>39380403327</v>
      </c>
      <c r="BE70" s="769">
        <v>191.53</v>
      </c>
      <c r="BF70" s="808">
        <v>205609582</v>
      </c>
      <c r="BG70" s="816">
        <v>7.7625000000000002</v>
      </c>
      <c r="BH70" s="673"/>
      <c r="BI70" s="770">
        <v>29223</v>
      </c>
      <c r="BJ70" s="808">
        <v>152.58000000000001</v>
      </c>
      <c r="BK70" s="770">
        <v>232157</v>
      </c>
      <c r="BL70" s="810">
        <v>1212</v>
      </c>
      <c r="BN70" s="619" t="s">
        <v>453</v>
      </c>
      <c r="BO70" s="619" t="s">
        <v>454</v>
      </c>
      <c r="BP70" s="772">
        <v>0.95279999999999998</v>
      </c>
      <c r="BQ70" s="772">
        <v>0.89506415132613215</v>
      </c>
      <c r="BR70" s="773">
        <v>0.83785176058852939</v>
      </c>
      <c r="BS70" s="774"/>
      <c r="BT70" s="775">
        <v>2017</v>
      </c>
      <c r="BU70" s="776">
        <v>0.87609999999999999</v>
      </c>
      <c r="BV70" s="777"/>
      <c r="BW70" s="778">
        <v>0.55500000000000005</v>
      </c>
      <c r="BX70" s="778">
        <v>0.48599999999999999</v>
      </c>
      <c r="BY70" s="778">
        <v>0.74539999999999995</v>
      </c>
      <c r="BZ70" s="622"/>
      <c r="CA70" s="619" t="s">
        <v>453</v>
      </c>
      <c r="CB70" s="619" t="s">
        <v>644</v>
      </c>
      <c r="CC70" s="770">
        <v>42924</v>
      </c>
      <c r="CD70" s="770">
        <v>43882</v>
      </c>
      <c r="CE70" s="770">
        <v>46627</v>
      </c>
      <c r="CF70" s="820">
        <v>44477.666666666664</v>
      </c>
      <c r="CG70" s="820">
        <v>0.99990000000000001</v>
      </c>
      <c r="CH70" s="639"/>
      <c r="CI70" s="820">
        <v>-2149.3333333333358</v>
      </c>
      <c r="CJ70" s="820">
        <v>-4.6100000000000002E-2</v>
      </c>
      <c r="CL70" s="619" t="s">
        <v>453</v>
      </c>
      <c r="CM70" s="619" t="s">
        <v>644</v>
      </c>
      <c r="CN70" s="780" t="s">
        <v>2</v>
      </c>
      <c r="CO70" s="781"/>
      <c r="CP70" s="780">
        <v>29223</v>
      </c>
      <c r="CQ70" s="787">
        <v>78825692</v>
      </c>
      <c r="CR70" s="787">
        <v>0</v>
      </c>
      <c r="CS70" s="787">
        <v>78825692</v>
      </c>
      <c r="CT70" s="787">
        <v>2697.39</v>
      </c>
      <c r="CU70" s="781"/>
      <c r="CV70" s="822" t="s">
        <v>2</v>
      </c>
      <c r="CW70" s="787" t="s">
        <v>2</v>
      </c>
      <c r="CX70" s="785" t="s">
        <v>2</v>
      </c>
      <c r="CY70" s="786"/>
      <c r="CZ70" s="787">
        <v>0.48599999999999999</v>
      </c>
      <c r="DA70" s="787" t="s">
        <v>2</v>
      </c>
      <c r="DB70" s="781"/>
      <c r="DC70" s="785" t="s">
        <v>2</v>
      </c>
      <c r="DX70" s="836" t="s">
        <v>369</v>
      </c>
      <c r="DY70" s="837" t="s">
        <v>369</v>
      </c>
      <c r="DZ70" s="837" t="s">
        <v>744</v>
      </c>
      <c r="EA70" s="838" t="s">
        <v>370</v>
      </c>
      <c r="EB70" s="792">
        <v>5320</v>
      </c>
      <c r="EC70" s="833"/>
      <c r="ED70" s="834">
        <v>5320</v>
      </c>
      <c r="EE70" s="834">
        <v>5320</v>
      </c>
      <c r="EF70" s="833"/>
      <c r="EG70" s="834">
        <v>1</v>
      </c>
      <c r="EH70" s="833"/>
      <c r="EI70" s="794">
        <v>0</v>
      </c>
      <c r="EJ70" s="834"/>
      <c r="EK70" s="834">
        <v>0</v>
      </c>
      <c r="EL70" s="834">
        <v>0</v>
      </c>
      <c r="EM70" s="833">
        <v>0</v>
      </c>
      <c r="EN70" s="833"/>
      <c r="EO70" s="835"/>
      <c r="ES70" s="823" t="s">
        <v>433</v>
      </c>
      <c r="ET70" s="824" t="s">
        <v>434</v>
      </c>
      <c r="EU70" s="841">
        <v>0</v>
      </c>
    </row>
    <row r="71" spans="1:151" ht="15.75">
      <c r="A71" s="798" t="s">
        <v>455</v>
      </c>
      <c r="B71" s="799" t="s">
        <v>456</v>
      </c>
      <c r="C71" s="1026">
        <v>1288</v>
      </c>
      <c r="D71" s="1027">
        <v>2653</v>
      </c>
      <c r="E71" s="1030"/>
      <c r="F71" s="1030">
        <v>2653</v>
      </c>
      <c r="G71" s="1030"/>
      <c r="H71" s="1031">
        <v>2653</v>
      </c>
      <c r="K71" s="802" t="s">
        <v>455</v>
      </c>
      <c r="L71" s="803" t="s">
        <v>456</v>
      </c>
      <c r="M71" s="804">
        <v>1488954217</v>
      </c>
      <c r="N71" s="805">
        <v>177625768</v>
      </c>
      <c r="O71" s="804">
        <v>1311328449</v>
      </c>
      <c r="P71" s="802">
        <v>2015</v>
      </c>
      <c r="Q71" s="752">
        <v>0.99390000000000001</v>
      </c>
      <c r="R71" s="803">
        <v>1319376647</v>
      </c>
      <c r="S71" s="806">
        <v>177625768</v>
      </c>
      <c r="T71" s="803">
        <v>207042831</v>
      </c>
      <c r="U71" s="803">
        <v>468376092</v>
      </c>
      <c r="V71" s="803">
        <v>2172421338</v>
      </c>
      <c r="X71" s="619" t="s">
        <v>455</v>
      </c>
      <c r="Y71" s="619" t="s">
        <v>456</v>
      </c>
      <c r="Z71" s="807">
        <v>2172421338</v>
      </c>
      <c r="AA71" s="808">
        <v>14164187.123760002</v>
      </c>
      <c r="AB71" s="756">
        <v>3075146</v>
      </c>
      <c r="AC71" s="756">
        <v>54615</v>
      </c>
      <c r="AD71" s="809">
        <v>17293948.12376</v>
      </c>
      <c r="AE71" s="810">
        <v>2653</v>
      </c>
      <c r="AF71" s="807">
        <v>6519</v>
      </c>
      <c r="AG71" s="807">
        <v>0.94379999999999997</v>
      </c>
      <c r="AI71" s="619" t="s">
        <v>455</v>
      </c>
      <c r="AJ71" s="619" t="s">
        <v>456</v>
      </c>
      <c r="AK71" s="760">
        <v>17293948.12376</v>
      </c>
      <c r="AL71" s="761">
        <v>2653</v>
      </c>
      <c r="AM71" s="811">
        <v>6519</v>
      </c>
      <c r="AN71" s="812">
        <v>0.94379999999999997</v>
      </c>
      <c r="AO71" s="813">
        <v>0.15279999999999999</v>
      </c>
      <c r="AP71" s="814">
        <v>0.74270000000000003</v>
      </c>
      <c r="AQ71" s="812">
        <v>0.76419999999999999</v>
      </c>
      <c r="AR71" s="815">
        <v>0.76419999999999999</v>
      </c>
      <c r="AS71" s="825">
        <v>1579.19</v>
      </c>
      <c r="AT71" s="826">
        <v>487.27</v>
      </c>
      <c r="AU71" s="814">
        <v>1292727</v>
      </c>
      <c r="AV71" s="812">
        <v>1</v>
      </c>
      <c r="AW71" s="811">
        <v>1292727</v>
      </c>
      <c r="BB71" s="619" t="s">
        <v>455</v>
      </c>
      <c r="BC71" s="619" t="s">
        <v>645</v>
      </c>
      <c r="BD71" s="768">
        <v>2172421338</v>
      </c>
      <c r="BE71" s="769">
        <v>536.59</v>
      </c>
      <c r="BF71" s="808">
        <v>4048568</v>
      </c>
      <c r="BG71" s="816">
        <v>0.15279999999999999</v>
      </c>
      <c r="BH71" s="673"/>
      <c r="BI71" s="770">
        <v>2653</v>
      </c>
      <c r="BJ71" s="808">
        <v>4.9400000000000004</v>
      </c>
      <c r="BK71" s="770">
        <v>20648</v>
      </c>
      <c r="BL71" s="810">
        <v>38</v>
      </c>
      <c r="BN71" s="619" t="s">
        <v>455</v>
      </c>
      <c r="BO71" s="619" t="s">
        <v>456</v>
      </c>
      <c r="BP71" s="772">
        <v>1</v>
      </c>
      <c r="BQ71" s="817">
        <v>0.95454545454545459</v>
      </c>
      <c r="BR71" s="818">
        <v>1.0181260638297873</v>
      </c>
      <c r="BS71" s="774"/>
      <c r="BT71" s="819">
        <v>2015</v>
      </c>
      <c r="BU71" s="776">
        <v>0.99390000000000001</v>
      </c>
      <c r="BV71" s="777"/>
      <c r="BW71" s="778">
        <v>0.91500000000000004</v>
      </c>
      <c r="BX71" s="778">
        <v>0.90900000000000003</v>
      </c>
      <c r="BY71" s="778">
        <v>1.3942000000000001</v>
      </c>
      <c r="BZ71" s="622"/>
      <c r="CA71" s="619" t="s">
        <v>455</v>
      </c>
      <c r="CB71" s="619" t="s">
        <v>645</v>
      </c>
      <c r="CC71" s="770">
        <v>31314</v>
      </c>
      <c r="CD71" s="770">
        <v>33493</v>
      </c>
      <c r="CE71" s="770">
        <v>34305</v>
      </c>
      <c r="CF71" s="820">
        <v>33037.333333333336</v>
      </c>
      <c r="CG71" s="820">
        <v>0.74270000000000003</v>
      </c>
      <c r="CH71" s="639"/>
      <c r="CI71" s="820">
        <v>-1267.6666666666642</v>
      </c>
      <c r="CJ71" s="820">
        <v>-3.6999999999999998E-2</v>
      </c>
      <c r="CL71" s="619" t="s">
        <v>455</v>
      </c>
      <c r="CM71" s="619" t="s">
        <v>645</v>
      </c>
      <c r="CN71" s="780">
        <v>0.76419999999999999</v>
      </c>
      <c r="CO71" s="781"/>
      <c r="CP71" s="780">
        <v>2653</v>
      </c>
      <c r="CQ71" s="787">
        <v>3500000</v>
      </c>
      <c r="CR71" s="787">
        <v>0</v>
      </c>
      <c r="CS71" s="787">
        <v>3500000</v>
      </c>
      <c r="CT71" s="787">
        <v>1319.26</v>
      </c>
      <c r="CU71" s="781"/>
      <c r="CV71" s="822">
        <v>1579.19</v>
      </c>
      <c r="CW71" s="787">
        <v>487.27</v>
      </c>
      <c r="CX71" s="785">
        <v>0.83499999999999996</v>
      </c>
      <c r="CY71" s="786"/>
      <c r="CZ71" s="787">
        <v>0.90900000000000003</v>
      </c>
      <c r="DA71" s="787">
        <v>1</v>
      </c>
      <c r="DB71" s="781"/>
      <c r="DC71" s="785">
        <v>1</v>
      </c>
      <c r="DX71" s="789" t="s">
        <v>371</v>
      </c>
      <c r="DY71" s="790" t="s">
        <v>371</v>
      </c>
      <c r="DZ71" s="790" t="s">
        <v>744</v>
      </c>
      <c r="EA71" s="791" t="s">
        <v>372</v>
      </c>
      <c r="EB71" s="792">
        <v>18459</v>
      </c>
      <c r="EC71" s="793"/>
      <c r="ED71" s="794">
        <v>18459</v>
      </c>
      <c r="EE71" s="794"/>
      <c r="EF71" s="793"/>
      <c r="EG71" s="794">
        <v>0.75934838948537575</v>
      </c>
      <c r="EH71" s="793"/>
      <c r="EI71" s="794">
        <v>6265348</v>
      </c>
      <c r="EJ71" s="794"/>
      <c r="EK71" s="794">
        <v>4757583</v>
      </c>
      <c r="EL71" s="794">
        <v>6265348</v>
      </c>
      <c r="EM71" s="793">
        <v>0</v>
      </c>
      <c r="EN71" s="793">
        <v>1</v>
      </c>
      <c r="EO71" s="795"/>
      <c r="ES71" s="823" t="s">
        <v>435</v>
      </c>
      <c r="ET71" s="824" t="s">
        <v>436</v>
      </c>
      <c r="EU71" s="841">
        <v>0</v>
      </c>
    </row>
    <row r="72" spans="1:151" ht="15.75">
      <c r="A72" s="798" t="s">
        <v>457</v>
      </c>
      <c r="B72" s="799" t="s">
        <v>458</v>
      </c>
      <c r="C72" s="1026">
        <v>27265</v>
      </c>
      <c r="D72" s="1027">
        <v>27458</v>
      </c>
      <c r="E72" s="1030"/>
      <c r="F72" s="1030">
        <v>27458</v>
      </c>
      <c r="G72" s="1030"/>
      <c r="H72" s="1031">
        <v>27458</v>
      </c>
      <c r="K72" s="802" t="s">
        <v>457</v>
      </c>
      <c r="L72" s="803" t="s">
        <v>458</v>
      </c>
      <c r="M72" s="804">
        <v>12071512728</v>
      </c>
      <c r="N72" s="805">
        <v>123988410</v>
      </c>
      <c r="O72" s="804">
        <v>11947524318</v>
      </c>
      <c r="P72" s="802">
        <v>2018</v>
      </c>
      <c r="Q72" s="752">
        <v>0.9617</v>
      </c>
      <c r="R72" s="803">
        <v>12423338170</v>
      </c>
      <c r="S72" s="806">
        <v>123988410</v>
      </c>
      <c r="T72" s="803">
        <v>326924995</v>
      </c>
      <c r="U72" s="803">
        <v>2030813504</v>
      </c>
      <c r="V72" s="803">
        <v>14905065079</v>
      </c>
      <c r="X72" s="619" t="s">
        <v>457</v>
      </c>
      <c r="Y72" s="619" t="s">
        <v>458</v>
      </c>
      <c r="Z72" s="807">
        <v>14905065079</v>
      </c>
      <c r="AA72" s="808">
        <v>97181024.315080002</v>
      </c>
      <c r="AB72" s="756">
        <v>41844945</v>
      </c>
      <c r="AC72" s="756">
        <v>834216</v>
      </c>
      <c r="AD72" s="809">
        <v>139860185.31507999</v>
      </c>
      <c r="AE72" s="810">
        <v>27458</v>
      </c>
      <c r="AF72" s="807">
        <v>5094</v>
      </c>
      <c r="AG72" s="807">
        <v>0.73750000000000004</v>
      </c>
      <c r="AI72" s="619" t="s">
        <v>457</v>
      </c>
      <c r="AJ72" s="619" t="s">
        <v>458</v>
      </c>
      <c r="AK72" s="760">
        <v>139860185.31507999</v>
      </c>
      <c r="AL72" s="761">
        <v>27458</v>
      </c>
      <c r="AM72" s="811">
        <v>5094</v>
      </c>
      <c r="AN72" s="812">
        <v>0.73750000000000004</v>
      </c>
      <c r="AO72" s="813">
        <v>0.73780000000000001</v>
      </c>
      <c r="AP72" s="814">
        <v>1.0277000000000001</v>
      </c>
      <c r="AQ72" s="812">
        <v>0.88269999999999993</v>
      </c>
      <c r="AR72" s="815">
        <v>0.88269999999999993</v>
      </c>
      <c r="AS72" s="825">
        <v>1824.06</v>
      </c>
      <c r="AT72" s="826">
        <v>242.40000000000009</v>
      </c>
      <c r="AU72" s="814">
        <v>6655819</v>
      </c>
      <c r="AV72" s="812">
        <v>1</v>
      </c>
      <c r="AW72" s="811">
        <v>6655819</v>
      </c>
      <c r="BB72" s="619" t="s">
        <v>457</v>
      </c>
      <c r="BC72" s="619" t="s">
        <v>646</v>
      </c>
      <c r="BD72" s="768">
        <v>14905065079</v>
      </c>
      <c r="BE72" s="769">
        <v>762.74</v>
      </c>
      <c r="BF72" s="808">
        <v>19541476</v>
      </c>
      <c r="BG72" s="816">
        <v>0.73780000000000001</v>
      </c>
      <c r="BH72" s="673"/>
      <c r="BI72" s="770">
        <v>27458</v>
      </c>
      <c r="BJ72" s="808">
        <v>36</v>
      </c>
      <c r="BK72" s="770">
        <v>198741</v>
      </c>
      <c r="BL72" s="810">
        <v>261</v>
      </c>
      <c r="BN72" s="619" t="s">
        <v>457</v>
      </c>
      <c r="BO72" s="619" t="s">
        <v>458</v>
      </c>
      <c r="BP72" s="817">
        <v>1.0017</v>
      </c>
      <c r="BQ72" s="772">
        <v>0.98586713847949814</v>
      </c>
      <c r="BR72" s="818">
        <v>0.9496296296296296</v>
      </c>
      <c r="BS72" s="774"/>
      <c r="BT72" s="819">
        <v>2018</v>
      </c>
      <c r="BU72" s="776">
        <v>0.9617</v>
      </c>
      <c r="BV72" s="777"/>
      <c r="BW72" s="778">
        <v>0.70499999999999996</v>
      </c>
      <c r="BX72" s="778">
        <v>0.67800000000000005</v>
      </c>
      <c r="BY72" s="778">
        <v>1.0399</v>
      </c>
      <c r="BZ72" s="622"/>
      <c r="CA72" s="619" t="s">
        <v>457</v>
      </c>
      <c r="CB72" s="619" t="s">
        <v>646</v>
      </c>
      <c r="CC72" s="770">
        <v>45896</v>
      </c>
      <c r="CD72" s="770">
        <v>44865</v>
      </c>
      <c r="CE72" s="770">
        <v>46377</v>
      </c>
      <c r="CF72" s="820">
        <v>45712.666666666664</v>
      </c>
      <c r="CG72" s="820">
        <v>1.0277000000000001</v>
      </c>
      <c r="CH72" s="639"/>
      <c r="CI72" s="820">
        <v>-664.33333333333576</v>
      </c>
      <c r="CJ72" s="820">
        <v>-1.43E-2</v>
      </c>
      <c r="CL72" s="619" t="s">
        <v>457</v>
      </c>
      <c r="CM72" s="619" t="s">
        <v>646</v>
      </c>
      <c r="CN72" s="780">
        <v>0.88269999999999993</v>
      </c>
      <c r="CO72" s="781"/>
      <c r="CP72" s="780">
        <v>27458</v>
      </c>
      <c r="CQ72" s="787">
        <v>51629912</v>
      </c>
      <c r="CR72" s="787">
        <v>0</v>
      </c>
      <c r="CS72" s="787">
        <v>51629912</v>
      </c>
      <c r="CT72" s="787">
        <v>1880.32</v>
      </c>
      <c r="CU72" s="781"/>
      <c r="CV72" s="822">
        <v>1824.06</v>
      </c>
      <c r="CW72" s="787">
        <v>242.40000000000009</v>
      </c>
      <c r="CX72" s="785">
        <v>1</v>
      </c>
      <c r="CY72" s="786"/>
      <c r="CZ72" s="787">
        <v>0.67800000000000005</v>
      </c>
      <c r="DA72" s="787">
        <v>1</v>
      </c>
      <c r="DB72" s="781"/>
      <c r="DC72" s="785">
        <v>1</v>
      </c>
      <c r="DX72" s="789" t="s">
        <v>371</v>
      </c>
      <c r="DY72" s="790" t="s">
        <v>53</v>
      </c>
      <c r="DZ72" s="790" t="s">
        <v>744</v>
      </c>
      <c r="EA72" s="791" t="s">
        <v>54</v>
      </c>
      <c r="EB72" s="792">
        <v>3057</v>
      </c>
      <c r="EC72" s="793"/>
      <c r="ED72" s="794">
        <v>3057</v>
      </c>
      <c r="EE72" s="794"/>
      <c r="EF72" s="793"/>
      <c r="EG72" s="794">
        <v>0.12575589287918054</v>
      </c>
      <c r="EH72" s="793"/>
      <c r="EI72" s="794">
        <v>0</v>
      </c>
      <c r="EJ72" s="794"/>
      <c r="EK72" s="794">
        <v>787904</v>
      </c>
      <c r="EL72" s="794"/>
      <c r="EM72" s="793"/>
      <c r="EN72" s="793"/>
      <c r="EO72" s="795"/>
      <c r="ES72" s="823" t="s">
        <v>437</v>
      </c>
      <c r="ET72" s="824" t="s">
        <v>438</v>
      </c>
      <c r="EU72" s="841">
        <v>97357</v>
      </c>
    </row>
    <row r="73" spans="1:151" ht="15.75">
      <c r="A73" s="798" t="s">
        <v>459</v>
      </c>
      <c r="B73" s="799" t="s">
        <v>460</v>
      </c>
      <c r="C73" s="1026">
        <v>7299</v>
      </c>
      <c r="D73" s="1027">
        <v>21057</v>
      </c>
      <c r="E73" s="1030"/>
      <c r="F73" s="1030">
        <v>21057</v>
      </c>
      <c r="G73" s="1030"/>
      <c r="H73" s="1031">
        <v>21057</v>
      </c>
      <c r="K73" s="802" t="s">
        <v>459</v>
      </c>
      <c r="L73" s="803" t="s">
        <v>460</v>
      </c>
      <c r="M73" s="804">
        <v>16792396627</v>
      </c>
      <c r="N73" s="805">
        <v>423677463</v>
      </c>
      <c r="O73" s="804">
        <v>16368719164</v>
      </c>
      <c r="P73" s="802">
        <v>2017</v>
      </c>
      <c r="Q73" s="752">
        <v>0.93879999999999997</v>
      </c>
      <c r="R73" s="803">
        <v>17435789480</v>
      </c>
      <c r="S73" s="806">
        <v>423677463</v>
      </c>
      <c r="T73" s="803">
        <v>337564917</v>
      </c>
      <c r="U73" s="803">
        <v>1725577259</v>
      </c>
      <c r="V73" s="803">
        <v>19922609119</v>
      </c>
      <c r="X73" s="619" t="s">
        <v>459</v>
      </c>
      <c r="Y73" s="619" t="s">
        <v>460</v>
      </c>
      <c r="Z73" s="807">
        <v>19922609119</v>
      </c>
      <c r="AA73" s="808">
        <v>129895411.45588002</v>
      </c>
      <c r="AB73" s="756">
        <v>30821916</v>
      </c>
      <c r="AC73" s="756">
        <v>604111</v>
      </c>
      <c r="AD73" s="809">
        <v>161321438.45588002</v>
      </c>
      <c r="AE73" s="810">
        <v>21057</v>
      </c>
      <c r="AF73" s="807">
        <v>7661</v>
      </c>
      <c r="AG73" s="807">
        <v>1.1092</v>
      </c>
      <c r="AI73" s="619" t="s">
        <v>459</v>
      </c>
      <c r="AJ73" s="619" t="s">
        <v>460</v>
      </c>
      <c r="AK73" s="760">
        <v>161321438.45588002</v>
      </c>
      <c r="AL73" s="761">
        <v>21057</v>
      </c>
      <c r="AM73" s="811">
        <v>7661</v>
      </c>
      <c r="AN73" s="812">
        <v>1.1092</v>
      </c>
      <c r="AO73" s="813">
        <v>1.89</v>
      </c>
      <c r="AP73" s="814">
        <v>1.4027000000000001</v>
      </c>
      <c r="AQ73" s="812">
        <v>1.3341000000000001</v>
      </c>
      <c r="AR73" s="815" t="s">
        <v>2</v>
      </c>
      <c r="AS73" s="825" t="s">
        <v>2</v>
      </c>
      <c r="AT73" s="826" t="s">
        <v>2</v>
      </c>
      <c r="AU73" s="814">
        <v>0</v>
      </c>
      <c r="AV73" s="812" t="s">
        <v>2</v>
      </c>
      <c r="AW73" s="811">
        <v>0</v>
      </c>
      <c r="BB73" s="619" t="s">
        <v>459</v>
      </c>
      <c r="BC73" s="619" t="s">
        <v>647</v>
      </c>
      <c r="BD73" s="768">
        <v>19922609119</v>
      </c>
      <c r="BE73" s="769">
        <v>397.96</v>
      </c>
      <c r="BF73" s="808">
        <v>50061838</v>
      </c>
      <c r="BG73" s="816">
        <v>1.89</v>
      </c>
      <c r="BH73" s="673"/>
      <c r="BI73" s="770">
        <v>21057</v>
      </c>
      <c r="BJ73" s="808">
        <v>52.91</v>
      </c>
      <c r="BK73" s="770">
        <v>145784</v>
      </c>
      <c r="BL73" s="810">
        <v>366</v>
      </c>
      <c r="BN73" s="619" t="s">
        <v>459</v>
      </c>
      <c r="BO73" s="619" t="s">
        <v>460</v>
      </c>
      <c r="BP73" s="772">
        <v>1</v>
      </c>
      <c r="BQ73" s="772">
        <v>0.95242290748898684</v>
      </c>
      <c r="BR73" s="773">
        <v>0.90924657534246578</v>
      </c>
      <c r="BS73" s="774"/>
      <c r="BT73" s="775">
        <v>2017</v>
      </c>
      <c r="BU73" s="776">
        <v>0.93879999999999997</v>
      </c>
      <c r="BV73" s="777"/>
      <c r="BW73" s="778">
        <v>0.8679</v>
      </c>
      <c r="BX73" s="778">
        <v>0.81499999999999995</v>
      </c>
      <c r="BY73" s="778">
        <v>1.25</v>
      </c>
      <c r="BZ73" s="622"/>
      <c r="CA73" s="619" t="s">
        <v>459</v>
      </c>
      <c r="CB73" s="619" t="s">
        <v>647</v>
      </c>
      <c r="CC73" s="770">
        <v>60292</v>
      </c>
      <c r="CD73" s="770">
        <v>63820</v>
      </c>
      <c r="CE73" s="770">
        <v>63062</v>
      </c>
      <c r="CF73" s="820">
        <v>62391.333333333336</v>
      </c>
      <c r="CG73" s="820">
        <v>1.4027000000000001</v>
      </c>
      <c r="CH73" s="639"/>
      <c r="CI73" s="820">
        <v>-670.66666666666424</v>
      </c>
      <c r="CJ73" s="820">
        <v>-1.06E-2</v>
      </c>
      <c r="CL73" s="619" t="s">
        <v>459</v>
      </c>
      <c r="CM73" s="619" t="s">
        <v>647</v>
      </c>
      <c r="CN73" s="780" t="s">
        <v>2</v>
      </c>
      <c r="CO73" s="781"/>
      <c r="CP73" s="780">
        <v>21057</v>
      </c>
      <c r="CQ73" s="787">
        <v>84957670</v>
      </c>
      <c r="CR73" s="787">
        <v>24160463</v>
      </c>
      <c r="CS73" s="787">
        <v>109118133</v>
      </c>
      <c r="CT73" s="787">
        <v>5182.04</v>
      </c>
      <c r="CU73" s="781"/>
      <c r="CV73" s="822" t="s">
        <v>2</v>
      </c>
      <c r="CW73" s="787" t="s">
        <v>2</v>
      </c>
      <c r="CX73" s="785" t="s">
        <v>2</v>
      </c>
      <c r="CY73" s="786"/>
      <c r="CZ73" s="787">
        <v>0.81499999999999995</v>
      </c>
      <c r="DA73" s="787">
        <v>1</v>
      </c>
      <c r="DB73" s="781"/>
      <c r="DC73" s="785" t="s">
        <v>2</v>
      </c>
      <c r="DX73" s="789" t="s">
        <v>371</v>
      </c>
      <c r="DY73" s="790" t="s">
        <v>55</v>
      </c>
      <c r="DZ73" s="790" t="s">
        <v>744</v>
      </c>
      <c r="EA73" s="791" t="s">
        <v>56</v>
      </c>
      <c r="EB73" s="792">
        <v>2230</v>
      </c>
      <c r="EC73" s="827"/>
      <c r="ED73" s="828">
        <v>2230</v>
      </c>
      <c r="EE73" s="828"/>
      <c r="EF73" s="827"/>
      <c r="EG73" s="828">
        <v>9.1735571187625986E-2</v>
      </c>
      <c r="EH73" s="827"/>
      <c r="EI73" s="794">
        <v>0</v>
      </c>
      <c r="EJ73" s="828"/>
      <c r="EK73" s="828">
        <v>574755</v>
      </c>
      <c r="EL73" s="828"/>
      <c r="EM73" s="827"/>
      <c r="EN73" s="827"/>
      <c r="EO73" s="829"/>
      <c r="ES73" s="823" t="s">
        <v>439</v>
      </c>
      <c r="ET73" s="824" t="s">
        <v>440</v>
      </c>
      <c r="EU73" s="841">
        <v>1679155</v>
      </c>
    </row>
    <row r="74" spans="1:151" ht="15.75">
      <c r="A74" s="798" t="s">
        <v>461</v>
      </c>
      <c r="B74" s="799" t="s">
        <v>462</v>
      </c>
      <c r="C74" s="1026">
        <v>1229</v>
      </c>
      <c r="D74" s="1027">
        <v>1779</v>
      </c>
      <c r="E74" s="1030"/>
      <c r="F74" s="1030">
        <v>1779</v>
      </c>
      <c r="G74" s="1030"/>
      <c r="H74" s="1031">
        <v>1779</v>
      </c>
      <c r="K74" s="802" t="s">
        <v>461</v>
      </c>
      <c r="L74" s="803" t="s">
        <v>462</v>
      </c>
      <c r="M74" s="804">
        <v>1452295248</v>
      </c>
      <c r="N74" s="805">
        <v>52309591</v>
      </c>
      <c r="O74" s="804">
        <v>1399985657</v>
      </c>
      <c r="P74" s="802">
        <v>2012</v>
      </c>
      <c r="Q74" s="752">
        <v>0.92030000000000001</v>
      </c>
      <c r="R74" s="803">
        <v>1521227488</v>
      </c>
      <c r="S74" s="806">
        <v>52309591</v>
      </c>
      <c r="T74" s="803">
        <v>40487020</v>
      </c>
      <c r="U74" s="803">
        <v>242041167</v>
      </c>
      <c r="V74" s="803">
        <v>1856065266</v>
      </c>
      <c r="X74" s="619" t="s">
        <v>461</v>
      </c>
      <c r="Y74" s="619" t="s">
        <v>462</v>
      </c>
      <c r="Z74" s="807">
        <v>1856065266</v>
      </c>
      <c r="AA74" s="808">
        <v>12101545.534320001</v>
      </c>
      <c r="AB74" s="756">
        <v>2863865</v>
      </c>
      <c r="AC74" s="756">
        <v>37439</v>
      </c>
      <c r="AD74" s="809">
        <v>15002849.534320001</v>
      </c>
      <c r="AE74" s="810">
        <v>1779</v>
      </c>
      <c r="AF74" s="807">
        <v>8433</v>
      </c>
      <c r="AG74" s="807">
        <v>1.2209000000000001</v>
      </c>
      <c r="AI74" s="619" t="s">
        <v>461</v>
      </c>
      <c r="AJ74" s="619" t="s">
        <v>462</v>
      </c>
      <c r="AK74" s="760">
        <v>15002849.534320001</v>
      </c>
      <c r="AL74" s="761">
        <v>1779</v>
      </c>
      <c r="AM74" s="811">
        <v>8433</v>
      </c>
      <c r="AN74" s="812">
        <v>1.2209000000000001</v>
      </c>
      <c r="AO74" s="813">
        <v>0.2082</v>
      </c>
      <c r="AP74" s="814">
        <v>0.90769999999999995</v>
      </c>
      <c r="AQ74" s="812">
        <v>0.96310000000000007</v>
      </c>
      <c r="AR74" s="815">
        <v>0.96310000000000007</v>
      </c>
      <c r="AS74" s="825">
        <v>1990.21</v>
      </c>
      <c r="AT74" s="826">
        <v>76.25</v>
      </c>
      <c r="AU74" s="814">
        <v>135649</v>
      </c>
      <c r="AV74" s="812">
        <v>1</v>
      </c>
      <c r="AW74" s="811">
        <v>135649</v>
      </c>
      <c r="BB74" s="619" t="s">
        <v>461</v>
      </c>
      <c r="BC74" s="619" t="s">
        <v>648</v>
      </c>
      <c r="BD74" s="768">
        <v>1856065266</v>
      </c>
      <c r="BE74" s="769">
        <v>336.54</v>
      </c>
      <c r="BF74" s="808">
        <v>5515140</v>
      </c>
      <c r="BG74" s="816">
        <v>0.2082</v>
      </c>
      <c r="BH74" s="673"/>
      <c r="BI74" s="770">
        <v>1779</v>
      </c>
      <c r="BJ74" s="808">
        <v>5.29</v>
      </c>
      <c r="BK74" s="770">
        <v>13332</v>
      </c>
      <c r="BL74" s="810">
        <v>40</v>
      </c>
      <c r="BN74" s="619" t="s">
        <v>461</v>
      </c>
      <c r="BO74" s="619" t="s">
        <v>462</v>
      </c>
      <c r="BP74" s="772">
        <v>0.95150000000000001</v>
      </c>
      <c r="BQ74" s="772">
        <v>0.92503185117967335</v>
      </c>
      <c r="BR74" s="818">
        <v>0.90671707317073169</v>
      </c>
      <c r="BS74" s="774"/>
      <c r="BT74" s="819">
        <v>2012</v>
      </c>
      <c r="BU74" s="776">
        <v>0.92030000000000001</v>
      </c>
      <c r="BV74" s="777"/>
      <c r="BW74" s="778">
        <v>0.625</v>
      </c>
      <c r="BX74" s="778">
        <v>0.57499999999999996</v>
      </c>
      <c r="BY74" s="778">
        <v>0.88190000000000002</v>
      </c>
      <c r="BZ74" s="622"/>
      <c r="CA74" s="619" t="s">
        <v>461</v>
      </c>
      <c r="CB74" s="619" t="s">
        <v>648</v>
      </c>
      <c r="CC74" s="770">
        <v>38750</v>
      </c>
      <c r="CD74" s="770">
        <v>41105</v>
      </c>
      <c r="CE74" s="770">
        <v>41268</v>
      </c>
      <c r="CF74" s="820">
        <v>40374.333333333336</v>
      </c>
      <c r="CG74" s="820">
        <v>0.90769999999999995</v>
      </c>
      <c r="CH74" s="639"/>
      <c r="CI74" s="820">
        <v>-893.66666666666424</v>
      </c>
      <c r="CJ74" s="820">
        <v>-2.1700000000000001E-2</v>
      </c>
      <c r="CL74" s="619" t="s">
        <v>461</v>
      </c>
      <c r="CM74" s="619" t="s">
        <v>648</v>
      </c>
      <c r="CN74" s="780">
        <v>0.96310000000000007</v>
      </c>
      <c r="CO74" s="781"/>
      <c r="CP74" s="780">
        <v>1779</v>
      </c>
      <c r="CQ74" s="787">
        <v>3794710</v>
      </c>
      <c r="CR74" s="787">
        <v>0</v>
      </c>
      <c r="CS74" s="787">
        <v>3794710</v>
      </c>
      <c r="CT74" s="787">
        <v>2133.06</v>
      </c>
      <c r="CU74" s="781"/>
      <c r="CV74" s="822">
        <v>1990.21</v>
      </c>
      <c r="CW74" s="787">
        <v>76.25</v>
      </c>
      <c r="CX74" s="785">
        <v>1</v>
      </c>
      <c r="CY74" s="786"/>
      <c r="CZ74" s="787">
        <v>0.57499999999999996</v>
      </c>
      <c r="DA74" s="787" t="s">
        <v>2</v>
      </c>
      <c r="DB74" s="781"/>
      <c r="DC74" s="785">
        <v>1</v>
      </c>
      <c r="DX74" s="839" t="s">
        <v>371</v>
      </c>
      <c r="DY74" s="831" t="s">
        <v>1074</v>
      </c>
      <c r="DZ74" s="831" t="s">
        <v>6</v>
      </c>
      <c r="EA74" s="832" t="s">
        <v>1075</v>
      </c>
      <c r="EB74" s="792">
        <v>563</v>
      </c>
      <c r="EC74" s="833"/>
      <c r="ED74" s="834">
        <v>563</v>
      </c>
      <c r="EE74" s="834">
        <v>24309</v>
      </c>
      <c r="EF74" s="833"/>
      <c r="EG74" s="834">
        <v>2.3160146447817682E-2</v>
      </c>
      <c r="EH74" s="833"/>
      <c r="EI74" s="794">
        <v>0</v>
      </c>
      <c r="EJ74" s="834"/>
      <c r="EK74" s="834">
        <v>145106</v>
      </c>
      <c r="EL74" s="834"/>
      <c r="EM74" s="833"/>
      <c r="EN74" s="833"/>
      <c r="EO74" s="835"/>
      <c r="ES74" s="823" t="s">
        <v>441</v>
      </c>
      <c r="ET74" s="824" t="s">
        <v>442</v>
      </c>
      <c r="EU74" s="841">
        <v>2103961</v>
      </c>
    </row>
    <row r="75" spans="1:151" ht="15.75">
      <c r="A75" s="798" t="s">
        <v>463</v>
      </c>
      <c r="B75" s="799" t="s">
        <v>464</v>
      </c>
      <c r="C75" s="1026">
        <v>5174</v>
      </c>
      <c r="D75" s="1027">
        <v>5924</v>
      </c>
      <c r="E75" s="1030"/>
      <c r="F75" s="1030">
        <v>5924</v>
      </c>
      <c r="G75" s="1030"/>
      <c r="H75" s="1031">
        <v>5924</v>
      </c>
      <c r="K75" s="802" t="s">
        <v>463</v>
      </c>
      <c r="L75" s="803" t="s">
        <v>464</v>
      </c>
      <c r="M75" s="804">
        <v>2590799099</v>
      </c>
      <c r="N75" s="805">
        <v>102649300</v>
      </c>
      <c r="O75" s="804">
        <v>2488149799</v>
      </c>
      <c r="P75" s="802">
        <v>2014</v>
      </c>
      <c r="Q75" s="752">
        <v>0.93500000000000005</v>
      </c>
      <c r="R75" s="803">
        <v>2661122780</v>
      </c>
      <c r="S75" s="806">
        <v>102649300</v>
      </c>
      <c r="T75" s="803">
        <v>78183186</v>
      </c>
      <c r="U75" s="803">
        <v>671048489</v>
      </c>
      <c r="V75" s="803">
        <v>3513003755</v>
      </c>
      <c r="X75" s="619" t="s">
        <v>463</v>
      </c>
      <c r="Y75" s="619" t="s">
        <v>464</v>
      </c>
      <c r="Z75" s="807">
        <v>3513003755</v>
      </c>
      <c r="AA75" s="808">
        <v>22904784.482600003</v>
      </c>
      <c r="AB75" s="756">
        <v>8796733</v>
      </c>
      <c r="AC75" s="756">
        <v>154535</v>
      </c>
      <c r="AD75" s="809">
        <v>31856052.482600003</v>
      </c>
      <c r="AE75" s="810">
        <v>5924</v>
      </c>
      <c r="AF75" s="807">
        <v>5377</v>
      </c>
      <c r="AG75" s="807">
        <v>0.77849999999999997</v>
      </c>
      <c r="AI75" s="619" t="s">
        <v>463</v>
      </c>
      <c r="AJ75" s="619" t="s">
        <v>464</v>
      </c>
      <c r="AK75" s="760">
        <v>31856052.482600003</v>
      </c>
      <c r="AL75" s="761">
        <v>5924</v>
      </c>
      <c r="AM75" s="811">
        <v>5377</v>
      </c>
      <c r="AN75" s="812">
        <v>0.77849999999999997</v>
      </c>
      <c r="AO75" s="813">
        <v>0.58460000000000001</v>
      </c>
      <c r="AP75" s="814">
        <v>0.8518</v>
      </c>
      <c r="AQ75" s="812">
        <v>0.79580000000000006</v>
      </c>
      <c r="AR75" s="815">
        <v>0.79580000000000006</v>
      </c>
      <c r="AS75" s="825">
        <v>1644.49</v>
      </c>
      <c r="AT75" s="826">
        <v>421.97</v>
      </c>
      <c r="AU75" s="814">
        <v>2499750</v>
      </c>
      <c r="AV75" s="812">
        <v>1</v>
      </c>
      <c r="AW75" s="811">
        <v>2499750</v>
      </c>
      <c r="BB75" s="619" t="s">
        <v>463</v>
      </c>
      <c r="BC75" s="619" t="s">
        <v>649</v>
      </c>
      <c r="BD75" s="768">
        <v>3513003755</v>
      </c>
      <c r="BE75" s="769">
        <v>226.88</v>
      </c>
      <c r="BF75" s="808">
        <v>15483973</v>
      </c>
      <c r="BG75" s="816">
        <v>0.58460000000000001</v>
      </c>
      <c r="BH75" s="673"/>
      <c r="BI75" s="770">
        <v>5924</v>
      </c>
      <c r="BJ75" s="808">
        <v>26.11</v>
      </c>
      <c r="BK75" s="770">
        <v>39934</v>
      </c>
      <c r="BL75" s="810">
        <v>176</v>
      </c>
      <c r="BN75" s="619" t="s">
        <v>463</v>
      </c>
      <c r="BO75" s="619" t="s">
        <v>464</v>
      </c>
      <c r="BP75" s="817">
        <v>0.96299999999999997</v>
      </c>
      <c r="BQ75" s="772">
        <v>0.96443488943488953</v>
      </c>
      <c r="BR75" s="818">
        <v>0.90601576994434141</v>
      </c>
      <c r="BS75" s="774"/>
      <c r="BT75" s="819">
        <v>2014</v>
      </c>
      <c r="BU75" s="776">
        <v>0.93500000000000005</v>
      </c>
      <c r="BV75" s="777"/>
      <c r="BW75" s="778">
        <v>0.77</v>
      </c>
      <c r="BX75" s="778">
        <v>0.72</v>
      </c>
      <c r="BY75" s="778">
        <v>1.1043000000000001</v>
      </c>
      <c r="BZ75" s="622"/>
      <c r="CA75" s="619" t="s">
        <v>463</v>
      </c>
      <c r="CB75" s="619" t="s">
        <v>649</v>
      </c>
      <c r="CC75" s="770">
        <v>36889</v>
      </c>
      <c r="CD75" s="770">
        <v>37890</v>
      </c>
      <c r="CE75" s="770">
        <v>38881</v>
      </c>
      <c r="CF75" s="820">
        <v>37886.666666666664</v>
      </c>
      <c r="CG75" s="820">
        <v>0.8518</v>
      </c>
      <c r="CH75" s="639"/>
      <c r="CI75" s="820">
        <v>-994.33333333333576</v>
      </c>
      <c r="CJ75" s="820">
        <v>-2.5600000000000001E-2</v>
      </c>
      <c r="CL75" s="619" t="s">
        <v>463</v>
      </c>
      <c r="CM75" s="619" t="s">
        <v>649</v>
      </c>
      <c r="CN75" s="780">
        <v>0.79580000000000006</v>
      </c>
      <c r="CO75" s="781"/>
      <c r="CP75" s="780">
        <v>5924</v>
      </c>
      <c r="CQ75" s="787">
        <v>11364000</v>
      </c>
      <c r="CR75" s="787">
        <v>0</v>
      </c>
      <c r="CS75" s="787">
        <v>11364000</v>
      </c>
      <c r="CT75" s="787">
        <v>1918.3</v>
      </c>
      <c r="CU75" s="781"/>
      <c r="CV75" s="822">
        <v>1644.49</v>
      </c>
      <c r="CW75" s="787">
        <v>421.97</v>
      </c>
      <c r="CX75" s="785">
        <v>1</v>
      </c>
      <c r="CY75" s="786"/>
      <c r="CZ75" s="787">
        <v>0.72</v>
      </c>
      <c r="DA75" s="787">
        <v>1</v>
      </c>
      <c r="DB75" s="781"/>
      <c r="DC75" s="785">
        <v>1</v>
      </c>
      <c r="DX75" s="836" t="s">
        <v>373</v>
      </c>
      <c r="DY75" s="837" t="s">
        <v>373</v>
      </c>
      <c r="DZ75" s="837" t="s">
        <v>744</v>
      </c>
      <c r="EA75" s="838" t="s">
        <v>374</v>
      </c>
      <c r="EB75" s="792">
        <v>6041</v>
      </c>
      <c r="EC75" s="833"/>
      <c r="ED75" s="834">
        <v>6041</v>
      </c>
      <c r="EE75" s="834">
        <v>6041</v>
      </c>
      <c r="EF75" s="833"/>
      <c r="EG75" s="834">
        <v>1</v>
      </c>
      <c r="EH75" s="833"/>
      <c r="EI75" s="794">
        <v>142326</v>
      </c>
      <c r="EJ75" s="834"/>
      <c r="EK75" s="834">
        <v>142326</v>
      </c>
      <c r="EL75" s="834">
        <v>142326</v>
      </c>
      <c r="EM75" s="833">
        <v>0</v>
      </c>
      <c r="EN75" s="833"/>
      <c r="EO75" s="835"/>
      <c r="ES75" s="823" t="s">
        <v>443</v>
      </c>
      <c r="ET75" s="824" t="s">
        <v>573</v>
      </c>
      <c r="EU75" s="841">
        <v>0</v>
      </c>
    </row>
    <row r="76" spans="1:151" ht="15.75">
      <c r="A76" s="798" t="s">
        <v>465</v>
      </c>
      <c r="B76" s="799" t="s">
        <v>466</v>
      </c>
      <c r="C76" s="1026">
        <v>9722</v>
      </c>
      <c r="D76" s="1027">
        <v>9722</v>
      </c>
      <c r="E76" s="1030"/>
      <c r="F76" s="1030">
        <v>9722</v>
      </c>
      <c r="G76" s="1030"/>
      <c r="H76" s="1031">
        <v>9722</v>
      </c>
      <c r="K76" s="802" t="s">
        <v>465</v>
      </c>
      <c r="L76" s="803" t="s">
        <v>466</v>
      </c>
      <c r="M76" s="804">
        <v>6443144416</v>
      </c>
      <c r="N76" s="805">
        <v>300556130</v>
      </c>
      <c r="O76" s="804">
        <v>6142588286</v>
      </c>
      <c r="P76" s="802">
        <v>2019</v>
      </c>
      <c r="Q76" s="752">
        <v>0.97043333333333337</v>
      </c>
      <c r="R76" s="803">
        <v>6329737526</v>
      </c>
      <c r="S76" s="806">
        <v>300556130</v>
      </c>
      <c r="T76" s="803">
        <v>140352817</v>
      </c>
      <c r="U76" s="803">
        <v>1154352454</v>
      </c>
      <c r="V76" s="803">
        <v>7924998927</v>
      </c>
      <c r="X76" s="619" t="s">
        <v>465</v>
      </c>
      <c r="Y76" s="619" t="s">
        <v>466</v>
      </c>
      <c r="Z76" s="807">
        <v>7924998927</v>
      </c>
      <c r="AA76" s="808">
        <v>51670993.004040003</v>
      </c>
      <c r="AB76" s="756">
        <v>13367697</v>
      </c>
      <c r="AC76" s="756">
        <v>239991</v>
      </c>
      <c r="AD76" s="809">
        <v>65278681.004040003</v>
      </c>
      <c r="AE76" s="810">
        <v>9722</v>
      </c>
      <c r="AF76" s="807">
        <v>6715</v>
      </c>
      <c r="AG76" s="807">
        <v>0.97219999999999995</v>
      </c>
      <c r="AI76" s="619" t="s">
        <v>465</v>
      </c>
      <c r="AJ76" s="619" t="s">
        <v>466</v>
      </c>
      <c r="AK76" s="760">
        <v>65278681.004040003</v>
      </c>
      <c r="AL76" s="761">
        <v>9722</v>
      </c>
      <c r="AM76" s="811">
        <v>6715</v>
      </c>
      <c r="AN76" s="812">
        <v>0.97219999999999995</v>
      </c>
      <c r="AO76" s="813">
        <v>0.34399999999999997</v>
      </c>
      <c r="AP76" s="814">
        <v>0.80720000000000003</v>
      </c>
      <c r="AQ76" s="812">
        <v>0.82689999999999997</v>
      </c>
      <c r="AR76" s="815">
        <v>0.82689999999999997</v>
      </c>
      <c r="AS76" s="825">
        <v>1708.76</v>
      </c>
      <c r="AT76" s="826">
        <v>357.70000000000005</v>
      </c>
      <c r="AU76" s="814">
        <v>3477559</v>
      </c>
      <c r="AV76" s="812">
        <v>1</v>
      </c>
      <c r="AW76" s="811">
        <v>3477559</v>
      </c>
      <c r="BB76" s="619" t="s">
        <v>465</v>
      </c>
      <c r="BC76" s="619" t="s">
        <v>650</v>
      </c>
      <c r="BD76" s="768">
        <v>7924998927</v>
      </c>
      <c r="BE76" s="769">
        <v>869.79</v>
      </c>
      <c r="BF76" s="808">
        <v>9111393</v>
      </c>
      <c r="BG76" s="816">
        <v>0.34399999999999997</v>
      </c>
      <c r="BH76" s="673"/>
      <c r="BI76" s="770">
        <v>9722</v>
      </c>
      <c r="BJ76" s="808">
        <v>11.18</v>
      </c>
      <c r="BK76" s="770">
        <v>62107</v>
      </c>
      <c r="BL76" s="810">
        <v>71</v>
      </c>
      <c r="BN76" s="619" t="s">
        <v>465</v>
      </c>
      <c r="BO76" s="619" t="s">
        <v>466</v>
      </c>
      <c r="BP76" s="772">
        <v>0.91900000000000004</v>
      </c>
      <c r="BQ76" s="772">
        <v>0.85881249999999998</v>
      </c>
      <c r="BR76" s="818">
        <v>0.97043333333333337</v>
      </c>
      <c r="BS76" s="774"/>
      <c r="BT76" s="819">
        <v>2019</v>
      </c>
      <c r="BU76" s="776">
        <v>0.97043333333333337</v>
      </c>
      <c r="BV76" s="777"/>
      <c r="BW76" s="778">
        <v>0.64500000000000002</v>
      </c>
      <c r="BX76" s="778">
        <v>0.626</v>
      </c>
      <c r="BY76" s="778">
        <v>0.96009999999999995</v>
      </c>
      <c r="BZ76" s="622"/>
      <c r="CA76" s="619" t="s">
        <v>465</v>
      </c>
      <c r="CB76" s="619" t="s">
        <v>650</v>
      </c>
      <c r="CC76" s="770">
        <v>35052</v>
      </c>
      <c r="CD76" s="770">
        <v>35564</v>
      </c>
      <c r="CE76" s="770">
        <v>37092</v>
      </c>
      <c r="CF76" s="820">
        <v>35902.666666666664</v>
      </c>
      <c r="CG76" s="820">
        <v>0.80720000000000003</v>
      </c>
      <c r="CH76" s="639"/>
      <c r="CI76" s="820">
        <v>-1189.3333333333358</v>
      </c>
      <c r="CJ76" s="820">
        <v>-3.2099999999999997E-2</v>
      </c>
      <c r="CL76" s="619" t="s">
        <v>465</v>
      </c>
      <c r="CM76" s="619" t="s">
        <v>650</v>
      </c>
      <c r="CN76" s="780">
        <v>0.82689999999999997</v>
      </c>
      <c r="CO76" s="781"/>
      <c r="CP76" s="780">
        <v>9722</v>
      </c>
      <c r="CQ76" s="787">
        <v>17504380</v>
      </c>
      <c r="CR76" s="787">
        <v>0</v>
      </c>
      <c r="CS76" s="787">
        <v>17504380</v>
      </c>
      <c r="CT76" s="787">
        <v>1800.49</v>
      </c>
      <c r="CU76" s="781"/>
      <c r="CV76" s="822">
        <v>1708.76</v>
      </c>
      <c r="CW76" s="787">
        <v>357.70000000000005</v>
      </c>
      <c r="CX76" s="785">
        <v>1</v>
      </c>
      <c r="CY76" s="786"/>
      <c r="CZ76" s="787">
        <v>0.626</v>
      </c>
      <c r="DA76" s="787" t="s">
        <v>2</v>
      </c>
      <c r="DB76" s="781"/>
      <c r="DC76" s="785">
        <v>1</v>
      </c>
      <c r="DX76" s="839" t="s">
        <v>375</v>
      </c>
      <c r="DY76" s="831" t="s">
        <v>375</v>
      </c>
      <c r="DZ76" s="831" t="s">
        <v>744</v>
      </c>
      <c r="EA76" s="832" t="s">
        <v>376</v>
      </c>
      <c r="EB76" s="792">
        <v>9549</v>
      </c>
      <c r="EC76" s="793"/>
      <c r="ED76" s="794">
        <v>9549</v>
      </c>
      <c r="EE76" s="794">
        <v>9549</v>
      </c>
      <c r="EF76" s="793"/>
      <c r="EG76" s="794">
        <v>1</v>
      </c>
      <c r="EH76" s="793"/>
      <c r="EI76" s="794">
        <v>6782082</v>
      </c>
      <c r="EJ76" s="794"/>
      <c r="EK76" s="794">
        <v>6782082</v>
      </c>
      <c r="EL76" s="794">
        <v>6782082</v>
      </c>
      <c r="EM76" s="793">
        <v>0</v>
      </c>
      <c r="EN76" s="793"/>
      <c r="EO76" s="795"/>
      <c r="ES76" s="823" t="s">
        <v>445</v>
      </c>
      <c r="ET76" s="824" t="s">
        <v>446</v>
      </c>
      <c r="EU76" s="841">
        <v>159230</v>
      </c>
    </row>
    <row r="77" spans="1:151" ht="15.75">
      <c r="A77" s="798" t="s">
        <v>467</v>
      </c>
      <c r="B77" s="799" t="s">
        <v>468</v>
      </c>
      <c r="C77" s="1026">
        <v>1580</v>
      </c>
      <c r="D77" s="1027">
        <v>1580</v>
      </c>
      <c r="E77" s="1030"/>
      <c r="F77" s="1030">
        <v>1580</v>
      </c>
      <c r="G77" s="1030"/>
      <c r="H77" s="1031">
        <v>1580</v>
      </c>
      <c r="K77" s="802" t="s">
        <v>467</v>
      </c>
      <c r="L77" s="803" t="s">
        <v>468</v>
      </c>
      <c r="M77" s="804">
        <v>1375485484</v>
      </c>
      <c r="N77" s="805">
        <v>479710310</v>
      </c>
      <c r="O77" s="804">
        <v>895775174</v>
      </c>
      <c r="P77" s="802">
        <v>2016</v>
      </c>
      <c r="Q77" s="752">
        <v>1.0227999999999999</v>
      </c>
      <c r="R77" s="803">
        <v>875806779</v>
      </c>
      <c r="S77" s="806">
        <v>479710310</v>
      </c>
      <c r="T77" s="803">
        <v>56652935</v>
      </c>
      <c r="U77" s="803">
        <v>247334368</v>
      </c>
      <c r="V77" s="803">
        <v>1659504392</v>
      </c>
      <c r="X77" s="619" t="s">
        <v>467</v>
      </c>
      <c r="Y77" s="619" t="s">
        <v>468</v>
      </c>
      <c r="Z77" s="807">
        <v>1659504392</v>
      </c>
      <c r="AA77" s="808">
        <v>10819968.635840001</v>
      </c>
      <c r="AB77" s="756">
        <v>2101467</v>
      </c>
      <c r="AC77" s="756">
        <v>67269</v>
      </c>
      <c r="AD77" s="809">
        <v>12988704.635840001</v>
      </c>
      <c r="AE77" s="810">
        <v>1580</v>
      </c>
      <c r="AF77" s="807">
        <v>8221</v>
      </c>
      <c r="AG77" s="807">
        <v>1.1901999999999999</v>
      </c>
      <c r="AI77" s="619" t="s">
        <v>467</v>
      </c>
      <c r="AJ77" s="619" t="s">
        <v>468</v>
      </c>
      <c r="AK77" s="760">
        <v>12988704.635840001</v>
      </c>
      <c r="AL77" s="761">
        <v>1580</v>
      </c>
      <c r="AM77" s="811">
        <v>8221</v>
      </c>
      <c r="AN77" s="812">
        <v>1.1901999999999999</v>
      </c>
      <c r="AO77" s="813">
        <v>0.25359999999999999</v>
      </c>
      <c r="AP77" s="814">
        <v>0.87919999999999998</v>
      </c>
      <c r="AQ77" s="812">
        <v>0.94109999999999994</v>
      </c>
      <c r="AR77" s="815">
        <v>0.94109999999999994</v>
      </c>
      <c r="AS77" s="825">
        <v>1944.75</v>
      </c>
      <c r="AT77" s="826">
        <v>121.71000000000004</v>
      </c>
      <c r="AU77" s="814">
        <v>192302</v>
      </c>
      <c r="AV77" s="812">
        <v>0.94399999999999995</v>
      </c>
      <c r="AW77" s="811">
        <v>181533</v>
      </c>
      <c r="BB77" s="619" t="s">
        <v>467</v>
      </c>
      <c r="BC77" s="619" t="s">
        <v>651</v>
      </c>
      <c r="BD77" s="768">
        <v>1659504392</v>
      </c>
      <c r="BE77" s="769">
        <v>247.09</v>
      </c>
      <c r="BF77" s="808">
        <v>6716194</v>
      </c>
      <c r="BG77" s="816">
        <v>0.25359999999999999</v>
      </c>
      <c r="BH77" s="673"/>
      <c r="BI77" s="770">
        <v>1580</v>
      </c>
      <c r="BJ77" s="808">
        <v>6.39</v>
      </c>
      <c r="BK77" s="770">
        <v>13668</v>
      </c>
      <c r="BL77" s="810">
        <v>55</v>
      </c>
      <c r="BN77" s="619" t="s">
        <v>467</v>
      </c>
      <c r="BO77" s="619" t="s">
        <v>468</v>
      </c>
      <c r="BP77" s="772">
        <v>1.0364</v>
      </c>
      <c r="BQ77" s="772">
        <v>1.0029339853300734</v>
      </c>
      <c r="BR77" s="818">
        <v>1.0316022099447515</v>
      </c>
      <c r="BS77" s="774"/>
      <c r="BT77" s="819">
        <v>2016</v>
      </c>
      <c r="BU77" s="776">
        <v>1.0227999999999999</v>
      </c>
      <c r="BV77" s="777"/>
      <c r="BW77" s="778">
        <v>0.59</v>
      </c>
      <c r="BX77" s="778">
        <v>0.60299999999999998</v>
      </c>
      <c r="BY77" s="778">
        <v>0.92479999999999996</v>
      </c>
      <c r="BZ77" s="622"/>
      <c r="CA77" s="619" t="s">
        <v>467</v>
      </c>
      <c r="CB77" s="619" t="s">
        <v>651</v>
      </c>
      <c r="CC77" s="770">
        <v>37791</v>
      </c>
      <c r="CD77" s="770">
        <v>39501</v>
      </c>
      <c r="CE77" s="770">
        <v>40030</v>
      </c>
      <c r="CF77" s="820">
        <v>39107.333333333336</v>
      </c>
      <c r="CG77" s="820">
        <v>0.87919999999999998</v>
      </c>
      <c r="CH77" s="639"/>
      <c r="CI77" s="820">
        <v>-922.66666666666424</v>
      </c>
      <c r="CJ77" s="820">
        <v>-2.3E-2</v>
      </c>
      <c r="CL77" s="619" t="s">
        <v>467</v>
      </c>
      <c r="CM77" s="619" t="s">
        <v>651</v>
      </c>
      <c r="CN77" s="780">
        <v>0.94109999999999994</v>
      </c>
      <c r="CO77" s="781"/>
      <c r="CP77" s="780">
        <v>1580</v>
      </c>
      <c r="CQ77" s="787">
        <v>2900000</v>
      </c>
      <c r="CR77" s="787">
        <v>0</v>
      </c>
      <c r="CS77" s="787">
        <v>2900000</v>
      </c>
      <c r="CT77" s="787">
        <v>1835.44</v>
      </c>
      <c r="CU77" s="781"/>
      <c r="CV77" s="822">
        <v>1944.75</v>
      </c>
      <c r="CW77" s="787">
        <v>121.71000000000004</v>
      </c>
      <c r="CX77" s="785">
        <v>0.94399999999999995</v>
      </c>
      <c r="CY77" s="786"/>
      <c r="CZ77" s="787">
        <v>0.60299999999999998</v>
      </c>
      <c r="DA77" s="787" t="s">
        <v>2</v>
      </c>
      <c r="DB77" s="781"/>
      <c r="DC77" s="785">
        <v>0.94399999999999995</v>
      </c>
      <c r="DX77" s="789" t="s">
        <v>377</v>
      </c>
      <c r="DY77" s="790" t="s">
        <v>377</v>
      </c>
      <c r="DZ77" s="790" t="s">
        <v>744</v>
      </c>
      <c r="EA77" s="791" t="s">
        <v>378</v>
      </c>
      <c r="EB77" s="792">
        <v>32490</v>
      </c>
      <c r="EC77" s="793"/>
      <c r="ED77" s="794">
        <v>32490</v>
      </c>
      <c r="EE77" s="794"/>
      <c r="EF77" s="793"/>
      <c r="EG77" s="794">
        <v>0.70711907197423118</v>
      </c>
      <c r="EH77" s="793"/>
      <c r="EI77" s="794">
        <v>0</v>
      </c>
      <c r="EJ77" s="794"/>
      <c r="EK77" s="794">
        <v>0</v>
      </c>
      <c r="EL77" s="794"/>
      <c r="EM77" s="793"/>
      <c r="EN77" s="793"/>
      <c r="EO77" s="795"/>
      <c r="ES77" s="823" t="s">
        <v>447</v>
      </c>
      <c r="ET77" s="824" t="s">
        <v>448</v>
      </c>
      <c r="EU77" s="841">
        <v>973013</v>
      </c>
    </row>
    <row r="78" spans="1:151" ht="15.75">
      <c r="A78" s="798" t="s">
        <v>469</v>
      </c>
      <c r="B78" s="799" t="s">
        <v>470</v>
      </c>
      <c r="C78" s="1026">
        <v>4263</v>
      </c>
      <c r="D78" s="1027">
        <v>5393</v>
      </c>
      <c r="E78" s="1030"/>
      <c r="F78" s="1030">
        <v>5393</v>
      </c>
      <c r="G78" s="1030"/>
      <c r="H78" s="1031">
        <v>5393</v>
      </c>
      <c r="K78" s="802" t="s">
        <v>469</v>
      </c>
      <c r="L78" s="803" t="s">
        <v>470</v>
      </c>
      <c r="M78" s="804">
        <v>2771220837</v>
      </c>
      <c r="N78" s="805">
        <v>129433664</v>
      </c>
      <c r="O78" s="804">
        <v>2641787173</v>
      </c>
      <c r="P78" s="802">
        <v>2013</v>
      </c>
      <c r="Q78" s="752">
        <v>0.94840000000000002</v>
      </c>
      <c r="R78" s="803">
        <v>2785520005</v>
      </c>
      <c r="S78" s="806">
        <v>129433664</v>
      </c>
      <c r="T78" s="803">
        <v>845688222</v>
      </c>
      <c r="U78" s="803">
        <v>888399264</v>
      </c>
      <c r="V78" s="803">
        <v>4649041155</v>
      </c>
      <c r="X78" s="619" t="s">
        <v>469</v>
      </c>
      <c r="Y78" s="619" t="s">
        <v>470</v>
      </c>
      <c r="Z78" s="807">
        <v>4649041155</v>
      </c>
      <c r="AA78" s="808">
        <v>30311748.330600005</v>
      </c>
      <c r="AB78" s="756">
        <v>8450342</v>
      </c>
      <c r="AC78" s="756">
        <v>100548</v>
      </c>
      <c r="AD78" s="809">
        <v>38862638.330600008</v>
      </c>
      <c r="AE78" s="810">
        <v>5393</v>
      </c>
      <c r="AF78" s="807">
        <v>7206</v>
      </c>
      <c r="AG78" s="807">
        <v>1.0432999999999999</v>
      </c>
      <c r="AI78" s="619" t="s">
        <v>469</v>
      </c>
      <c r="AJ78" s="619" t="s">
        <v>470</v>
      </c>
      <c r="AK78" s="760">
        <v>38862638.330600008</v>
      </c>
      <c r="AL78" s="761">
        <v>5393</v>
      </c>
      <c r="AM78" s="811">
        <v>7206</v>
      </c>
      <c r="AN78" s="812">
        <v>1.0432999999999999</v>
      </c>
      <c r="AO78" s="813">
        <v>0.44740000000000002</v>
      </c>
      <c r="AP78" s="814">
        <v>0.81799999999999995</v>
      </c>
      <c r="AQ78" s="812">
        <v>0.871</v>
      </c>
      <c r="AR78" s="815">
        <v>0.871</v>
      </c>
      <c r="AS78" s="825">
        <v>1799.89</v>
      </c>
      <c r="AT78" s="826">
        <v>266.56999999999994</v>
      </c>
      <c r="AU78" s="814">
        <v>1437612</v>
      </c>
      <c r="AV78" s="812">
        <v>1</v>
      </c>
      <c r="AW78" s="811">
        <v>1437612</v>
      </c>
      <c r="BB78" s="619" t="s">
        <v>469</v>
      </c>
      <c r="BC78" s="619" t="s">
        <v>652</v>
      </c>
      <c r="BD78" s="768">
        <v>4649041155</v>
      </c>
      <c r="BE78" s="769">
        <v>392.32</v>
      </c>
      <c r="BF78" s="808">
        <v>11850125</v>
      </c>
      <c r="BG78" s="816">
        <v>0.44740000000000002</v>
      </c>
      <c r="BH78" s="673"/>
      <c r="BI78" s="770">
        <v>5393</v>
      </c>
      <c r="BJ78" s="808">
        <v>13.75</v>
      </c>
      <c r="BK78" s="770">
        <v>40113</v>
      </c>
      <c r="BL78" s="810">
        <v>102</v>
      </c>
      <c r="BN78" s="619" t="s">
        <v>469</v>
      </c>
      <c r="BO78" s="619" t="s">
        <v>470</v>
      </c>
      <c r="BP78" s="772">
        <v>0.98280000000000001</v>
      </c>
      <c r="BQ78" s="772">
        <v>0.95765822784810128</v>
      </c>
      <c r="BR78" s="818">
        <v>0.93079999999999996</v>
      </c>
      <c r="BS78" s="774"/>
      <c r="BT78" s="819">
        <v>2013</v>
      </c>
      <c r="BU78" s="776">
        <v>0.94840000000000002</v>
      </c>
      <c r="BV78" s="777"/>
      <c r="BW78" s="778">
        <v>0.73</v>
      </c>
      <c r="BX78" s="778">
        <v>0.69199999999999995</v>
      </c>
      <c r="BY78" s="778">
        <v>1.0612999999999999</v>
      </c>
      <c r="BZ78" s="622"/>
      <c r="CA78" s="619" t="s">
        <v>469</v>
      </c>
      <c r="CB78" s="619" t="s">
        <v>652</v>
      </c>
      <c r="CC78" s="770">
        <v>35066</v>
      </c>
      <c r="CD78" s="770">
        <v>36464</v>
      </c>
      <c r="CE78" s="770">
        <v>37629</v>
      </c>
      <c r="CF78" s="820">
        <v>36386.333333333336</v>
      </c>
      <c r="CG78" s="820">
        <v>0.81799999999999995</v>
      </c>
      <c r="CH78" s="639"/>
      <c r="CI78" s="820">
        <v>-1242.6666666666642</v>
      </c>
      <c r="CJ78" s="820">
        <v>-3.3000000000000002E-2</v>
      </c>
      <c r="CL78" s="619" t="s">
        <v>469</v>
      </c>
      <c r="CM78" s="619" t="s">
        <v>652</v>
      </c>
      <c r="CN78" s="780">
        <v>0.871</v>
      </c>
      <c r="CO78" s="781"/>
      <c r="CP78" s="780">
        <v>5393</v>
      </c>
      <c r="CQ78" s="787">
        <v>9546984</v>
      </c>
      <c r="CR78" s="787">
        <v>0</v>
      </c>
      <c r="CS78" s="787">
        <v>9546984</v>
      </c>
      <c r="CT78" s="787">
        <v>1770.25</v>
      </c>
      <c r="CU78" s="781"/>
      <c r="CV78" s="822">
        <v>1799.89</v>
      </c>
      <c r="CW78" s="787">
        <v>266.56999999999994</v>
      </c>
      <c r="CX78" s="785">
        <v>0.98399999999999999</v>
      </c>
      <c r="CY78" s="786"/>
      <c r="CZ78" s="787">
        <v>0.69199999999999995</v>
      </c>
      <c r="DA78" s="787">
        <v>1</v>
      </c>
      <c r="DB78" s="781"/>
      <c r="DC78" s="785">
        <v>1</v>
      </c>
      <c r="DX78" s="789" t="s">
        <v>377</v>
      </c>
      <c r="DY78" s="790" t="s">
        <v>920</v>
      </c>
      <c r="DZ78" s="790" t="s">
        <v>6</v>
      </c>
      <c r="EA78" s="791" t="s">
        <v>1076</v>
      </c>
      <c r="EB78" s="792">
        <v>2580</v>
      </c>
      <c r="EC78" s="793"/>
      <c r="ED78" s="794">
        <v>2580</v>
      </c>
      <c r="EE78" s="794"/>
      <c r="EF78" s="793"/>
      <c r="EG78" s="794">
        <v>5.6151652991490192E-2</v>
      </c>
      <c r="EH78" s="793"/>
      <c r="EI78" s="794">
        <v>0</v>
      </c>
      <c r="EJ78" s="794"/>
      <c r="EK78" s="794">
        <v>0</v>
      </c>
      <c r="EL78" s="794"/>
      <c r="EM78" s="793"/>
      <c r="EN78" s="793"/>
      <c r="EO78" s="795"/>
      <c r="ES78" s="823" t="s">
        <v>449</v>
      </c>
      <c r="ET78" s="824" t="s">
        <v>450</v>
      </c>
      <c r="EU78" s="841">
        <v>0</v>
      </c>
    </row>
    <row r="79" spans="1:151" ht="15.75">
      <c r="A79" s="798" t="s">
        <v>471</v>
      </c>
      <c r="B79" s="799" t="s">
        <v>472</v>
      </c>
      <c r="C79" s="1026">
        <v>23481</v>
      </c>
      <c r="D79" s="1027">
        <v>24408</v>
      </c>
      <c r="E79" s="1030"/>
      <c r="F79" s="1030">
        <v>24408</v>
      </c>
      <c r="G79" s="1030"/>
      <c r="H79" s="1031">
        <v>24408</v>
      </c>
      <c r="K79" s="802" t="s">
        <v>471</v>
      </c>
      <c r="L79" s="803" t="s">
        <v>472</v>
      </c>
      <c r="M79" s="804">
        <v>10856136610</v>
      </c>
      <c r="N79" s="805">
        <v>244669858</v>
      </c>
      <c r="O79" s="804">
        <v>10611466752</v>
      </c>
      <c r="P79" s="802">
        <v>2016</v>
      </c>
      <c r="Q79" s="752">
        <v>0.94810000000000005</v>
      </c>
      <c r="R79" s="803">
        <v>11192349702</v>
      </c>
      <c r="S79" s="806">
        <v>244669858</v>
      </c>
      <c r="T79" s="803">
        <v>178903063</v>
      </c>
      <c r="U79" s="803">
        <v>2998483656</v>
      </c>
      <c r="V79" s="803">
        <v>14614406279</v>
      </c>
      <c r="X79" s="619" t="s">
        <v>471</v>
      </c>
      <c r="Y79" s="619" t="s">
        <v>472</v>
      </c>
      <c r="Z79" s="807">
        <v>14614406279</v>
      </c>
      <c r="AA79" s="808">
        <v>95285928.939080015</v>
      </c>
      <c r="AB79" s="756">
        <v>30586761</v>
      </c>
      <c r="AC79" s="756">
        <v>700088</v>
      </c>
      <c r="AD79" s="809">
        <v>126572777.93908001</v>
      </c>
      <c r="AE79" s="810">
        <v>24408</v>
      </c>
      <c r="AF79" s="807">
        <v>5186</v>
      </c>
      <c r="AG79" s="807">
        <v>0.75080000000000002</v>
      </c>
      <c r="AI79" s="619" t="s">
        <v>471</v>
      </c>
      <c r="AJ79" s="619" t="s">
        <v>472</v>
      </c>
      <c r="AK79" s="760">
        <v>126572777.93908001</v>
      </c>
      <c r="AL79" s="761">
        <v>24408</v>
      </c>
      <c r="AM79" s="811">
        <v>5186</v>
      </c>
      <c r="AN79" s="812">
        <v>0.75080000000000002</v>
      </c>
      <c r="AO79" s="813">
        <v>0.84630000000000005</v>
      </c>
      <c r="AP79" s="814">
        <v>0.90200000000000002</v>
      </c>
      <c r="AQ79" s="812">
        <v>0.83590000000000009</v>
      </c>
      <c r="AR79" s="815">
        <v>0.83590000000000009</v>
      </c>
      <c r="AS79" s="825">
        <v>1727.35</v>
      </c>
      <c r="AT79" s="826">
        <v>339.11000000000013</v>
      </c>
      <c r="AU79" s="814">
        <v>8276997</v>
      </c>
      <c r="AV79" s="812">
        <v>1</v>
      </c>
      <c r="AW79" s="811">
        <v>8276997</v>
      </c>
      <c r="BB79" s="619" t="s">
        <v>471</v>
      </c>
      <c r="BC79" s="619" t="s">
        <v>653</v>
      </c>
      <c r="BD79" s="768">
        <v>14614406279</v>
      </c>
      <c r="BE79" s="769">
        <v>651.97</v>
      </c>
      <c r="BF79" s="808">
        <v>22415765</v>
      </c>
      <c r="BG79" s="816">
        <v>0.84630000000000005</v>
      </c>
      <c r="BH79" s="673"/>
      <c r="BI79" s="770">
        <v>24408</v>
      </c>
      <c r="BJ79" s="808">
        <v>37.44</v>
      </c>
      <c r="BK79" s="770">
        <v>178481</v>
      </c>
      <c r="BL79" s="810">
        <v>274</v>
      </c>
      <c r="BN79" s="619" t="s">
        <v>471</v>
      </c>
      <c r="BO79" s="619" t="s">
        <v>472</v>
      </c>
      <c r="BP79" s="772">
        <v>0.98829999999999996</v>
      </c>
      <c r="BQ79" s="772">
        <v>0.96646408839779019</v>
      </c>
      <c r="BR79" s="818">
        <v>0.92252859590724579</v>
      </c>
      <c r="BS79" s="774"/>
      <c r="BT79" s="819">
        <v>2016</v>
      </c>
      <c r="BU79" s="776">
        <v>0.94810000000000005</v>
      </c>
      <c r="BV79" s="777"/>
      <c r="BW79" s="778">
        <v>0.73099999999999998</v>
      </c>
      <c r="BX79" s="778">
        <v>0.69299999999999995</v>
      </c>
      <c r="BY79" s="778">
        <v>1.0629</v>
      </c>
      <c r="BZ79" s="622"/>
      <c r="CA79" s="619" t="s">
        <v>471</v>
      </c>
      <c r="CB79" s="619" t="s">
        <v>653</v>
      </c>
      <c r="CC79" s="770">
        <v>38565</v>
      </c>
      <c r="CD79" s="770">
        <v>39958</v>
      </c>
      <c r="CE79" s="770">
        <v>41841</v>
      </c>
      <c r="CF79" s="820">
        <v>40121.333333333336</v>
      </c>
      <c r="CG79" s="820">
        <v>0.90200000000000002</v>
      </c>
      <c r="CH79" s="639"/>
      <c r="CI79" s="820">
        <v>-1719.6666666666642</v>
      </c>
      <c r="CJ79" s="820">
        <v>-4.1099999999999998E-2</v>
      </c>
      <c r="CL79" s="619" t="s">
        <v>471</v>
      </c>
      <c r="CM79" s="619" t="s">
        <v>653</v>
      </c>
      <c r="CN79" s="780">
        <v>0.83590000000000009</v>
      </c>
      <c r="CO79" s="781"/>
      <c r="CP79" s="780">
        <v>24408</v>
      </c>
      <c r="CQ79" s="787">
        <v>39550269</v>
      </c>
      <c r="CR79" s="787">
        <v>0</v>
      </c>
      <c r="CS79" s="787">
        <v>39550269</v>
      </c>
      <c r="CT79" s="787">
        <v>1620.38</v>
      </c>
      <c r="CU79" s="781"/>
      <c r="CV79" s="822">
        <v>1727.35</v>
      </c>
      <c r="CW79" s="787">
        <v>339.11000000000013</v>
      </c>
      <c r="CX79" s="785">
        <v>0.93799999999999994</v>
      </c>
      <c r="CY79" s="786"/>
      <c r="CZ79" s="787">
        <v>0.69299999999999995</v>
      </c>
      <c r="DA79" s="787">
        <v>1</v>
      </c>
      <c r="DB79" s="781"/>
      <c r="DC79" s="785">
        <v>1</v>
      </c>
      <c r="DX79" s="789" t="s">
        <v>377</v>
      </c>
      <c r="DY79" s="790" t="s">
        <v>922</v>
      </c>
      <c r="DZ79" s="790" t="s">
        <v>6</v>
      </c>
      <c r="EA79" s="791" t="s">
        <v>923</v>
      </c>
      <c r="EB79" s="792">
        <v>2592</v>
      </c>
      <c r="EC79" s="793"/>
      <c r="ED79" s="794">
        <v>2592</v>
      </c>
      <c r="EE79" s="794"/>
      <c r="EF79" s="793"/>
      <c r="EG79" s="794">
        <v>5.641282347052038E-2</v>
      </c>
      <c r="EH79" s="793"/>
      <c r="EI79" s="794">
        <v>0</v>
      </c>
      <c r="EJ79" s="794"/>
      <c r="EK79" s="794">
        <v>0</v>
      </c>
      <c r="EL79" s="794"/>
      <c r="EM79" s="793"/>
      <c r="EN79" s="793"/>
      <c r="EO79" s="795"/>
      <c r="ES79" s="823" t="s">
        <v>451</v>
      </c>
      <c r="ET79" s="824" t="s">
        <v>452</v>
      </c>
      <c r="EU79" s="841">
        <v>6146067</v>
      </c>
    </row>
    <row r="80" spans="1:151" ht="15.75">
      <c r="A80" s="798" t="s">
        <v>473</v>
      </c>
      <c r="B80" s="799" t="s">
        <v>474</v>
      </c>
      <c r="C80" s="1026">
        <v>2073</v>
      </c>
      <c r="D80" s="1027">
        <v>2073</v>
      </c>
      <c r="E80" s="1030"/>
      <c r="F80" s="1030">
        <v>2073</v>
      </c>
      <c r="G80" s="1030"/>
      <c r="H80" s="1031">
        <v>2073</v>
      </c>
      <c r="K80" s="802" t="s">
        <v>473</v>
      </c>
      <c r="L80" s="803" t="s">
        <v>474</v>
      </c>
      <c r="M80" s="804">
        <v>2608046653</v>
      </c>
      <c r="N80" s="805">
        <v>130019118</v>
      </c>
      <c r="O80" s="804">
        <v>2478027535</v>
      </c>
      <c r="P80" s="802">
        <v>2017</v>
      </c>
      <c r="Q80" s="752">
        <v>0.92</v>
      </c>
      <c r="R80" s="803">
        <v>2693508190</v>
      </c>
      <c r="S80" s="806">
        <v>130019118</v>
      </c>
      <c r="T80" s="803">
        <v>116652317</v>
      </c>
      <c r="U80" s="803">
        <v>340377192</v>
      </c>
      <c r="V80" s="803">
        <v>3280556817</v>
      </c>
      <c r="X80" s="619" t="s">
        <v>473</v>
      </c>
      <c r="Y80" s="619" t="s">
        <v>474</v>
      </c>
      <c r="Z80" s="807">
        <v>3280556817</v>
      </c>
      <c r="AA80" s="808">
        <v>21389230.446840003</v>
      </c>
      <c r="AB80" s="756">
        <v>4406908</v>
      </c>
      <c r="AC80" s="756">
        <v>185137</v>
      </c>
      <c r="AD80" s="809">
        <v>25981275.446840003</v>
      </c>
      <c r="AE80" s="810">
        <v>2073</v>
      </c>
      <c r="AF80" s="807">
        <v>12533</v>
      </c>
      <c r="AG80" s="807">
        <v>1.8145</v>
      </c>
      <c r="AI80" s="619" t="s">
        <v>473</v>
      </c>
      <c r="AJ80" s="619" t="s">
        <v>474</v>
      </c>
      <c r="AK80" s="760">
        <v>25981275.446840003</v>
      </c>
      <c r="AL80" s="761">
        <v>2073</v>
      </c>
      <c r="AM80" s="811">
        <v>12533</v>
      </c>
      <c r="AN80" s="812">
        <v>1.8145</v>
      </c>
      <c r="AO80" s="813">
        <v>0.52080000000000004</v>
      </c>
      <c r="AP80" s="814">
        <v>0.96819999999999995</v>
      </c>
      <c r="AQ80" s="812">
        <v>1.262</v>
      </c>
      <c r="AR80" s="815" t="s">
        <v>2</v>
      </c>
      <c r="AS80" s="825" t="s">
        <v>2</v>
      </c>
      <c r="AT80" s="826" t="s">
        <v>2</v>
      </c>
      <c r="AU80" s="814">
        <v>0</v>
      </c>
      <c r="AV80" s="812" t="s">
        <v>2</v>
      </c>
      <c r="AW80" s="811">
        <v>0</v>
      </c>
      <c r="BB80" s="619" t="s">
        <v>473</v>
      </c>
      <c r="BC80" s="619" t="s">
        <v>654</v>
      </c>
      <c r="BD80" s="768">
        <v>3280556817</v>
      </c>
      <c r="BE80" s="769">
        <v>237.79</v>
      </c>
      <c r="BF80" s="808">
        <v>13796025</v>
      </c>
      <c r="BG80" s="816">
        <v>0.52080000000000004</v>
      </c>
      <c r="BH80" s="673"/>
      <c r="BI80" s="770">
        <v>2073</v>
      </c>
      <c r="BJ80" s="808">
        <v>8.7200000000000006</v>
      </c>
      <c r="BK80" s="770">
        <v>21508</v>
      </c>
      <c r="BL80" s="810">
        <v>90</v>
      </c>
      <c r="BN80" s="619" t="s">
        <v>473</v>
      </c>
      <c r="BO80" s="619" t="s">
        <v>474</v>
      </c>
      <c r="BP80" s="772">
        <v>0.99970000000000003</v>
      </c>
      <c r="BQ80" s="772">
        <v>0.93935157894736843</v>
      </c>
      <c r="BR80" s="773">
        <v>0.88045629629629629</v>
      </c>
      <c r="BS80" s="774"/>
      <c r="BT80" s="775">
        <v>2017</v>
      </c>
      <c r="BU80" s="776">
        <v>0.92</v>
      </c>
      <c r="BV80" s="777"/>
      <c r="BW80" s="778">
        <v>0.5494</v>
      </c>
      <c r="BX80" s="778">
        <v>0.505</v>
      </c>
      <c r="BY80" s="778">
        <v>0.77449999999999997</v>
      </c>
      <c r="BZ80" s="622"/>
      <c r="CA80" s="619" t="s">
        <v>473</v>
      </c>
      <c r="CB80" s="619" t="s">
        <v>654</v>
      </c>
      <c r="CC80" s="770">
        <v>42071</v>
      </c>
      <c r="CD80" s="770">
        <v>43120</v>
      </c>
      <c r="CE80" s="770">
        <v>44012</v>
      </c>
      <c r="CF80" s="820">
        <v>43067.666666666664</v>
      </c>
      <c r="CG80" s="820">
        <v>0.96819999999999995</v>
      </c>
      <c r="CH80" s="639"/>
      <c r="CI80" s="820">
        <v>-944.33333333333576</v>
      </c>
      <c r="CJ80" s="820">
        <v>-2.1499999999999998E-2</v>
      </c>
      <c r="CL80" s="619" t="s">
        <v>473</v>
      </c>
      <c r="CM80" s="619" t="s">
        <v>654</v>
      </c>
      <c r="CN80" s="780" t="s">
        <v>2</v>
      </c>
      <c r="CO80" s="781"/>
      <c r="CP80" s="780">
        <v>2073</v>
      </c>
      <c r="CQ80" s="787">
        <v>5129788</v>
      </c>
      <c r="CR80" s="787">
        <v>0</v>
      </c>
      <c r="CS80" s="787">
        <v>5129788</v>
      </c>
      <c r="CT80" s="787">
        <v>2474.5700000000002</v>
      </c>
      <c r="CU80" s="781"/>
      <c r="CV80" s="822" t="s">
        <v>2</v>
      </c>
      <c r="CW80" s="787" t="s">
        <v>2</v>
      </c>
      <c r="CX80" s="785" t="s">
        <v>2</v>
      </c>
      <c r="CY80" s="786"/>
      <c r="CZ80" s="787">
        <v>0.505</v>
      </c>
      <c r="DA80" s="787" t="s">
        <v>2</v>
      </c>
      <c r="DB80" s="781"/>
      <c r="DC80" s="785" t="s">
        <v>2</v>
      </c>
      <c r="DX80" s="789" t="s">
        <v>377</v>
      </c>
      <c r="DY80" s="790" t="s">
        <v>57</v>
      </c>
      <c r="DZ80" s="790" t="s">
        <v>6</v>
      </c>
      <c r="EA80" s="791" t="s">
        <v>58</v>
      </c>
      <c r="EB80" s="792">
        <v>645</v>
      </c>
      <c r="EC80" s="793"/>
      <c r="ED80" s="794">
        <v>645</v>
      </c>
      <c r="EE80" s="794"/>
      <c r="EF80" s="793"/>
      <c r="EG80" s="794">
        <v>1.4037913247872548E-2</v>
      </c>
      <c r="EH80" s="793"/>
      <c r="EI80" s="794">
        <v>0</v>
      </c>
      <c r="EJ80" s="794"/>
      <c r="EK80" s="794">
        <v>0</v>
      </c>
      <c r="EL80" s="794"/>
      <c r="EM80" s="793"/>
      <c r="EN80" s="793"/>
      <c r="EO80" s="795"/>
      <c r="ES80" s="823" t="s">
        <v>453</v>
      </c>
      <c r="ET80" s="824" t="s">
        <v>454</v>
      </c>
      <c r="EU80" s="841">
        <v>0</v>
      </c>
    </row>
    <row r="81" spans="1:151" ht="15.75">
      <c r="A81" s="798" t="s">
        <v>475</v>
      </c>
      <c r="B81" s="799" t="s">
        <v>476</v>
      </c>
      <c r="C81" s="1026">
        <v>15307</v>
      </c>
      <c r="D81" s="1027">
        <v>21576</v>
      </c>
      <c r="E81" s="1030"/>
      <c r="F81" s="1030">
        <v>21576</v>
      </c>
      <c r="G81" s="1030"/>
      <c r="H81" s="1031">
        <v>21576</v>
      </c>
      <c r="K81" s="802" t="s">
        <v>475</v>
      </c>
      <c r="L81" s="803" t="s">
        <v>476</v>
      </c>
      <c r="M81" s="804">
        <v>8856477608</v>
      </c>
      <c r="N81" s="805">
        <v>167004880</v>
      </c>
      <c r="O81" s="804">
        <v>8689472728</v>
      </c>
      <c r="P81" s="802">
        <v>2019</v>
      </c>
      <c r="Q81" s="752">
        <v>0.95258766119060245</v>
      </c>
      <c r="R81" s="803">
        <v>9121966494</v>
      </c>
      <c r="S81" s="806">
        <v>167004880</v>
      </c>
      <c r="T81" s="803">
        <v>311215868</v>
      </c>
      <c r="U81" s="803">
        <v>2630011560</v>
      </c>
      <c r="V81" s="803">
        <v>12230198802</v>
      </c>
      <c r="X81" s="619" t="s">
        <v>475</v>
      </c>
      <c r="Y81" s="619" t="s">
        <v>476</v>
      </c>
      <c r="Z81" s="807">
        <v>12230198802</v>
      </c>
      <c r="AA81" s="808">
        <v>79740896.189040005</v>
      </c>
      <c r="AB81" s="756">
        <v>25618290</v>
      </c>
      <c r="AC81" s="756">
        <v>1149175</v>
      </c>
      <c r="AD81" s="809">
        <v>106508361.18904001</v>
      </c>
      <c r="AE81" s="810">
        <v>21576</v>
      </c>
      <c r="AF81" s="807">
        <v>4936</v>
      </c>
      <c r="AG81" s="807">
        <v>0.71460000000000001</v>
      </c>
      <c r="AI81" s="619" t="s">
        <v>475</v>
      </c>
      <c r="AJ81" s="619" t="s">
        <v>476</v>
      </c>
      <c r="AK81" s="760">
        <v>106508361.18904001</v>
      </c>
      <c r="AL81" s="761">
        <v>21576</v>
      </c>
      <c r="AM81" s="811">
        <v>4936</v>
      </c>
      <c r="AN81" s="812">
        <v>0.71460000000000001</v>
      </c>
      <c r="AO81" s="813">
        <v>0.59009999999999996</v>
      </c>
      <c r="AP81" s="814">
        <v>0.81259999999999999</v>
      </c>
      <c r="AQ81" s="812">
        <v>0.75109999999999988</v>
      </c>
      <c r="AR81" s="815">
        <v>0.75109999999999988</v>
      </c>
      <c r="AS81" s="825">
        <v>1552.12</v>
      </c>
      <c r="AT81" s="826">
        <v>514.34000000000015</v>
      </c>
      <c r="AU81" s="814">
        <v>11097400</v>
      </c>
      <c r="AV81" s="812">
        <v>0.89700000000000002</v>
      </c>
      <c r="AW81" s="811">
        <v>9954368</v>
      </c>
      <c r="BB81" s="619" t="s">
        <v>475</v>
      </c>
      <c r="BC81" s="619" t="s">
        <v>655</v>
      </c>
      <c r="BD81" s="768">
        <v>12230198802</v>
      </c>
      <c r="BE81" s="769">
        <v>782.52</v>
      </c>
      <c r="BF81" s="808">
        <v>15629248</v>
      </c>
      <c r="BG81" s="816">
        <v>0.59009999999999996</v>
      </c>
      <c r="BH81" s="673"/>
      <c r="BI81" s="770">
        <v>21576</v>
      </c>
      <c r="BJ81" s="808">
        <v>27.57</v>
      </c>
      <c r="BK81" s="770">
        <v>143958</v>
      </c>
      <c r="BL81" s="810">
        <v>184</v>
      </c>
      <c r="BN81" s="619" t="s">
        <v>475</v>
      </c>
      <c r="BO81" s="619" t="s">
        <v>476</v>
      </c>
      <c r="BP81" s="817">
        <v>0.92569999999999997</v>
      </c>
      <c r="BQ81" s="772">
        <v>0.90168000000000004</v>
      </c>
      <c r="BR81" s="818">
        <v>0.95258766119060245</v>
      </c>
      <c r="BS81" s="774"/>
      <c r="BT81" s="819">
        <v>2019</v>
      </c>
      <c r="BU81" s="776">
        <v>0.95258766119060245</v>
      </c>
      <c r="BV81" s="777"/>
      <c r="BW81" s="778">
        <v>0.63270000000000004</v>
      </c>
      <c r="BX81" s="778">
        <v>0.60299999999999998</v>
      </c>
      <c r="BY81" s="778">
        <v>0.92479999999999996</v>
      </c>
      <c r="BZ81" s="622"/>
      <c r="CA81" s="619" t="s">
        <v>475</v>
      </c>
      <c r="CB81" s="619" t="s">
        <v>655</v>
      </c>
      <c r="CC81" s="770">
        <v>34816</v>
      </c>
      <c r="CD81" s="770">
        <v>36046</v>
      </c>
      <c r="CE81" s="770">
        <v>37572</v>
      </c>
      <c r="CF81" s="820">
        <v>36144.666666666664</v>
      </c>
      <c r="CG81" s="820">
        <v>0.81259999999999999</v>
      </c>
      <c r="CH81" s="639"/>
      <c r="CI81" s="820">
        <v>-1427.3333333333358</v>
      </c>
      <c r="CJ81" s="820">
        <v>-3.7999999999999999E-2</v>
      </c>
      <c r="CL81" s="619" t="s">
        <v>475</v>
      </c>
      <c r="CM81" s="619" t="s">
        <v>655</v>
      </c>
      <c r="CN81" s="780">
        <v>0.75109999999999988</v>
      </c>
      <c r="CO81" s="781"/>
      <c r="CP81" s="780">
        <v>21576</v>
      </c>
      <c r="CQ81" s="787">
        <v>24409542</v>
      </c>
      <c r="CR81" s="787">
        <v>5632685</v>
      </c>
      <c r="CS81" s="787">
        <v>30042227</v>
      </c>
      <c r="CT81" s="787">
        <v>1392.39</v>
      </c>
      <c r="CU81" s="781"/>
      <c r="CV81" s="822">
        <v>1552.12</v>
      </c>
      <c r="CW81" s="787">
        <v>514.34000000000015</v>
      </c>
      <c r="CX81" s="785">
        <v>0.89700000000000002</v>
      </c>
      <c r="CY81" s="786"/>
      <c r="CZ81" s="787">
        <v>0.60299999999999998</v>
      </c>
      <c r="DA81" s="787" t="s">
        <v>2</v>
      </c>
      <c r="DB81" s="781"/>
      <c r="DC81" s="785">
        <v>0.89700000000000002</v>
      </c>
      <c r="DX81" s="789" t="s">
        <v>377</v>
      </c>
      <c r="DY81" s="790" t="s">
        <v>59</v>
      </c>
      <c r="DZ81" s="790" t="s">
        <v>6</v>
      </c>
      <c r="EA81" s="791" t="s">
        <v>1077</v>
      </c>
      <c r="EB81" s="792">
        <v>590</v>
      </c>
      <c r="EC81" s="793"/>
      <c r="ED81" s="794">
        <v>590</v>
      </c>
      <c r="EE81" s="794"/>
      <c r="EF81" s="793"/>
      <c r="EG81" s="794">
        <v>1.2840881885650858E-2</v>
      </c>
      <c r="EH81" s="793"/>
      <c r="EI81" s="794">
        <v>0</v>
      </c>
      <c r="EJ81" s="794"/>
      <c r="EK81" s="794">
        <v>0</v>
      </c>
      <c r="EL81" s="794"/>
      <c r="EM81" s="793"/>
      <c r="EN81" s="793"/>
      <c r="EO81" s="795"/>
      <c r="ES81" s="823" t="s">
        <v>455</v>
      </c>
      <c r="ET81" s="824" t="s">
        <v>456</v>
      </c>
      <c r="EU81" s="841">
        <v>627604</v>
      </c>
    </row>
    <row r="82" spans="1:151" ht="15.75">
      <c r="A82" s="798" t="s">
        <v>477</v>
      </c>
      <c r="B82" s="799" t="s">
        <v>478</v>
      </c>
      <c r="C82" s="1026">
        <v>6904</v>
      </c>
      <c r="D82" s="1027">
        <v>6904</v>
      </c>
      <c r="E82" s="1030"/>
      <c r="F82" s="1030">
        <v>6904</v>
      </c>
      <c r="G82" s="1030"/>
      <c r="H82" s="1031">
        <v>6904</v>
      </c>
      <c r="K82" s="802" t="s">
        <v>477</v>
      </c>
      <c r="L82" s="803" t="s">
        <v>478</v>
      </c>
      <c r="M82" s="804">
        <v>1889555651</v>
      </c>
      <c r="N82" s="805">
        <v>85630779</v>
      </c>
      <c r="O82" s="804">
        <v>1803924872</v>
      </c>
      <c r="P82" s="802">
        <v>2016</v>
      </c>
      <c r="Q82" s="752">
        <v>0.99539999999999995</v>
      </c>
      <c r="R82" s="803">
        <v>1812261274</v>
      </c>
      <c r="S82" s="806">
        <v>85630779</v>
      </c>
      <c r="T82" s="803">
        <v>779933038</v>
      </c>
      <c r="U82" s="803">
        <v>770621650</v>
      </c>
      <c r="V82" s="803">
        <v>3448446741</v>
      </c>
      <c r="X82" s="619" t="s">
        <v>477</v>
      </c>
      <c r="Y82" s="619" t="s">
        <v>478</v>
      </c>
      <c r="Z82" s="807">
        <v>3448446741</v>
      </c>
      <c r="AA82" s="808">
        <v>22483872.751320001</v>
      </c>
      <c r="AB82" s="756">
        <v>6908766</v>
      </c>
      <c r="AC82" s="756">
        <v>137718</v>
      </c>
      <c r="AD82" s="809">
        <v>29530356.751320001</v>
      </c>
      <c r="AE82" s="810">
        <v>6904</v>
      </c>
      <c r="AF82" s="807">
        <v>4277</v>
      </c>
      <c r="AG82" s="807">
        <v>0.61919999999999997</v>
      </c>
      <c r="AI82" s="619" t="s">
        <v>477</v>
      </c>
      <c r="AJ82" s="619" t="s">
        <v>478</v>
      </c>
      <c r="AK82" s="760">
        <v>29530356.751320001</v>
      </c>
      <c r="AL82" s="761">
        <v>6904</v>
      </c>
      <c r="AM82" s="811">
        <v>4277</v>
      </c>
      <c r="AN82" s="812">
        <v>0.61919999999999997</v>
      </c>
      <c r="AO82" s="813">
        <v>0.27479999999999999</v>
      </c>
      <c r="AP82" s="814">
        <v>0.76329999999999998</v>
      </c>
      <c r="AQ82" s="812">
        <v>0.65689999999999993</v>
      </c>
      <c r="AR82" s="815">
        <v>0.65689999999999993</v>
      </c>
      <c r="AS82" s="825">
        <v>1357.46</v>
      </c>
      <c r="AT82" s="826">
        <v>709</v>
      </c>
      <c r="AU82" s="814">
        <v>4894936</v>
      </c>
      <c r="AV82" s="812">
        <v>1</v>
      </c>
      <c r="AW82" s="811">
        <v>4894936</v>
      </c>
      <c r="BB82" s="619" t="s">
        <v>477</v>
      </c>
      <c r="BC82" s="619" t="s">
        <v>656</v>
      </c>
      <c r="BD82" s="768">
        <v>3448446741</v>
      </c>
      <c r="BE82" s="769">
        <v>473.82</v>
      </c>
      <c r="BF82" s="808">
        <v>7277968</v>
      </c>
      <c r="BG82" s="816">
        <v>0.27479999999999999</v>
      </c>
      <c r="BH82" s="673"/>
      <c r="BI82" s="770">
        <v>6904</v>
      </c>
      <c r="BJ82" s="808">
        <v>14.57</v>
      </c>
      <c r="BK82" s="770">
        <v>45187</v>
      </c>
      <c r="BL82" s="810">
        <v>95</v>
      </c>
      <c r="BN82" s="619" t="s">
        <v>477</v>
      </c>
      <c r="BO82" s="619" t="s">
        <v>478</v>
      </c>
      <c r="BP82" s="772">
        <v>0.97689999999999999</v>
      </c>
      <c r="BQ82" s="772">
        <v>0.99944578313253007</v>
      </c>
      <c r="BR82" s="818">
        <v>0.99880330634277992</v>
      </c>
      <c r="BS82" s="774"/>
      <c r="BT82" s="819">
        <v>2016</v>
      </c>
      <c r="BU82" s="776">
        <v>0.99539999999999995</v>
      </c>
      <c r="BV82" s="777"/>
      <c r="BW82" s="778">
        <v>0.83</v>
      </c>
      <c r="BX82" s="778">
        <v>0.82599999999999996</v>
      </c>
      <c r="BY82" s="778">
        <v>1.2668999999999999</v>
      </c>
      <c r="BZ82" s="622"/>
      <c r="CA82" s="619" t="s">
        <v>477</v>
      </c>
      <c r="CB82" s="619" t="s">
        <v>656</v>
      </c>
      <c r="CC82" s="770">
        <v>33103</v>
      </c>
      <c r="CD82" s="770">
        <v>34203</v>
      </c>
      <c r="CE82" s="770">
        <v>34551</v>
      </c>
      <c r="CF82" s="820">
        <v>33952.333333333336</v>
      </c>
      <c r="CG82" s="820">
        <v>0.76329999999999998</v>
      </c>
      <c r="CH82" s="639"/>
      <c r="CI82" s="820">
        <v>-598.66666666666424</v>
      </c>
      <c r="CJ82" s="820">
        <v>-1.7299999999999999E-2</v>
      </c>
      <c r="CL82" s="619" t="s">
        <v>477</v>
      </c>
      <c r="CM82" s="619" t="s">
        <v>656</v>
      </c>
      <c r="CN82" s="780">
        <v>0.65689999999999993</v>
      </c>
      <c r="CO82" s="781"/>
      <c r="CP82" s="780">
        <v>6904</v>
      </c>
      <c r="CQ82" s="787">
        <v>7763448</v>
      </c>
      <c r="CR82" s="787">
        <v>0</v>
      </c>
      <c r="CS82" s="787">
        <v>7763448</v>
      </c>
      <c r="CT82" s="787">
        <v>1124.49</v>
      </c>
      <c r="CU82" s="781"/>
      <c r="CV82" s="822">
        <v>1357.46</v>
      </c>
      <c r="CW82" s="787">
        <v>709</v>
      </c>
      <c r="CX82" s="785">
        <v>0.82799999999999996</v>
      </c>
      <c r="CY82" s="786"/>
      <c r="CZ82" s="787">
        <v>0.82599999999999996</v>
      </c>
      <c r="DA82" s="787">
        <v>1</v>
      </c>
      <c r="DB82" s="781"/>
      <c r="DC82" s="785">
        <v>1</v>
      </c>
      <c r="DX82" s="842" t="s">
        <v>377</v>
      </c>
      <c r="DY82" s="790" t="s">
        <v>61</v>
      </c>
      <c r="DZ82" s="790" t="s">
        <v>6</v>
      </c>
      <c r="EA82" s="791" t="s">
        <v>1078</v>
      </c>
      <c r="EB82" s="792">
        <v>250</v>
      </c>
      <c r="EC82" s="793"/>
      <c r="ED82" s="794">
        <v>250</v>
      </c>
      <c r="EE82" s="794"/>
      <c r="EF82" s="793"/>
      <c r="EG82" s="794">
        <v>5.4410516464622281E-3</v>
      </c>
      <c r="EH82" s="793"/>
      <c r="EI82" s="794">
        <v>0</v>
      </c>
      <c r="EJ82" s="794"/>
      <c r="EK82" s="794">
        <v>0</v>
      </c>
      <c r="EL82" s="794"/>
      <c r="EM82" s="793"/>
      <c r="EN82" s="793"/>
      <c r="EO82" s="795"/>
      <c r="ES82" s="823" t="s">
        <v>457</v>
      </c>
      <c r="ET82" s="824" t="s">
        <v>458</v>
      </c>
      <c r="EU82" s="841">
        <v>6609036</v>
      </c>
    </row>
    <row r="83" spans="1:151" ht="15.75">
      <c r="A83" s="798" t="s">
        <v>479</v>
      </c>
      <c r="B83" s="799" t="s">
        <v>481</v>
      </c>
      <c r="C83" s="1026">
        <v>20961</v>
      </c>
      <c r="D83" s="1027">
        <v>21544</v>
      </c>
      <c r="E83" s="1030"/>
      <c r="F83" s="1030">
        <v>21544</v>
      </c>
      <c r="G83" s="1030"/>
      <c r="H83" s="1031">
        <v>21544</v>
      </c>
      <c r="K83" s="802" t="s">
        <v>479</v>
      </c>
      <c r="L83" s="803" t="s">
        <v>481</v>
      </c>
      <c r="M83" s="804">
        <v>4595787140</v>
      </c>
      <c r="N83" s="805">
        <v>259490100</v>
      </c>
      <c r="O83" s="804">
        <v>4336297040</v>
      </c>
      <c r="P83" s="802">
        <v>2018</v>
      </c>
      <c r="Q83" s="752">
        <v>0.99760000000000004</v>
      </c>
      <c r="R83" s="803">
        <v>4346729190</v>
      </c>
      <c r="S83" s="806">
        <v>259490100</v>
      </c>
      <c r="T83" s="803">
        <v>430284258</v>
      </c>
      <c r="U83" s="803">
        <v>2168830684</v>
      </c>
      <c r="V83" s="803">
        <v>7205334232</v>
      </c>
      <c r="X83" s="619" t="s">
        <v>479</v>
      </c>
      <c r="Y83" s="619" t="s">
        <v>481</v>
      </c>
      <c r="Z83" s="807">
        <v>7205334232</v>
      </c>
      <c r="AA83" s="808">
        <v>46978779.192640007</v>
      </c>
      <c r="AB83" s="756">
        <v>25077622</v>
      </c>
      <c r="AC83" s="756">
        <v>515162</v>
      </c>
      <c r="AD83" s="809">
        <v>72571563.192640007</v>
      </c>
      <c r="AE83" s="810">
        <v>21544</v>
      </c>
      <c r="AF83" s="807">
        <v>3369</v>
      </c>
      <c r="AG83" s="807">
        <v>0.48780000000000001</v>
      </c>
      <c r="AI83" s="619" t="s">
        <v>479</v>
      </c>
      <c r="AJ83" s="619" t="s">
        <v>481</v>
      </c>
      <c r="AK83" s="760">
        <v>72571563.192640007</v>
      </c>
      <c r="AL83" s="761">
        <v>21544</v>
      </c>
      <c r="AM83" s="811">
        <v>3369</v>
      </c>
      <c r="AN83" s="812">
        <v>0.48780000000000001</v>
      </c>
      <c r="AO83" s="813">
        <v>0.28660000000000002</v>
      </c>
      <c r="AP83" s="814">
        <v>0.63859999999999995</v>
      </c>
      <c r="AQ83" s="812">
        <v>0.54309999999999992</v>
      </c>
      <c r="AR83" s="815">
        <v>0.54309999999999992</v>
      </c>
      <c r="AS83" s="825">
        <v>1122.29</v>
      </c>
      <c r="AT83" s="826">
        <v>944.17000000000007</v>
      </c>
      <c r="AU83" s="814">
        <v>20341198</v>
      </c>
      <c r="AV83" s="812">
        <v>1</v>
      </c>
      <c r="AW83" s="811">
        <v>20341198</v>
      </c>
      <c r="BB83" s="619" t="s">
        <v>479</v>
      </c>
      <c r="BC83" s="619" t="s">
        <v>657</v>
      </c>
      <c r="BD83" s="768">
        <v>7205334232</v>
      </c>
      <c r="BE83" s="769">
        <v>949.22</v>
      </c>
      <c r="BF83" s="808">
        <v>7590795</v>
      </c>
      <c r="BG83" s="816">
        <v>0.28660000000000002</v>
      </c>
      <c r="BH83" s="673"/>
      <c r="BI83" s="770">
        <v>21544</v>
      </c>
      <c r="BJ83" s="808">
        <v>22.7</v>
      </c>
      <c r="BK83" s="770">
        <v>131482</v>
      </c>
      <c r="BL83" s="810">
        <v>139</v>
      </c>
      <c r="BN83" s="619" t="s">
        <v>479</v>
      </c>
      <c r="BO83" s="619" t="s">
        <v>481</v>
      </c>
      <c r="BP83" s="772">
        <v>0.98499999999999999</v>
      </c>
      <c r="BQ83" s="772">
        <v>1.001611111111111</v>
      </c>
      <c r="BR83" s="818">
        <v>0.99557575757575767</v>
      </c>
      <c r="BS83" s="774"/>
      <c r="BT83" s="819">
        <v>2018</v>
      </c>
      <c r="BU83" s="776">
        <v>0.99760000000000004</v>
      </c>
      <c r="BV83" s="777"/>
      <c r="BW83" s="778">
        <v>0.77</v>
      </c>
      <c r="BX83" s="778">
        <v>0.76800000000000002</v>
      </c>
      <c r="BY83" s="778">
        <v>1.1778999999999999</v>
      </c>
      <c r="BZ83" s="622"/>
      <c r="CA83" s="619" t="s">
        <v>479</v>
      </c>
      <c r="CB83" s="619" t="s">
        <v>657</v>
      </c>
      <c r="CC83" s="770">
        <v>27643</v>
      </c>
      <c r="CD83" s="770">
        <v>28333</v>
      </c>
      <c r="CE83" s="770">
        <v>29236</v>
      </c>
      <c r="CF83" s="820">
        <v>28404</v>
      </c>
      <c r="CG83" s="820">
        <v>0.63859999999999995</v>
      </c>
      <c r="CH83" s="639"/>
      <c r="CI83" s="820">
        <v>-832</v>
      </c>
      <c r="CJ83" s="820">
        <v>-2.8500000000000001E-2</v>
      </c>
      <c r="CL83" s="619" t="s">
        <v>479</v>
      </c>
      <c r="CM83" s="619" t="s">
        <v>657</v>
      </c>
      <c r="CN83" s="780">
        <v>0.54309999999999992</v>
      </c>
      <c r="CO83" s="781"/>
      <c r="CP83" s="780">
        <v>21544</v>
      </c>
      <c r="CQ83" s="787">
        <v>13305000</v>
      </c>
      <c r="CR83" s="787">
        <v>0</v>
      </c>
      <c r="CS83" s="787">
        <v>13305000</v>
      </c>
      <c r="CT83" s="787">
        <v>617.57000000000005</v>
      </c>
      <c r="CU83" s="781"/>
      <c r="CV83" s="822">
        <v>1122.29</v>
      </c>
      <c r="CW83" s="787">
        <v>944.17000000000007</v>
      </c>
      <c r="CX83" s="785">
        <v>0.55000000000000004</v>
      </c>
      <c r="CY83" s="786"/>
      <c r="CZ83" s="787">
        <v>0.76800000000000002</v>
      </c>
      <c r="DA83" s="787">
        <v>1</v>
      </c>
      <c r="DB83" s="781"/>
      <c r="DC83" s="785">
        <v>1</v>
      </c>
      <c r="DX83" s="842" t="s">
        <v>377</v>
      </c>
      <c r="DY83" s="790" t="s">
        <v>63</v>
      </c>
      <c r="DZ83" s="790" t="s">
        <v>6</v>
      </c>
      <c r="EA83" s="791" t="s">
        <v>1079</v>
      </c>
      <c r="EB83" s="792">
        <v>515</v>
      </c>
      <c r="EC83" s="793"/>
      <c r="ED83" s="794">
        <v>515</v>
      </c>
      <c r="EE83" s="794"/>
      <c r="EF83" s="793"/>
      <c r="EG83" s="794">
        <v>1.120856639171219E-2</v>
      </c>
      <c r="EH83" s="793"/>
      <c r="EI83" s="794">
        <v>0</v>
      </c>
      <c r="EJ83" s="794"/>
      <c r="EK83" s="794">
        <v>0</v>
      </c>
      <c r="EL83" s="794"/>
      <c r="EM83" s="793"/>
      <c r="EN83" s="793"/>
      <c r="EO83" s="795"/>
      <c r="ES83" s="823" t="s">
        <v>459</v>
      </c>
      <c r="ET83" s="824" t="s">
        <v>460</v>
      </c>
      <c r="EU83" s="841">
        <v>0</v>
      </c>
    </row>
    <row r="84" spans="1:151" ht="15.75">
      <c r="A84" s="798" t="s">
        <v>482</v>
      </c>
      <c r="B84" s="799" t="s">
        <v>483</v>
      </c>
      <c r="C84" s="1026">
        <v>11178</v>
      </c>
      <c r="D84" s="1027">
        <v>12230</v>
      </c>
      <c r="E84" s="1030"/>
      <c r="F84" s="1030">
        <v>12230</v>
      </c>
      <c r="G84" s="1030"/>
      <c r="H84" s="1031">
        <v>12230</v>
      </c>
      <c r="K84" s="802" t="s">
        <v>482</v>
      </c>
      <c r="L84" s="803" t="s">
        <v>483</v>
      </c>
      <c r="M84" s="804">
        <v>5222811411</v>
      </c>
      <c r="N84" s="805">
        <v>184764780</v>
      </c>
      <c r="O84" s="804">
        <v>5038046631</v>
      </c>
      <c r="P84" s="802">
        <v>2019</v>
      </c>
      <c r="Q84" s="752">
        <v>1.0077125</v>
      </c>
      <c r="R84" s="803">
        <v>4999488079</v>
      </c>
      <c r="S84" s="806">
        <v>184764780</v>
      </c>
      <c r="T84" s="803">
        <v>864367738</v>
      </c>
      <c r="U84" s="803">
        <v>1570934181</v>
      </c>
      <c r="V84" s="803">
        <v>7619554778</v>
      </c>
      <c r="X84" s="619" t="s">
        <v>482</v>
      </c>
      <c r="Y84" s="619" t="s">
        <v>483</v>
      </c>
      <c r="Z84" s="807">
        <v>7619554778</v>
      </c>
      <c r="AA84" s="808">
        <v>49679497.152560003</v>
      </c>
      <c r="AB84" s="756">
        <v>14687548</v>
      </c>
      <c r="AC84" s="756">
        <v>310360</v>
      </c>
      <c r="AD84" s="809">
        <v>64677405.152560003</v>
      </c>
      <c r="AE84" s="810">
        <v>12230</v>
      </c>
      <c r="AF84" s="807">
        <v>5288</v>
      </c>
      <c r="AG84" s="807">
        <v>0.76559999999999995</v>
      </c>
      <c r="AI84" s="619" t="s">
        <v>482</v>
      </c>
      <c r="AJ84" s="619" t="s">
        <v>483</v>
      </c>
      <c r="AK84" s="760">
        <v>64677405.152560003</v>
      </c>
      <c r="AL84" s="761">
        <v>12230</v>
      </c>
      <c r="AM84" s="811">
        <v>5288</v>
      </c>
      <c r="AN84" s="812">
        <v>0.76559999999999995</v>
      </c>
      <c r="AO84" s="813">
        <v>0.50860000000000005</v>
      </c>
      <c r="AP84" s="814">
        <v>0.81020000000000003</v>
      </c>
      <c r="AQ84" s="812">
        <v>0.76219999999999999</v>
      </c>
      <c r="AR84" s="815">
        <v>0.76219999999999999</v>
      </c>
      <c r="AS84" s="825">
        <v>1575.06</v>
      </c>
      <c r="AT84" s="826">
        <v>491.40000000000009</v>
      </c>
      <c r="AU84" s="814">
        <v>6009822</v>
      </c>
      <c r="AV84" s="812">
        <v>1</v>
      </c>
      <c r="AW84" s="811">
        <v>6009822</v>
      </c>
      <c r="BB84" s="619" t="s">
        <v>482</v>
      </c>
      <c r="BC84" s="619" t="s">
        <v>658</v>
      </c>
      <c r="BD84" s="768">
        <v>7619554778</v>
      </c>
      <c r="BE84" s="769">
        <v>565.54999999999995</v>
      </c>
      <c r="BF84" s="808">
        <v>13472823</v>
      </c>
      <c r="BG84" s="816">
        <v>0.50860000000000005</v>
      </c>
      <c r="BH84" s="673"/>
      <c r="BI84" s="770">
        <v>12230</v>
      </c>
      <c r="BJ84" s="808">
        <v>21.62</v>
      </c>
      <c r="BK84" s="770">
        <v>91626</v>
      </c>
      <c r="BL84" s="810">
        <v>162</v>
      </c>
      <c r="BN84" s="619" t="s">
        <v>482</v>
      </c>
      <c r="BO84" s="619" t="s">
        <v>483</v>
      </c>
      <c r="BP84" s="772">
        <v>1.0151999999999999</v>
      </c>
      <c r="BQ84" s="772">
        <v>0.98793101604278077</v>
      </c>
      <c r="BR84" s="818">
        <v>1.0077125</v>
      </c>
      <c r="BS84" s="774"/>
      <c r="BT84" s="819">
        <v>2019</v>
      </c>
      <c r="BU84" s="776">
        <v>1.0077125</v>
      </c>
      <c r="BV84" s="777"/>
      <c r="BW84" s="778">
        <v>0.69499999999999995</v>
      </c>
      <c r="BX84" s="778">
        <v>0.7</v>
      </c>
      <c r="BY84" s="778">
        <v>1.0736000000000001</v>
      </c>
      <c r="BZ84" s="622"/>
      <c r="CA84" s="619" t="s">
        <v>482</v>
      </c>
      <c r="CB84" s="619" t="s">
        <v>658</v>
      </c>
      <c r="CC84" s="770">
        <v>34834</v>
      </c>
      <c r="CD84" s="770">
        <v>36099</v>
      </c>
      <c r="CE84" s="770">
        <v>37184</v>
      </c>
      <c r="CF84" s="820">
        <v>36039</v>
      </c>
      <c r="CG84" s="820">
        <v>0.81020000000000003</v>
      </c>
      <c r="CH84" s="639"/>
      <c r="CI84" s="820">
        <v>-1145</v>
      </c>
      <c r="CJ84" s="820">
        <v>-3.0800000000000001E-2</v>
      </c>
      <c r="CL84" s="619" t="s">
        <v>482</v>
      </c>
      <c r="CM84" s="619" t="s">
        <v>658</v>
      </c>
      <c r="CN84" s="780">
        <v>0.76219999999999999</v>
      </c>
      <c r="CO84" s="781"/>
      <c r="CP84" s="780">
        <v>12230</v>
      </c>
      <c r="CQ84" s="787">
        <v>15834840</v>
      </c>
      <c r="CR84" s="787">
        <v>0</v>
      </c>
      <c r="CS84" s="787">
        <v>15834840</v>
      </c>
      <c r="CT84" s="787">
        <v>1294.75</v>
      </c>
      <c r="CU84" s="781"/>
      <c r="CV84" s="822">
        <v>1575.06</v>
      </c>
      <c r="CW84" s="787">
        <v>491.40000000000009</v>
      </c>
      <c r="CX84" s="785">
        <v>0.82199999999999995</v>
      </c>
      <c r="CY84" s="786"/>
      <c r="CZ84" s="787">
        <v>0.7</v>
      </c>
      <c r="DA84" s="787">
        <v>1</v>
      </c>
      <c r="DB84" s="781"/>
      <c r="DC84" s="785">
        <v>1</v>
      </c>
      <c r="DX84" s="842" t="s">
        <v>377</v>
      </c>
      <c r="DY84" s="790" t="s">
        <v>65</v>
      </c>
      <c r="DZ84" s="790" t="s">
        <v>6</v>
      </c>
      <c r="EA84" s="791" t="s">
        <v>1080</v>
      </c>
      <c r="EB84" s="792">
        <v>881</v>
      </c>
      <c r="EC84" s="793"/>
      <c r="ED84" s="794">
        <v>881</v>
      </c>
      <c r="EE84" s="794"/>
      <c r="EF84" s="793"/>
      <c r="EG84" s="794">
        <v>1.9174266002132893E-2</v>
      </c>
      <c r="EH84" s="793"/>
      <c r="EI84" s="794">
        <v>0</v>
      </c>
      <c r="EJ84" s="794"/>
      <c r="EK84" s="794">
        <v>0</v>
      </c>
      <c r="EL84" s="794"/>
      <c r="EM84" s="793"/>
      <c r="EN84" s="793"/>
      <c r="EO84" s="795"/>
      <c r="ES84" s="823" t="s">
        <v>114</v>
      </c>
      <c r="ET84" s="824" t="s">
        <v>180</v>
      </c>
      <c r="EU84" s="841">
        <v>0</v>
      </c>
    </row>
    <row r="85" spans="1:151" ht="15.75">
      <c r="A85" s="798" t="s">
        <v>484</v>
      </c>
      <c r="B85" s="799" t="s">
        <v>485</v>
      </c>
      <c r="C85" s="1026">
        <v>18402</v>
      </c>
      <c r="D85" s="1027">
        <v>18522</v>
      </c>
      <c r="E85" s="1032">
        <v>1289</v>
      </c>
      <c r="F85" s="1030">
        <v>19811</v>
      </c>
      <c r="G85" s="1030"/>
      <c r="H85" s="1031">
        <v>19811</v>
      </c>
      <c r="K85" s="802" t="s">
        <v>484</v>
      </c>
      <c r="L85" s="803" t="s">
        <v>485</v>
      </c>
      <c r="M85" s="804">
        <v>10217378512</v>
      </c>
      <c r="N85" s="805">
        <v>365470738</v>
      </c>
      <c r="O85" s="804">
        <v>9851907774</v>
      </c>
      <c r="P85" s="802">
        <v>2019</v>
      </c>
      <c r="Q85" s="752">
        <v>0.99234042553191482</v>
      </c>
      <c r="R85" s="803">
        <v>9927951659</v>
      </c>
      <c r="S85" s="806">
        <v>365470738</v>
      </c>
      <c r="T85" s="803">
        <v>761259185</v>
      </c>
      <c r="U85" s="803">
        <v>2777447512</v>
      </c>
      <c r="V85" s="803">
        <v>13832129094</v>
      </c>
      <c r="X85" s="619" t="s">
        <v>484</v>
      </c>
      <c r="Y85" s="619" t="s">
        <v>485</v>
      </c>
      <c r="Z85" s="807">
        <v>13832129094</v>
      </c>
      <c r="AA85" s="808">
        <v>90185481.692880005</v>
      </c>
      <c r="AB85" s="756">
        <v>25816337</v>
      </c>
      <c r="AC85" s="756">
        <v>562369</v>
      </c>
      <c r="AD85" s="809">
        <v>116564187.69288</v>
      </c>
      <c r="AE85" s="810">
        <v>19811</v>
      </c>
      <c r="AF85" s="807">
        <v>5884</v>
      </c>
      <c r="AG85" s="807">
        <v>0.85189999999999999</v>
      </c>
      <c r="AI85" s="619" t="s">
        <v>484</v>
      </c>
      <c r="AJ85" s="619" t="s">
        <v>485</v>
      </c>
      <c r="AK85" s="760">
        <v>116564187.69288</v>
      </c>
      <c r="AL85" s="761">
        <v>19811</v>
      </c>
      <c r="AM85" s="811">
        <v>5884</v>
      </c>
      <c r="AN85" s="812">
        <v>0.85189999999999999</v>
      </c>
      <c r="AO85" s="813">
        <v>1.0212000000000001</v>
      </c>
      <c r="AP85" s="814">
        <v>0.8337</v>
      </c>
      <c r="AQ85" s="812">
        <v>0.85980000000000001</v>
      </c>
      <c r="AR85" s="815">
        <v>0.85980000000000001</v>
      </c>
      <c r="AS85" s="825">
        <v>1776.74</v>
      </c>
      <c r="AT85" s="826">
        <v>289.72000000000003</v>
      </c>
      <c r="AU85" s="814">
        <v>5739643</v>
      </c>
      <c r="AV85" s="812">
        <v>1</v>
      </c>
      <c r="AW85" s="811">
        <v>5739643</v>
      </c>
      <c r="BB85" s="619" t="s">
        <v>484</v>
      </c>
      <c r="BC85" s="619" t="s">
        <v>659</v>
      </c>
      <c r="BD85" s="768">
        <v>13832129094</v>
      </c>
      <c r="BE85" s="769">
        <v>511.37</v>
      </c>
      <c r="BF85" s="808">
        <v>27049160</v>
      </c>
      <c r="BG85" s="816">
        <v>1.0212000000000001</v>
      </c>
      <c r="BH85" s="673"/>
      <c r="BI85" s="770">
        <v>19811</v>
      </c>
      <c r="BJ85" s="808">
        <v>38.74</v>
      </c>
      <c r="BK85" s="770">
        <v>141957</v>
      </c>
      <c r="BL85" s="810">
        <v>278</v>
      </c>
      <c r="BN85" s="619" t="s">
        <v>484</v>
      </c>
      <c r="BO85" s="619" t="s">
        <v>485</v>
      </c>
      <c r="BP85" s="772">
        <v>0.96660000000000001</v>
      </c>
      <c r="BQ85" s="817">
        <v>0.9521914280726258</v>
      </c>
      <c r="BR85" s="818">
        <v>0.99234042553191482</v>
      </c>
      <c r="BS85" s="774"/>
      <c r="BT85" s="819">
        <v>2019</v>
      </c>
      <c r="BU85" s="776">
        <v>0.99234042553191482</v>
      </c>
      <c r="BV85" s="777"/>
      <c r="BW85" s="778">
        <v>0.65749999999999997</v>
      </c>
      <c r="BX85" s="778">
        <v>0.65200000000000002</v>
      </c>
      <c r="BY85" s="778">
        <v>1</v>
      </c>
      <c r="BZ85" s="622"/>
      <c r="CA85" s="619" t="s">
        <v>484</v>
      </c>
      <c r="CB85" s="619" t="s">
        <v>659</v>
      </c>
      <c r="CC85" s="770">
        <v>35649</v>
      </c>
      <c r="CD85" s="770">
        <v>36888</v>
      </c>
      <c r="CE85" s="770">
        <v>38712</v>
      </c>
      <c r="CF85" s="820">
        <v>37083</v>
      </c>
      <c r="CG85" s="820">
        <v>0.8337</v>
      </c>
      <c r="CH85" s="639"/>
      <c r="CI85" s="820">
        <v>-1629</v>
      </c>
      <c r="CJ85" s="820">
        <v>-4.2099999999999999E-2</v>
      </c>
      <c r="CL85" s="619" t="s">
        <v>484</v>
      </c>
      <c r="CM85" s="619" t="s">
        <v>743</v>
      </c>
      <c r="CN85" s="780">
        <v>0.85980000000000001</v>
      </c>
      <c r="CO85" s="781"/>
      <c r="CP85" s="780">
        <v>19811</v>
      </c>
      <c r="CQ85" s="787">
        <v>39077333</v>
      </c>
      <c r="CR85" s="787">
        <v>0</v>
      </c>
      <c r="CS85" s="787">
        <v>39077333</v>
      </c>
      <c r="CT85" s="787">
        <v>1972.51</v>
      </c>
      <c r="CU85" s="781"/>
      <c r="CV85" s="822">
        <v>1776.74</v>
      </c>
      <c r="CW85" s="787">
        <v>289.72000000000003</v>
      </c>
      <c r="CX85" s="785">
        <v>1</v>
      </c>
      <c r="CY85" s="786"/>
      <c r="CZ85" s="787">
        <v>0.65200000000000002</v>
      </c>
      <c r="DA85" s="787" t="s">
        <v>2</v>
      </c>
      <c r="DB85" s="781"/>
      <c r="DC85" s="785">
        <v>1</v>
      </c>
      <c r="DX85" s="842" t="s">
        <v>377</v>
      </c>
      <c r="DY85" s="790" t="s">
        <v>238</v>
      </c>
      <c r="DZ85" s="790" t="s">
        <v>6</v>
      </c>
      <c r="EA85" s="791" t="s">
        <v>1081</v>
      </c>
      <c r="EB85" s="792">
        <v>680</v>
      </c>
      <c r="EC85" s="793"/>
      <c r="ED85" s="794">
        <v>680</v>
      </c>
      <c r="EE85" s="794"/>
      <c r="EF85" s="793"/>
      <c r="EG85" s="794">
        <v>1.4799660478377261E-2</v>
      </c>
      <c r="EH85" s="793"/>
      <c r="EI85" s="794">
        <v>0</v>
      </c>
      <c r="EJ85" s="794"/>
      <c r="EK85" s="794">
        <v>0</v>
      </c>
      <c r="EL85" s="794"/>
      <c r="EM85" s="793"/>
      <c r="EN85" s="793"/>
      <c r="EO85" s="795"/>
      <c r="ES85" s="823" t="s">
        <v>461</v>
      </c>
      <c r="ET85" s="824" t="s">
        <v>462</v>
      </c>
      <c r="EU85" s="841">
        <v>93711</v>
      </c>
    </row>
    <row r="86" spans="1:151" ht="15.75">
      <c r="A86" s="798" t="s">
        <v>486</v>
      </c>
      <c r="B86" s="799" t="s">
        <v>487</v>
      </c>
      <c r="C86" s="1026">
        <v>7549</v>
      </c>
      <c r="D86" s="1027">
        <v>9619</v>
      </c>
      <c r="E86" s="1030"/>
      <c r="F86" s="1030">
        <v>9619</v>
      </c>
      <c r="G86" s="1030"/>
      <c r="H86" s="1031">
        <v>9619</v>
      </c>
      <c r="K86" s="802" t="s">
        <v>486</v>
      </c>
      <c r="L86" s="803" t="s">
        <v>487</v>
      </c>
      <c r="M86" s="804">
        <v>5071887781</v>
      </c>
      <c r="N86" s="805">
        <v>50760300</v>
      </c>
      <c r="O86" s="804">
        <v>5021127481</v>
      </c>
      <c r="P86" s="802">
        <v>2019</v>
      </c>
      <c r="Q86" s="752">
        <v>0.98590308370044055</v>
      </c>
      <c r="R86" s="803">
        <v>5092921976</v>
      </c>
      <c r="S86" s="806">
        <v>50760300</v>
      </c>
      <c r="T86" s="803">
        <v>696601531</v>
      </c>
      <c r="U86" s="803">
        <v>2122048426</v>
      </c>
      <c r="V86" s="803">
        <v>7962332233</v>
      </c>
      <c r="X86" s="619" t="s">
        <v>486</v>
      </c>
      <c r="Y86" s="619" t="s">
        <v>487</v>
      </c>
      <c r="Z86" s="807">
        <v>7962332233</v>
      </c>
      <c r="AA86" s="808">
        <v>51914406.159160003</v>
      </c>
      <c r="AB86" s="756">
        <v>14405338</v>
      </c>
      <c r="AC86" s="756">
        <v>234030</v>
      </c>
      <c r="AD86" s="809">
        <v>66553774.159160003</v>
      </c>
      <c r="AE86" s="810">
        <v>9619</v>
      </c>
      <c r="AF86" s="807">
        <v>6919</v>
      </c>
      <c r="AG86" s="807">
        <v>1.0017</v>
      </c>
      <c r="AI86" s="619" t="s">
        <v>486</v>
      </c>
      <c r="AJ86" s="619" t="s">
        <v>487</v>
      </c>
      <c r="AK86" s="760">
        <v>66553774.159160003</v>
      </c>
      <c r="AL86" s="761">
        <v>9619</v>
      </c>
      <c r="AM86" s="811">
        <v>6919</v>
      </c>
      <c r="AN86" s="812">
        <v>1.0017</v>
      </c>
      <c r="AO86" s="813">
        <v>0.53280000000000005</v>
      </c>
      <c r="AP86" s="814">
        <v>0.71109999999999995</v>
      </c>
      <c r="AQ86" s="812">
        <v>0.80959999999999999</v>
      </c>
      <c r="AR86" s="815">
        <v>0.80959999999999999</v>
      </c>
      <c r="AS86" s="825">
        <v>1673.01</v>
      </c>
      <c r="AT86" s="826">
        <v>393.45000000000005</v>
      </c>
      <c r="AU86" s="814">
        <v>3784596</v>
      </c>
      <c r="AV86" s="812">
        <v>0.88800000000000001</v>
      </c>
      <c r="AW86" s="811">
        <v>3360721</v>
      </c>
      <c r="BB86" s="619" t="s">
        <v>486</v>
      </c>
      <c r="BC86" s="619" t="s">
        <v>660</v>
      </c>
      <c r="BD86" s="768">
        <v>7962332233</v>
      </c>
      <c r="BE86" s="769">
        <v>564.15</v>
      </c>
      <c r="BF86" s="808">
        <v>14113857</v>
      </c>
      <c r="BG86" s="816">
        <v>0.53280000000000005</v>
      </c>
      <c r="BH86" s="673"/>
      <c r="BI86" s="770">
        <v>9619</v>
      </c>
      <c r="BJ86" s="808">
        <v>17.05</v>
      </c>
      <c r="BK86" s="770">
        <v>68377</v>
      </c>
      <c r="BL86" s="810">
        <v>121</v>
      </c>
      <c r="BN86" s="619" t="s">
        <v>486</v>
      </c>
      <c r="BO86" s="619" t="s">
        <v>487</v>
      </c>
      <c r="BP86" s="772">
        <v>0.92949999999999999</v>
      </c>
      <c r="BQ86" s="772">
        <v>0.93134328358208951</v>
      </c>
      <c r="BR86" s="818">
        <v>0.98590308370044055</v>
      </c>
      <c r="BS86" s="774"/>
      <c r="BT86" s="819">
        <v>2019</v>
      </c>
      <c r="BU86" s="776">
        <v>0.98590308370044055</v>
      </c>
      <c r="BV86" s="777"/>
      <c r="BW86" s="778">
        <v>0.59699999999999998</v>
      </c>
      <c r="BX86" s="778">
        <v>0.58899999999999997</v>
      </c>
      <c r="BY86" s="778">
        <v>0.90339999999999998</v>
      </c>
      <c r="BZ86" s="622"/>
      <c r="CA86" s="619" t="s">
        <v>486</v>
      </c>
      <c r="CB86" s="619" t="s">
        <v>660</v>
      </c>
      <c r="CC86" s="770">
        <v>30698</v>
      </c>
      <c r="CD86" s="770">
        <v>31555</v>
      </c>
      <c r="CE86" s="770">
        <v>32634</v>
      </c>
      <c r="CF86" s="820">
        <v>31629</v>
      </c>
      <c r="CG86" s="820">
        <v>0.71109999999999995</v>
      </c>
      <c r="CH86" s="639"/>
      <c r="CI86" s="820">
        <v>-1005</v>
      </c>
      <c r="CJ86" s="820">
        <v>-3.0800000000000001E-2</v>
      </c>
      <c r="CL86" s="619" t="s">
        <v>486</v>
      </c>
      <c r="CM86" s="619" t="s">
        <v>660</v>
      </c>
      <c r="CN86" s="780">
        <v>0.80959999999999999</v>
      </c>
      <c r="CO86" s="781"/>
      <c r="CP86" s="780">
        <v>9619</v>
      </c>
      <c r="CQ86" s="787">
        <v>14284004</v>
      </c>
      <c r="CR86" s="787">
        <v>0</v>
      </c>
      <c r="CS86" s="787">
        <v>14284004</v>
      </c>
      <c r="CT86" s="787">
        <v>1484.98</v>
      </c>
      <c r="CU86" s="781"/>
      <c r="CV86" s="822">
        <v>1673.01</v>
      </c>
      <c r="CW86" s="787">
        <v>393.45000000000005</v>
      </c>
      <c r="CX86" s="785">
        <v>0.88800000000000001</v>
      </c>
      <c r="CY86" s="786"/>
      <c r="CZ86" s="787">
        <v>0.58899999999999997</v>
      </c>
      <c r="DA86" s="787" t="s">
        <v>2</v>
      </c>
      <c r="DB86" s="781"/>
      <c r="DC86" s="785">
        <v>0.88800000000000001</v>
      </c>
      <c r="DX86" s="842" t="s">
        <v>377</v>
      </c>
      <c r="DY86" s="790" t="s">
        <v>262</v>
      </c>
      <c r="DZ86" s="790" t="s">
        <v>6</v>
      </c>
      <c r="EA86" s="791" t="s">
        <v>263</v>
      </c>
      <c r="EB86" s="792">
        <v>1420</v>
      </c>
      <c r="EC86" s="793"/>
      <c r="ED86" s="794">
        <v>1420</v>
      </c>
      <c r="EE86" s="794"/>
      <c r="EF86" s="793"/>
      <c r="EG86" s="794">
        <v>3.0905173351905457E-2</v>
      </c>
      <c r="EH86" s="793"/>
      <c r="EI86" s="794">
        <v>0</v>
      </c>
      <c r="EJ86" s="794"/>
      <c r="EK86" s="794">
        <v>0</v>
      </c>
      <c r="EL86" s="794"/>
      <c r="EM86" s="793"/>
      <c r="EN86" s="793"/>
      <c r="EO86" s="795"/>
      <c r="ES86" s="823" t="s">
        <v>463</v>
      </c>
      <c r="ET86" s="824" t="s">
        <v>464</v>
      </c>
      <c r="EU86" s="841">
        <v>2183273</v>
      </c>
    </row>
    <row r="87" spans="1:151" ht="15.75">
      <c r="A87" s="798" t="s">
        <v>488</v>
      </c>
      <c r="B87" s="799" t="s">
        <v>489</v>
      </c>
      <c r="C87" s="1026">
        <v>7869</v>
      </c>
      <c r="D87" s="1027">
        <v>10799</v>
      </c>
      <c r="E87" s="1030"/>
      <c r="F87" s="1030">
        <v>10799</v>
      </c>
      <c r="G87" s="1030"/>
      <c r="H87" s="1031">
        <v>10799</v>
      </c>
      <c r="K87" s="802" t="s">
        <v>488</v>
      </c>
      <c r="L87" s="803" t="s">
        <v>489</v>
      </c>
      <c r="M87" s="804">
        <v>3621456616</v>
      </c>
      <c r="N87" s="805">
        <v>241679123</v>
      </c>
      <c r="O87" s="804">
        <v>3379777493</v>
      </c>
      <c r="P87" s="802">
        <v>2019</v>
      </c>
      <c r="Q87" s="752">
        <v>0.99350000000000005</v>
      </c>
      <c r="R87" s="803">
        <v>3401889777</v>
      </c>
      <c r="S87" s="806">
        <v>241679123</v>
      </c>
      <c r="T87" s="803">
        <v>176012474</v>
      </c>
      <c r="U87" s="803">
        <v>1104964508</v>
      </c>
      <c r="V87" s="803">
        <v>4924545882</v>
      </c>
      <c r="X87" s="619" t="s">
        <v>488</v>
      </c>
      <c r="Y87" s="619" t="s">
        <v>489</v>
      </c>
      <c r="Z87" s="807">
        <v>4924545882</v>
      </c>
      <c r="AA87" s="808">
        <v>32108039.150640003</v>
      </c>
      <c r="AB87" s="756">
        <v>13180604</v>
      </c>
      <c r="AC87" s="756">
        <v>432805</v>
      </c>
      <c r="AD87" s="809">
        <v>45721448.150640003</v>
      </c>
      <c r="AE87" s="810">
        <v>10799</v>
      </c>
      <c r="AF87" s="807">
        <v>4234</v>
      </c>
      <c r="AG87" s="807">
        <v>0.61299999999999999</v>
      </c>
      <c r="AI87" s="619" t="s">
        <v>488</v>
      </c>
      <c r="AJ87" s="619" t="s">
        <v>489</v>
      </c>
      <c r="AK87" s="760">
        <v>45721448.150640003</v>
      </c>
      <c r="AL87" s="761">
        <v>10799</v>
      </c>
      <c r="AM87" s="811">
        <v>4234</v>
      </c>
      <c r="AN87" s="812">
        <v>0.61299999999999999</v>
      </c>
      <c r="AO87" s="813">
        <v>0.1968</v>
      </c>
      <c r="AP87" s="814">
        <v>0.77300000000000002</v>
      </c>
      <c r="AQ87" s="812">
        <v>0.65140000000000009</v>
      </c>
      <c r="AR87" s="815">
        <v>0.65140000000000009</v>
      </c>
      <c r="AS87" s="825">
        <v>1346.09</v>
      </c>
      <c r="AT87" s="826">
        <v>720.37000000000012</v>
      </c>
      <c r="AU87" s="814">
        <v>7779276</v>
      </c>
      <c r="AV87" s="812">
        <v>1</v>
      </c>
      <c r="AW87" s="811">
        <v>7779276</v>
      </c>
      <c r="BB87" s="619" t="s">
        <v>488</v>
      </c>
      <c r="BC87" s="619" t="s">
        <v>661</v>
      </c>
      <c r="BD87" s="768">
        <v>4924545882</v>
      </c>
      <c r="BE87" s="769">
        <v>944.74</v>
      </c>
      <c r="BF87" s="808">
        <v>5212594</v>
      </c>
      <c r="BG87" s="816">
        <v>0.1968</v>
      </c>
      <c r="BH87" s="673"/>
      <c r="BI87" s="770">
        <v>10799</v>
      </c>
      <c r="BJ87" s="808">
        <v>11.43</v>
      </c>
      <c r="BK87" s="770">
        <v>63896</v>
      </c>
      <c r="BL87" s="810">
        <v>68</v>
      </c>
      <c r="BN87" s="619" t="s">
        <v>488</v>
      </c>
      <c r="BO87" s="619" t="s">
        <v>489</v>
      </c>
      <c r="BP87" s="772">
        <v>1.002</v>
      </c>
      <c r="BQ87" s="772">
        <v>0.9326644080416977</v>
      </c>
      <c r="BR87" s="818">
        <v>0.99350000000000005</v>
      </c>
      <c r="BS87" s="774"/>
      <c r="BT87" s="819">
        <v>2019</v>
      </c>
      <c r="BU87" s="776">
        <v>0.99350000000000005</v>
      </c>
      <c r="BV87" s="777"/>
      <c r="BW87" s="778">
        <v>0.82499999999999996</v>
      </c>
      <c r="BX87" s="778">
        <v>0.82</v>
      </c>
      <c r="BY87" s="778">
        <v>1.2577</v>
      </c>
      <c r="BZ87" s="622"/>
      <c r="CA87" s="619" t="s">
        <v>488</v>
      </c>
      <c r="CB87" s="619" t="s">
        <v>661</v>
      </c>
      <c r="CC87" s="770">
        <v>33366</v>
      </c>
      <c r="CD87" s="770">
        <v>35171</v>
      </c>
      <c r="CE87" s="770">
        <v>34614</v>
      </c>
      <c r="CF87" s="820">
        <v>34383.666666666664</v>
      </c>
      <c r="CG87" s="820">
        <v>0.77300000000000002</v>
      </c>
      <c r="CH87" s="639"/>
      <c r="CI87" s="820">
        <v>-230.33333333333576</v>
      </c>
      <c r="CJ87" s="820">
        <v>-6.7000000000000002E-3</v>
      </c>
      <c r="CL87" s="619" t="s">
        <v>488</v>
      </c>
      <c r="CM87" s="619" t="s">
        <v>661</v>
      </c>
      <c r="CN87" s="780">
        <v>0.65140000000000009</v>
      </c>
      <c r="CO87" s="781"/>
      <c r="CP87" s="780">
        <v>10799</v>
      </c>
      <c r="CQ87" s="787">
        <v>11974938</v>
      </c>
      <c r="CR87" s="787">
        <v>1869684</v>
      </c>
      <c r="CS87" s="787">
        <v>13844622</v>
      </c>
      <c r="CT87" s="787">
        <v>1282.03</v>
      </c>
      <c r="CU87" s="781"/>
      <c r="CV87" s="822">
        <v>1346.09</v>
      </c>
      <c r="CW87" s="787">
        <v>720.37000000000012</v>
      </c>
      <c r="CX87" s="785">
        <v>0.95199999999999996</v>
      </c>
      <c r="CY87" s="786"/>
      <c r="CZ87" s="787">
        <v>0.82</v>
      </c>
      <c r="DA87" s="787">
        <v>1</v>
      </c>
      <c r="DB87" s="781"/>
      <c r="DC87" s="785">
        <v>1</v>
      </c>
      <c r="DX87" s="842" t="s">
        <v>377</v>
      </c>
      <c r="DY87" s="790" t="s">
        <v>761</v>
      </c>
      <c r="DZ87" s="790" t="s">
        <v>6</v>
      </c>
      <c r="EA87" s="791" t="s">
        <v>1082</v>
      </c>
      <c r="EB87" s="792">
        <v>225</v>
      </c>
      <c r="EC87" s="793"/>
      <c r="ED87" s="794">
        <v>225</v>
      </c>
      <c r="EE87" s="794"/>
      <c r="EF87" s="793"/>
      <c r="EG87" s="794">
        <v>4.8969464818160056E-3</v>
      </c>
      <c r="EH87" s="793"/>
      <c r="EI87" s="794">
        <v>0</v>
      </c>
      <c r="EJ87" s="794"/>
      <c r="EK87" s="794">
        <v>0</v>
      </c>
      <c r="EL87" s="794"/>
      <c r="EM87" s="793"/>
      <c r="EN87" s="793"/>
      <c r="EO87" s="795"/>
      <c r="ES87" s="823" t="s">
        <v>465</v>
      </c>
      <c r="ET87" s="824" t="s">
        <v>466</v>
      </c>
      <c r="EU87" s="841">
        <v>3477559</v>
      </c>
    </row>
    <row r="88" spans="1:151" ht="15.75">
      <c r="A88" s="798" t="s">
        <v>490</v>
      </c>
      <c r="B88" s="799" t="s">
        <v>491</v>
      </c>
      <c r="C88" s="1026">
        <v>5485</v>
      </c>
      <c r="D88" s="1027">
        <v>5485</v>
      </c>
      <c r="E88" s="1030"/>
      <c r="F88" s="1030">
        <v>5485</v>
      </c>
      <c r="G88" s="1030"/>
      <c r="H88" s="1031">
        <v>5485</v>
      </c>
      <c r="K88" s="802" t="s">
        <v>490</v>
      </c>
      <c r="L88" s="803" t="s">
        <v>491</v>
      </c>
      <c r="M88" s="804">
        <v>1431413381</v>
      </c>
      <c r="N88" s="805">
        <v>94963190</v>
      </c>
      <c r="O88" s="804">
        <v>1336450191</v>
      </c>
      <c r="P88" s="802">
        <v>2019</v>
      </c>
      <c r="Q88" s="752">
        <v>1.0061297709923664</v>
      </c>
      <c r="R88" s="803">
        <v>1328307967</v>
      </c>
      <c r="S88" s="806">
        <v>94963190</v>
      </c>
      <c r="T88" s="803">
        <v>120009069</v>
      </c>
      <c r="U88" s="803">
        <v>671291069</v>
      </c>
      <c r="V88" s="803">
        <v>2214571295</v>
      </c>
      <c r="X88" s="619" t="s">
        <v>490</v>
      </c>
      <c r="Y88" s="619" t="s">
        <v>491</v>
      </c>
      <c r="Z88" s="807">
        <v>2214571295</v>
      </c>
      <c r="AA88" s="808">
        <v>14439004.843400002</v>
      </c>
      <c r="AB88" s="756">
        <v>7529231</v>
      </c>
      <c r="AC88" s="756">
        <v>143176</v>
      </c>
      <c r="AD88" s="809">
        <v>22111411.843400002</v>
      </c>
      <c r="AE88" s="810">
        <v>5485</v>
      </c>
      <c r="AF88" s="807">
        <v>4031</v>
      </c>
      <c r="AG88" s="807">
        <v>0.58360000000000001</v>
      </c>
      <c r="AI88" s="619" t="s">
        <v>490</v>
      </c>
      <c r="AJ88" s="619" t="s">
        <v>491</v>
      </c>
      <c r="AK88" s="760">
        <v>22111411.843400002</v>
      </c>
      <c r="AL88" s="761">
        <v>5485</v>
      </c>
      <c r="AM88" s="811">
        <v>4031</v>
      </c>
      <c r="AN88" s="812">
        <v>0.58360000000000001</v>
      </c>
      <c r="AO88" s="813">
        <v>0.26219999999999999</v>
      </c>
      <c r="AP88" s="814">
        <v>0.71340000000000003</v>
      </c>
      <c r="AQ88" s="812">
        <v>0.61630000000000007</v>
      </c>
      <c r="AR88" s="815">
        <v>0.61630000000000007</v>
      </c>
      <c r="AS88" s="825">
        <v>1273.56</v>
      </c>
      <c r="AT88" s="826">
        <v>792.90000000000009</v>
      </c>
      <c r="AU88" s="814">
        <v>4349057</v>
      </c>
      <c r="AV88" s="812">
        <v>1</v>
      </c>
      <c r="AW88" s="811">
        <v>4349057</v>
      </c>
      <c r="BB88" s="619" t="s">
        <v>490</v>
      </c>
      <c r="BC88" s="619" t="s">
        <v>662</v>
      </c>
      <c r="BD88" s="768">
        <v>2214571295</v>
      </c>
      <c r="BE88" s="769">
        <v>318.83999999999997</v>
      </c>
      <c r="BF88" s="808">
        <v>6945714</v>
      </c>
      <c r="BG88" s="816">
        <v>0.26219999999999999</v>
      </c>
      <c r="BH88" s="673"/>
      <c r="BI88" s="770">
        <v>5485</v>
      </c>
      <c r="BJ88" s="808">
        <v>17.2</v>
      </c>
      <c r="BK88" s="770">
        <v>35715</v>
      </c>
      <c r="BL88" s="810">
        <v>112</v>
      </c>
      <c r="BN88" s="619" t="s">
        <v>490</v>
      </c>
      <c r="BO88" s="619" t="s">
        <v>491</v>
      </c>
      <c r="BP88" s="772">
        <v>1.0415000000000001</v>
      </c>
      <c r="BQ88" s="772">
        <v>1.0441764705882353</v>
      </c>
      <c r="BR88" s="818">
        <v>1.0061297709923664</v>
      </c>
      <c r="BS88" s="774"/>
      <c r="BT88" s="819">
        <v>2019</v>
      </c>
      <c r="BU88" s="776">
        <v>1.0061297709923664</v>
      </c>
      <c r="BV88" s="777"/>
      <c r="BW88" s="778">
        <v>1</v>
      </c>
      <c r="BX88" s="778">
        <v>1.006</v>
      </c>
      <c r="BY88" s="778">
        <v>1.5428999999999999</v>
      </c>
      <c r="BZ88" s="622"/>
      <c r="CA88" s="619" t="s">
        <v>490</v>
      </c>
      <c r="CB88" s="619" t="s">
        <v>662</v>
      </c>
      <c r="CC88" s="770">
        <v>30365</v>
      </c>
      <c r="CD88" s="770">
        <v>31846</v>
      </c>
      <c r="CE88" s="770">
        <v>32991</v>
      </c>
      <c r="CF88" s="820">
        <v>31734</v>
      </c>
      <c r="CG88" s="820">
        <v>0.71340000000000003</v>
      </c>
      <c r="CH88" s="639"/>
      <c r="CI88" s="820">
        <v>-1257</v>
      </c>
      <c r="CJ88" s="820">
        <v>-3.8100000000000002E-2</v>
      </c>
      <c r="CL88" s="619" t="s">
        <v>490</v>
      </c>
      <c r="CM88" s="619" t="s">
        <v>662</v>
      </c>
      <c r="CN88" s="780">
        <v>0.61630000000000007</v>
      </c>
      <c r="CO88" s="781"/>
      <c r="CP88" s="780">
        <v>5485</v>
      </c>
      <c r="CQ88" s="787">
        <v>10194897</v>
      </c>
      <c r="CR88" s="787">
        <v>0</v>
      </c>
      <c r="CS88" s="787">
        <v>10194897</v>
      </c>
      <c r="CT88" s="787">
        <v>1858.69</v>
      </c>
      <c r="CU88" s="781"/>
      <c r="CV88" s="822">
        <v>1273.56</v>
      </c>
      <c r="CW88" s="787">
        <v>792.90000000000009</v>
      </c>
      <c r="CX88" s="785">
        <v>1</v>
      </c>
      <c r="CY88" s="786"/>
      <c r="CZ88" s="787">
        <v>1.006</v>
      </c>
      <c r="DA88" s="787">
        <v>1</v>
      </c>
      <c r="DB88" s="781"/>
      <c r="DC88" s="785">
        <v>1</v>
      </c>
      <c r="DX88" s="842" t="s">
        <v>377</v>
      </c>
      <c r="DY88" s="790" t="s">
        <v>768</v>
      </c>
      <c r="DZ88" s="790" t="s">
        <v>6</v>
      </c>
      <c r="EA88" s="791" t="s">
        <v>1083</v>
      </c>
      <c r="EB88" s="792">
        <v>574</v>
      </c>
      <c r="EC88" s="793"/>
      <c r="ED88" s="794">
        <v>574</v>
      </c>
      <c r="EE88" s="794"/>
      <c r="EF88" s="793"/>
      <c r="EG88" s="794">
        <v>1.2492654580277276E-2</v>
      </c>
      <c r="EH88" s="793"/>
      <c r="EI88" s="794">
        <v>0</v>
      </c>
      <c r="EJ88" s="794"/>
      <c r="EK88" s="794">
        <v>0</v>
      </c>
      <c r="EL88" s="794"/>
      <c r="EM88" s="793"/>
      <c r="EN88" s="793"/>
      <c r="EO88" s="795"/>
      <c r="ES88" s="823" t="s">
        <v>467</v>
      </c>
      <c r="ET88" s="824" t="s">
        <v>468</v>
      </c>
      <c r="EU88" s="841">
        <v>181533</v>
      </c>
    </row>
    <row r="89" spans="1:151" ht="15.75">
      <c r="A89" s="798" t="s">
        <v>492</v>
      </c>
      <c r="B89" s="799" t="s">
        <v>493</v>
      </c>
      <c r="C89" s="1026">
        <v>8210</v>
      </c>
      <c r="D89" s="1027">
        <v>9090</v>
      </c>
      <c r="E89" s="1030"/>
      <c r="F89" s="1030">
        <v>9090</v>
      </c>
      <c r="G89" s="1030"/>
      <c r="H89" s="1031">
        <v>9090</v>
      </c>
      <c r="K89" s="802" t="s">
        <v>492</v>
      </c>
      <c r="L89" s="803" t="s">
        <v>493</v>
      </c>
      <c r="M89" s="804">
        <v>3842960380</v>
      </c>
      <c r="N89" s="805">
        <v>226534291</v>
      </c>
      <c r="O89" s="804">
        <v>3616426089</v>
      </c>
      <c r="P89" s="802">
        <v>2017</v>
      </c>
      <c r="Q89" s="752">
        <v>0.91259999999999997</v>
      </c>
      <c r="R89" s="803">
        <v>3962772396</v>
      </c>
      <c r="S89" s="806">
        <v>226534291</v>
      </c>
      <c r="T89" s="803">
        <v>168631520</v>
      </c>
      <c r="U89" s="803">
        <v>1030134499</v>
      </c>
      <c r="V89" s="803">
        <v>5388072706</v>
      </c>
      <c r="X89" s="619" t="s">
        <v>492</v>
      </c>
      <c r="Y89" s="619" t="s">
        <v>493</v>
      </c>
      <c r="Z89" s="807">
        <v>5388072706</v>
      </c>
      <c r="AA89" s="808">
        <v>35130234.043120004</v>
      </c>
      <c r="AB89" s="756">
        <v>10163332</v>
      </c>
      <c r="AC89" s="756">
        <v>228880</v>
      </c>
      <c r="AD89" s="809">
        <v>45522446.043120004</v>
      </c>
      <c r="AE89" s="810">
        <v>9090</v>
      </c>
      <c r="AF89" s="807">
        <v>5008</v>
      </c>
      <c r="AG89" s="807">
        <v>0.72509999999999997</v>
      </c>
      <c r="AI89" s="619" t="s">
        <v>492</v>
      </c>
      <c r="AJ89" s="619" t="s">
        <v>493</v>
      </c>
      <c r="AK89" s="760">
        <v>45522446.043120004</v>
      </c>
      <c r="AL89" s="761">
        <v>9090</v>
      </c>
      <c r="AM89" s="811">
        <v>5008</v>
      </c>
      <c r="AN89" s="812">
        <v>0.72509999999999997</v>
      </c>
      <c r="AO89" s="813">
        <v>0.51490000000000002</v>
      </c>
      <c r="AP89" s="814">
        <v>0.84540000000000004</v>
      </c>
      <c r="AQ89" s="812">
        <v>0.76419999999999999</v>
      </c>
      <c r="AR89" s="815">
        <v>0.76419999999999999</v>
      </c>
      <c r="AS89" s="825">
        <v>1579.19</v>
      </c>
      <c r="AT89" s="826">
        <v>487.27</v>
      </c>
      <c r="AU89" s="814">
        <v>4429284</v>
      </c>
      <c r="AV89" s="812">
        <v>0.78200000000000003</v>
      </c>
      <c r="AW89" s="811">
        <v>3463700</v>
      </c>
      <c r="BB89" s="619" t="s">
        <v>492</v>
      </c>
      <c r="BC89" s="619" t="s">
        <v>663</v>
      </c>
      <c r="BD89" s="768">
        <v>5388072706</v>
      </c>
      <c r="BE89" s="769">
        <v>395.09</v>
      </c>
      <c r="BF89" s="808">
        <v>13637583</v>
      </c>
      <c r="BG89" s="816">
        <v>0.51490000000000002</v>
      </c>
      <c r="BH89" s="673"/>
      <c r="BI89" s="770">
        <v>9090</v>
      </c>
      <c r="BJ89" s="808">
        <v>23.01</v>
      </c>
      <c r="BK89" s="770">
        <v>63343</v>
      </c>
      <c r="BL89" s="810">
        <v>160</v>
      </c>
      <c r="BN89" s="619" t="s">
        <v>492</v>
      </c>
      <c r="BO89" s="619" t="s">
        <v>493</v>
      </c>
      <c r="BP89" s="772">
        <v>0.98329999999999995</v>
      </c>
      <c r="BQ89" s="772">
        <v>0.93133986928104573</v>
      </c>
      <c r="BR89" s="773">
        <v>0.87655177865612655</v>
      </c>
      <c r="BS89" s="774"/>
      <c r="BT89" s="775">
        <v>2017</v>
      </c>
      <c r="BU89" s="776">
        <v>0.91259999999999997</v>
      </c>
      <c r="BV89" s="777"/>
      <c r="BW89" s="778">
        <v>0.67</v>
      </c>
      <c r="BX89" s="778">
        <v>0.61099999999999999</v>
      </c>
      <c r="BY89" s="778">
        <v>0.93710000000000004</v>
      </c>
      <c r="BZ89" s="622"/>
      <c r="CA89" s="619" t="s">
        <v>492</v>
      </c>
      <c r="CB89" s="619" t="s">
        <v>663</v>
      </c>
      <c r="CC89" s="770">
        <v>36212</v>
      </c>
      <c r="CD89" s="770">
        <v>37797</v>
      </c>
      <c r="CE89" s="770">
        <v>38804</v>
      </c>
      <c r="CF89" s="820">
        <v>37604.333333333336</v>
      </c>
      <c r="CG89" s="820">
        <v>0.84540000000000004</v>
      </c>
      <c r="CH89" s="639"/>
      <c r="CI89" s="820">
        <v>-1199.6666666666642</v>
      </c>
      <c r="CJ89" s="820">
        <v>-3.09E-2</v>
      </c>
      <c r="CL89" s="619" t="s">
        <v>492</v>
      </c>
      <c r="CM89" s="619" t="s">
        <v>663</v>
      </c>
      <c r="CN89" s="780">
        <v>0.76419999999999999</v>
      </c>
      <c r="CO89" s="781"/>
      <c r="CP89" s="780">
        <v>9090</v>
      </c>
      <c r="CQ89" s="787">
        <v>11225706</v>
      </c>
      <c r="CR89" s="787">
        <v>0</v>
      </c>
      <c r="CS89" s="787">
        <v>11225706</v>
      </c>
      <c r="CT89" s="787">
        <v>1234.95</v>
      </c>
      <c r="CU89" s="781"/>
      <c r="CV89" s="822">
        <v>1579.19</v>
      </c>
      <c r="CW89" s="787">
        <v>487.27</v>
      </c>
      <c r="CX89" s="785">
        <v>0.78200000000000003</v>
      </c>
      <c r="CY89" s="786"/>
      <c r="CZ89" s="787">
        <v>0.61099999999999999</v>
      </c>
      <c r="DA89" s="787" t="s">
        <v>2</v>
      </c>
      <c r="DB89" s="781"/>
      <c r="DC89" s="785">
        <v>0.78200000000000003</v>
      </c>
      <c r="DX89" s="842" t="s">
        <v>377</v>
      </c>
      <c r="DY89" s="790" t="s">
        <v>828</v>
      </c>
      <c r="DZ89" s="790" t="s">
        <v>6</v>
      </c>
      <c r="EA89" s="791" t="s">
        <v>1084</v>
      </c>
      <c r="EB89" s="792">
        <v>486</v>
      </c>
      <c r="EC89" s="793"/>
      <c r="ED89" s="794">
        <v>486</v>
      </c>
      <c r="EE89" s="794"/>
      <c r="EF89" s="793"/>
      <c r="EG89" s="794">
        <v>1.0577404400722572E-2</v>
      </c>
      <c r="EH89" s="793"/>
      <c r="EI89" s="794">
        <v>0</v>
      </c>
      <c r="EJ89" s="794"/>
      <c r="EK89" s="794">
        <v>0</v>
      </c>
      <c r="EL89" s="794"/>
      <c r="EM89" s="793"/>
      <c r="EN89" s="793"/>
      <c r="EO89" s="795"/>
      <c r="ES89" s="823" t="s">
        <v>469</v>
      </c>
      <c r="ET89" s="824" t="s">
        <v>470</v>
      </c>
      <c r="EU89" s="841">
        <v>1136388</v>
      </c>
    </row>
    <row r="90" spans="1:151" ht="15.75">
      <c r="A90" s="798" t="s">
        <v>494</v>
      </c>
      <c r="B90" s="799" t="s">
        <v>495</v>
      </c>
      <c r="C90" s="1026">
        <v>5613</v>
      </c>
      <c r="D90" s="1027">
        <v>5613</v>
      </c>
      <c r="E90" s="1030"/>
      <c r="F90" s="1030">
        <v>5613</v>
      </c>
      <c r="G90" s="1030"/>
      <c r="H90" s="1031">
        <v>5613</v>
      </c>
      <c r="K90" s="802" t="s">
        <v>494</v>
      </c>
      <c r="L90" s="803" t="s">
        <v>495</v>
      </c>
      <c r="M90" s="804">
        <v>2775685827</v>
      </c>
      <c r="N90" s="805">
        <v>99423655</v>
      </c>
      <c r="O90" s="804">
        <v>2676262172</v>
      </c>
      <c r="P90" s="802">
        <v>2017</v>
      </c>
      <c r="Q90" s="752">
        <v>0.95930000000000004</v>
      </c>
      <c r="R90" s="803">
        <v>2789807330</v>
      </c>
      <c r="S90" s="806">
        <v>99423655</v>
      </c>
      <c r="T90" s="803">
        <v>671115595</v>
      </c>
      <c r="U90" s="803">
        <v>634787344</v>
      </c>
      <c r="V90" s="803">
        <v>4195133924</v>
      </c>
      <c r="X90" s="619" t="s">
        <v>494</v>
      </c>
      <c r="Y90" s="619" t="s">
        <v>495</v>
      </c>
      <c r="Z90" s="807">
        <v>4195133924</v>
      </c>
      <c r="AA90" s="808">
        <v>27352273.184480004</v>
      </c>
      <c r="AB90" s="756">
        <v>9167881</v>
      </c>
      <c r="AC90" s="756">
        <v>178291</v>
      </c>
      <c r="AD90" s="809">
        <v>36698445.184480004</v>
      </c>
      <c r="AE90" s="810">
        <v>5613</v>
      </c>
      <c r="AF90" s="807">
        <v>6538</v>
      </c>
      <c r="AG90" s="807">
        <v>0.9466</v>
      </c>
      <c r="AI90" s="619" t="s">
        <v>494</v>
      </c>
      <c r="AJ90" s="619" t="s">
        <v>495</v>
      </c>
      <c r="AK90" s="760">
        <v>36698445.184480004</v>
      </c>
      <c r="AL90" s="761">
        <v>5613</v>
      </c>
      <c r="AM90" s="811">
        <v>6538</v>
      </c>
      <c r="AN90" s="812">
        <v>0.9466</v>
      </c>
      <c r="AO90" s="813">
        <v>0.35289999999999999</v>
      </c>
      <c r="AP90" s="814">
        <v>0.80940000000000001</v>
      </c>
      <c r="AQ90" s="812">
        <v>0.81859999999999999</v>
      </c>
      <c r="AR90" s="815">
        <v>0.81859999999999999</v>
      </c>
      <c r="AS90" s="825">
        <v>1691.6</v>
      </c>
      <c r="AT90" s="826">
        <v>374.86000000000013</v>
      </c>
      <c r="AU90" s="814">
        <v>2104089</v>
      </c>
      <c r="AV90" s="812">
        <v>1</v>
      </c>
      <c r="AW90" s="811">
        <v>2104089</v>
      </c>
      <c r="BB90" s="619" t="s">
        <v>494</v>
      </c>
      <c r="BC90" s="619" t="s">
        <v>664</v>
      </c>
      <c r="BD90" s="768">
        <v>4195133924</v>
      </c>
      <c r="BE90" s="769">
        <v>448.86</v>
      </c>
      <c r="BF90" s="808">
        <v>9346197</v>
      </c>
      <c r="BG90" s="816">
        <v>0.35289999999999999</v>
      </c>
      <c r="BH90" s="673"/>
      <c r="BI90" s="770">
        <v>5613</v>
      </c>
      <c r="BJ90" s="808">
        <v>12.51</v>
      </c>
      <c r="BK90" s="770">
        <v>46453</v>
      </c>
      <c r="BL90" s="810">
        <v>103</v>
      </c>
      <c r="BN90" s="619" t="s">
        <v>494</v>
      </c>
      <c r="BO90" s="619" t="s">
        <v>495</v>
      </c>
      <c r="BP90" s="772">
        <v>0.99879999999999991</v>
      </c>
      <c r="BQ90" s="772">
        <v>0.97416216216216212</v>
      </c>
      <c r="BR90" s="773">
        <v>0.93618181818181823</v>
      </c>
      <c r="BS90" s="774"/>
      <c r="BT90" s="775">
        <v>2017</v>
      </c>
      <c r="BU90" s="776">
        <v>0.95930000000000004</v>
      </c>
      <c r="BV90" s="777"/>
      <c r="BW90" s="778">
        <v>0.66</v>
      </c>
      <c r="BX90" s="778">
        <v>0.63300000000000001</v>
      </c>
      <c r="BY90" s="778">
        <v>0.97089999999999999</v>
      </c>
      <c r="BZ90" s="622"/>
      <c r="CA90" s="619" t="s">
        <v>494</v>
      </c>
      <c r="CB90" s="619" t="s">
        <v>664</v>
      </c>
      <c r="CC90" s="770">
        <v>34351</v>
      </c>
      <c r="CD90" s="770">
        <v>36034</v>
      </c>
      <c r="CE90" s="770">
        <v>37620</v>
      </c>
      <c r="CF90" s="820">
        <v>36001.666666666664</v>
      </c>
      <c r="CG90" s="820">
        <v>0.80940000000000001</v>
      </c>
      <c r="CH90" s="639"/>
      <c r="CI90" s="820">
        <v>-1618.3333333333358</v>
      </c>
      <c r="CJ90" s="820">
        <v>-4.2999999999999997E-2</v>
      </c>
      <c r="CL90" s="619" t="s">
        <v>494</v>
      </c>
      <c r="CM90" s="619" t="s">
        <v>664</v>
      </c>
      <c r="CN90" s="780">
        <v>0.81859999999999999</v>
      </c>
      <c r="CO90" s="781"/>
      <c r="CP90" s="780">
        <v>5613</v>
      </c>
      <c r="CQ90" s="787">
        <v>12358790</v>
      </c>
      <c r="CR90" s="787">
        <v>0</v>
      </c>
      <c r="CS90" s="787">
        <v>12358790</v>
      </c>
      <c r="CT90" s="787">
        <v>2201.8200000000002</v>
      </c>
      <c r="CU90" s="781"/>
      <c r="CV90" s="822">
        <v>1691.6</v>
      </c>
      <c r="CW90" s="787">
        <v>374.86000000000013</v>
      </c>
      <c r="CX90" s="785">
        <v>1</v>
      </c>
      <c r="CY90" s="786"/>
      <c r="CZ90" s="787">
        <v>0.63300000000000001</v>
      </c>
      <c r="DA90" s="787" t="s">
        <v>2</v>
      </c>
      <c r="DB90" s="781"/>
      <c r="DC90" s="785">
        <v>1</v>
      </c>
      <c r="DX90" s="842" t="s">
        <v>377</v>
      </c>
      <c r="DY90" s="790" t="s">
        <v>884</v>
      </c>
      <c r="DZ90" s="790" t="s">
        <v>6</v>
      </c>
      <c r="EA90" s="791" t="s">
        <v>1085</v>
      </c>
      <c r="EB90" s="792">
        <v>415</v>
      </c>
      <c r="EC90" s="793"/>
      <c r="ED90" s="794">
        <v>415</v>
      </c>
      <c r="EE90" s="794"/>
      <c r="EF90" s="793"/>
      <c r="EG90" s="794">
        <v>9.0321457331272986E-3</v>
      </c>
      <c r="EH90" s="793"/>
      <c r="EI90" s="794">
        <v>0</v>
      </c>
      <c r="EJ90" s="794"/>
      <c r="EK90" s="794">
        <v>0</v>
      </c>
      <c r="EL90" s="794"/>
      <c r="EM90" s="793"/>
      <c r="EN90" s="793"/>
      <c r="EO90" s="795"/>
      <c r="ES90" s="823" t="s">
        <v>471</v>
      </c>
      <c r="ET90" s="824" t="s">
        <v>472</v>
      </c>
      <c r="EU90" s="841">
        <v>7962642</v>
      </c>
    </row>
    <row r="91" spans="1:151" ht="15.75">
      <c r="A91" s="798" t="s">
        <v>496</v>
      </c>
      <c r="B91" s="799" t="s">
        <v>497</v>
      </c>
      <c r="C91" s="1026">
        <v>7318</v>
      </c>
      <c r="D91" s="1027">
        <v>11147</v>
      </c>
      <c r="E91" s="1030"/>
      <c r="F91" s="1030">
        <v>11147</v>
      </c>
      <c r="G91" s="1030"/>
      <c r="H91" s="1031">
        <v>11147</v>
      </c>
      <c r="K91" s="802" t="s">
        <v>496</v>
      </c>
      <c r="L91" s="803" t="s">
        <v>497</v>
      </c>
      <c r="M91" s="804">
        <v>4330651955</v>
      </c>
      <c r="N91" s="805">
        <v>284071750</v>
      </c>
      <c r="O91" s="804">
        <v>4046580205</v>
      </c>
      <c r="P91" s="802">
        <v>2016</v>
      </c>
      <c r="Q91" s="752">
        <v>0.95609999999999995</v>
      </c>
      <c r="R91" s="803">
        <v>4232381764</v>
      </c>
      <c r="S91" s="806">
        <v>284071750</v>
      </c>
      <c r="T91" s="803">
        <v>233218115</v>
      </c>
      <c r="U91" s="803">
        <v>1644999867</v>
      </c>
      <c r="V91" s="803">
        <v>6394671496</v>
      </c>
      <c r="X91" s="619" t="s">
        <v>496</v>
      </c>
      <c r="Y91" s="619" t="s">
        <v>497</v>
      </c>
      <c r="Z91" s="807">
        <v>6394671496</v>
      </c>
      <c r="AA91" s="808">
        <v>41693258.153920002</v>
      </c>
      <c r="AB91" s="756">
        <v>18768054</v>
      </c>
      <c r="AC91" s="756">
        <v>249606</v>
      </c>
      <c r="AD91" s="809">
        <v>60710918.153920002</v>
      </c>
      <c r="AE91" s="810">
        <v>11147</v>
      </c>
      <c r="AF91" s="807">
        <v>5446</v>
      </c>
      <c r="AG91" s="807">
        <v>0.78849999999999998</v>
      </c>
      <c r="AI91" s="619" t="s">
        <v>496</v>
      </c>
      <c r="AJ91" s="619" t="s">
        <v>497</v>
      </c>
      <c r="AK91" s="760">
        <v>60710918.153920002</v>
      </c>
      <c r="AL91" s="761">
        <v>11147</v>
      </c>
      <c r="AM91" s="811">
        <v>5446</v>
      </c>
      <c r="AN91" s="812">
        <v>0.78849999999999998</v>
      </c>
      <c r="AO91" s="813">
        <v>0.45369999999999999</v>
      </c>
      <c r="AP91" s="814">
        <v>0.83630000000000004</v>
      </c>
      <c r="AQ91" s="812">
        <v>0.77900000000000003</v>
      </c>
      <c r="AR91" s="815">
        <v>0.77900000000000003</v>
      </c>
      <c r="AS91" s="825">
        <v>1609.77</v>
      </c>
      <c r="AT91" s="826">
        <v>456.69000000000005</v>
      </c>
      <c r="AU91" s="814">
        <v>5090723</v>
      </c>
      <c r="AV91" s="812">
        <v>0.83199999999999996</v>
      </c>
      <c r="AW91" s="811">
        <v>4235482</v>
      </c>
      <c r="BB91" s="619" t="s">
        <v>496</v>
      </c>
      <c r="BC91" s="619" t="s">
        <v>665</v>
      </c>
      <c r="BD91" s="768">
        <v>6394671496</v>
      </c>
      <c r="BE91" s="769">
        <v>532.16999999999996</v>
      </c>
      <c r="BF91" s="808">
        <v>12016219</v>
      </c>
      <c r="BG91" s="816">
        <v>0.45369999999999999</v>
      </c>
      <c r="BH91" s="673"/>
      <c r="BI91" s="770">
        <v>11147</v>
      </c>
      <c r="BJ91" s="808">
        <v>20.95</v>
      </c>
      <c r="BK91" s="770">
        <v>73175</v>
      </c>
      <c r="BL91" s="810">
        <v>138</v>
      </c>
      <c r="BN91" s="619" t="s">
        <v>496</v>
      </c>
      <c r="BO91" s="619" t="s">
        <v>497</v>
      </c>
      <c r="BP91" s="772">
        <v>0.98230000000000006</v>
      </c>
      <c r="BQ91" s="772">
        <v>0.96930777107748323</v>
      </c>
      <c r="BR91" s="818">
        <v>0.93863725012189181</v>
      </c>
      <c r="BS91" s="774"/>
      <c r="BT91" s="819">
        <v>2016</v>
      </c>
      <c r="BU91" s="776">
        <v>0.95609999999999995</v>
      </c>
      <c r="BV91" s="777"/>
      <c r="BW91" s="778">
        <v>0.58199999999999996</v>
      </c>
      <c r="BX91" s="778">
        <v>0.55600000000000005</v>
      </c>
      <c r="BY91" s="778">
        <v>0.8528</v>
      </c>
      <c r="BZ91" s="622"/>
      <c r="CA91" s="619" t="s">
        <v>496</v>
      </c>
      <c r="CB91" s="619" t="s">
        <v>665</v>
      </c>
      <c r="CC91" s="770">
        <v>36112</v>
      </c>
      <c r="CD91" s="770">
        <v>37215</v>
      </c>
      <c r="CE91" s="770">
        <v>38273</v>
      </c>
      <c r="CF91" s="820">
        <v>37200</v>
      </c>
      <c r="CG91" s="820">
        <v>0.83630000000000004</v>
      </c>
      <c r="CH91" s="639"/>
      <c r="CI91" s="820">
        <v>-1073</v>
      </c>
      <c r="CJ91" s="820">
        <v>-2.8000000000000001E-2</v>
      </c>
      <c r="CL91" s="619" t="s">
        <v>496</v>
      </c>
      <c r="CM91" s="619" t="s">
        <v>665</v>
      </c>
      <c r="CN91" s="780">
        <v>0.77900000000000003</v>
      </c>
      <c r="CO91" s="781"/>
      <c r="CP91" s="780">
        <v>11147</v>
      </c>
      <c r="CQ91" s="787">
        <v>12917430</v>
      </c>
      <c r="CR91" s="787">
        <v>2006015</v>
      </c>
      <c r="CS91" s="787">
        <v>14923445</v>
      </c>
      <c r="CT91" s="787">
        <v>1338.79</v>
      </c>
      <c r="CU91" s="781"/>
      <c r="CV91" s="822">
        <v>1609.77</v>
      </c>
      <c r="CW91" s="787">
        <v>456.69000000000005</v>
      </c>
      <c r="CX91" s="785">
        <v>0.83199999999999996</v>
      </c>
      <c r="CY91" s="786"/>
      <c r="CZ91" s="787">
        <v>0.55600000000000005</v>
      </c>
      <c r="DA91" s="787" t="s">
        <v>2</v>
      </c>
      <c r="DB91" s="781"/>
      <c r="DC91" s="785">
        <v>0.83199999999999996</v>
      </c>
      <c r="DX91" s="842" t="s">
        <v>377</v>
      </c>
      <c r="DY91" s="790" t="s">
        <v>916</v>
      </c>
      <c r="DZ91" s="790" t="s">
        <v>6</v>
      </c>
      <c r="EA91" s="791" t="s">
        <v>917</v>
      </c>
      <c r="EB91" s="792">
        <v>1000</v>
      </c>
      <c r="EC91" s="827"/>
      <c r="ED91" s="828">
        <v>1000</v>
      </c>
      <c r="EE91" s="828"/>
      <c r="EF91" s="827"/>
      <c r="EG91" s="828">
        <v>2.1764206585848912E-2</v>
      </c>
      <c r="EH91" s="827"/>
      <c r="EI91" s="794">
        <v>0</v>
      </c>
      <c r="EJ91" s="828"/>
      <c r="EK91" s="828">
        <v>0</v>
      </c>
      <c r="EL91" s="828"/>
      <c r="EM91" s="827"/>
      <c r="EN91" s="827"/>
      <c r="EO91" s="829"/>
      <c r="ES91" s="823" t="s">
        <v>473</v>
      </c>
      <c r="ET91" s="824" t="s">
        <v>474</v>
      </c>
      <c r="EU91" s="841">
        <v>0</v>
      </c>
    </row>
    <row r="92" spans="1:151" ht="15.75">
      <c r="A92" s="798" t="s">
        <v>498</v>
      </c>
      <c r="B92" s="799" t="s">
        <v>499</v>
      </c>
      <c r="C92" s="1026">
        <v>1937</v>
      </c>
      <c r="D92" s="1027">
        <v>2153</v>
      </c>
      <c r="E92" s="1030"/>
      <c r="F92" s="1030">
        <v>2153</v>
      </c>
      <c r="G92" s="1030"/>
      <c r="H92" s="1031">
        <v>2153</v>
      </c>
      <c r="K92" s="802" t="s">
        <v>498</v>
      </c>
      <c r="L92" s="803" t="s">
        <v>499</v>
      </c>
      <c r="M92" s="804">
        <v>1450246328</v>
      </c>
      <c r="N92" s="805">
        <v>26554910</v>
      </c>
      <c r="O92" s="804">
        <v>1423691418</v>
      </c>
      <c r="P92" s="802">
        <v>2013</v>
      </c>
      <c r="Q92" s="752">
        <v>0.93720000000000003</v>
      </c>
      <c r="R92" s="803">
        <v>1519090288</v>
      </c>
      <c r="S92" s="806">
        <v>26554910</v>
      </c>
      <c r="T92" s="803">
        <v>77229666</v>
      </c>
      <c r="U92" s="803">
        <v>168547370</v>
      </c>
      <c r="V92" s="803">
        <v>1791422234</v>
      </c>
      <c r="X92" s="619" t="s">
        <v>498</v>
      </c>
      <c r="Y92" s="619" t="s">
        <v>499</v>
      </c>
      <c r="Z92" s="807">
        <v>1791422234</v>
      </c>
      <c r="AA92" s="808">
        <v>11680072.965680001</v>
      </c>
      <c r="AB92" s="756">
        <v>3462180</v>
      </c>
      <c r="AC92" s="756">
        <v>137086</v>
      </c>
      <c r="AD92" s="809">
        <v>15279338.965680001</v>
      </c>
      <c r="AE92" s="810">
        <v>2153</v>
      </c>
      <c r="AF92" s="807">
        <v>7097</v>
      </c>
      <c r="AG92" s="807">
        <v>1.0275000000000001</v>
      </c>
      <c r="AI92" s="619" t="s">
        <v>498</v>
      </c>
      <c r="AJ92" s="619" t="s">
        <v>499</v>
      </c>
      <c r="AK92" s="760">
        <v>15279338.965680001</v>
      </c>
      <c r="AL92" s="761">
        <v>2153</v>
      </c>
      <c r="AM92" s="811">
        <v>7097</v>
      </c>
      <c r="AN92" s="812">
        <v>1.0275000000000001</v>
      </c>
      <c r="AO92" s="813">
        <v>0.12809999999999999</v>
      </c>
      <c r="AP92" s="814">
        <v>0.84889999999999999</v>
      </c>
      <c r="AQ92" s="812">
        <v>0.84829999999999994</v>
      </c>
      <c r="AR92" s="815">
        <v>0.84829999999999994</v>
      </c>
      <c r="AS92" s="825">
        <v>1752.98</v>
      </c>
      <c r="AT92" s="826">
        <v>313.48</v>
      </c>
      <c r="AU92" s="814">
        <v>674922</v>
      </c>
      <c r="AV92" s="812">
        <v>0.25</v>
      </c>
      <c r="AW92" s="811">
        <v>168731</v>
      </c>
      <c r="BB92" s="619" t="s">
        <v>498</v>
      </c>
      <c r="BC92" s="619" t="s">
        <v>666</v>
      </c>
      <c r="BD92" s="768">
        <v>1791422234</v>
      </c>
      <c r="BE92" s="769">
        <v>528</v>
      </c>
      <c r="BF92" s="808">
        <v>3392845</v>
      </c>
      <c r="BG92" s="816">
        <v>0.12809999999999999</v>
      </c>
      <c r="BH92" s="673"/>
      <c r="BI92" s="770">
        <v>2153</v>
      </c>
      <c r="BJ92" s="808">
        <v>4.08</v>
      </c>
      <c r="BK92" s="770">
        <v>14453</v>
      </c>
      <c r="BL92" s="810">
        <v>27</v>
      </c>
      <c r="BN92" s="619" t="s">
        <v>498</v>
      </c>
      <c r="BO92" s="619" t="s">
        <v>499</v>
      </c>
      <c r="BP92" s="772">
        <v>0.98549999999999993</v>
      </c>
      <c r="BQ92" s="772">
        <v>0.97</v>
      </c>
      <c r="BR92" s="818">
        <v>0.89914634146341466</v>
      </c>
      <c r="BS92" s="774"/>
      <c r="BT92" s="819">
        <v>2013</v>
      </c>
      <c r="BU92" s="776">
        <v>0.93720000000000003</v>
      </c>
      <c r="BV92" s="777"/>
      <c r="BW92" s="778">
        <v>0.36</v>
      </c>
      <c r="BX92" s="778">
        <v>0.33700000000000002</v>
      </c>
      <c r="BY92" s="778">
        <v>0.51690000000000003</v>
      </c>
      <c r="BZ92" s="622"/>
      <c r="CA92" s="619" t="s">
        <v>498</v>
      </c>
      <c r="CB92" s="619" t="s">
        <v>666</v>
      </c>
      <c r="CC92" s="770">
        <v>36343</v>
      </c>
      <c r="CD92" s="770">
        <v>38139</v>
      </c>
      <c r="CE92" s="770">
        <v>38802</v>
      </c>
      <c r="CF92" s="820">
        <v>37761.333333333336</v>
      </c>
      <c r="CG92" s="820">
        <v>0.84889999999999999</v>
      </c>
      <c r="CH92" s="639"/>
      <c r="CI92" s="820">
        <v>-1040.6666666666642</v>
      </c>
      <c r="CJ92" s="820">
        <v>-2.6800000000000001E-2</v>
      </c>
      <c r="CL92" s="619" t="s">
        <v>498</v>
      </c>
      <c r="CM92" s="619" t="s">
        <v>666</v>
      </c>
      <c r="CN92" s="780">
        <v>0.84829999999999994</v>
      </c>
      <c r="CO92" s="781"/>
      <c r="CP92" s="780">
        <v>2153</v>
      </c>
      <c r="CQ92" s="787">
        <v>942573</v>
      </c>
      <c r="CR92" s="787">
        <v>0</v>
      </c>
      <c r="CS92" s="787">
        <v>942573</v>
      </c>
      <c r="CT92" s="787">
        <v>437.8</v>
      </c>
      <c r="CU92" s="781"/>
      <c r="CV92" s="822">
        <v>1752.98</v>
      </c>
      <c r="CW92" s="787">
        <v>313.48</v>
      </c>
      <c r="CX92" s="785">
        <v>0.25</v>
      </c>
      <c r="CY92" s="786"/>
      <c r="CZ92" s="787">
        <v>0.33700000000000002</v>
      </c>
      <c r="DA92" s="787" t="s">
        <v>2</v>
      </c>
      <c r="DB92" s="781"/>
      <c r="DC92" s="785">
        <v>0.25</v>
      </c>
      <c r="DX92" s="789" t="s">
        <v>377</v>
      </c>
      <c r="DY92" s="790" t="s">
        <v>918</v>
      </c>
      <c r="DZ92" s="790" t="s">
        <v>6</v>
      </c>
      <c r="EA92" s="791" t="s">
        <v>919</v>
      </c>
      <c r="EB92" s="792">
        <v>380</v>
      </c>
      <c r="EC92" s="793"/>
      <c r="ED92" s="794">
        <v>380</v>
      </c>
      <c r="EE92" s="794"/>
      <c r="EF92" s="793"/>
      <c r="EG92" s="794">
        <v>8.2703985026225876E-3</v>
      </c>
      <c r="EH92" s="793"/>
      <c r="EI92" s="794">
        <v>0</v>
      </c>
      <c r="EJ92" s="794"/>
      <c r="EK92" s="794">
        <v>0</v>
      </c>
      <c r="EL92" s="794"/>
      <c r="EM92" s="793"/>
      <c r="EN92" s="793"/>
      <c r="EO92" s="795"/>
      <c r="ES92" s="823" t="s">
        <v>475</v>
      </c>
      <c r="ET92" s="824" t="s">
        <v>476</v>
      </c>
      <c r="EU92" s="841">
        <v>7062083</v>
      </c>
    </row>
    <row r="93" spans="1:151" ht="15.75">
      <c r="A93" s="798" t="s">
        <v>500</v>
      </c>
      <c r="B93" s="799" t="s">
        <v>501</v>
      </c>
      <c r="C93" s="1026">
        <v>3295</v>
      </c>
      <c r="D93" s="1027">
        <v>3745</v>
      </c>
      <c r="E93" s="1030"/>
      <c r="F93" s="1030">
        <v>3745</v>
      </c>
      <c r="G93" s="1030"/>
      <c r="H93" s="1031">
        <v>3745</v>
      </c>
      <c r="K93" s="802" t="s">
        <v>500</v>
      </c>
      <c r="L93" s="803" t="s">
        <v>501</v>
      </c>
      <c r="M93" s="804">
        <v>5361487413</v>
      </c>
      <c r="N93" s="805">
        <v>34454380</v>
      </c>
      <c r="O93" s="804">
        <v>5327033033</v>
      </c>
      <c r="P93" s="802">
        <v>2016</v>
      </c>
      <c r="Q93" s="752">
        <v>0.93930000000000002</v>
      </c>
      <c r="R93" s="803">
        <v>5671279711</v>
      </c>
      <c r="S93" s="806">
        <v>34454380</v>
      </c>
      <c r="T93" s="803">
        <v>124308132</v>
      </c>
      <c r="U93" s="803">
        <v>478337761</v>
      </c>
      <c r="V93" s="803">
        <v>6308379984</v>
      </c>
      <c r="X93" s="619" t="s">
        <v>500</v>
      </c>
      <c r="Y93" s="619" t="s">
        <v>501</v>
      </c>
      <c r="Z93" s="807">
        <v>6308379984</v>
      </c>
      <c r="AA93" s="808">
        <v>41130637.495680004</v>
      </c>
      <c r="AB93" s="756">
        <v>8023866</v>
      </c>
      <c r="AC93" s="756">
        <v>179923</v>
      </c>
      <c r="AD93" s="809">
        <v>49334426.495680004</v>
      </c>
      <c r="AE93" s="810">
        <v>3745</v>
      </c>
      <c r="AF93" s="807">
        <v>13173</v>
      </c>
      <c r="AG93" s="807">
        <v>1.9072</v>
      </c>
      <c r="AI93" s="619" t="s">
        <v>500</v>
      </c>
      <c r="AJ93" s="619" t="s">
        <v>501</v>
      </c>
      <c r="AK93" s="760">
        <v>49334426.495680004</v>
      </c>
      <c r="AL93" s="761">
        <v>3745</v>
      </c>
      <c r="AM93" s="811">
        <v>13173</v>
      </c>
      <c r="AN93" s="812">
        <v>1.9072</v>
      </c>
      <c r="AO93" s="813">
        <v>0.62919999999999998</v>
      </c>
      <c r="AP93" s="814">
        <v>0.8992</v>
      </c>
      <c r="AQ93" s="812">
        <v>1.2753999999999999</v>
      </c>
      <c r="AR93" s="815" t="s">
        <v>2</v>
      </c>
      <c r="AS93" s="825" t="s">
        <v>2</v>
      </c>
      <c r="AT93" s="826" t="s">
        <v>2</v>
      </c>
      <c r="AU93" s="814">
        <v>0</v>
      </c>
      <c r="AV93" s="812" t="s">
        <v>2</v>
      </c>
      <c r="AW93" s="811">
        <v>0</v>
      </c>
      <c r="BB93" s="619" t="s">
        <v>500</v>
      </c>
      <c r="BC93" s="619" t="s">
        <v>667</v>
      </c>
      <c r="BD93" s="768">
        <v>6308379984</v>
      </c>
      <c r="BE93" s="769">
        <v>378.53</v>
      </c>
      <c r="BF93" s="808">
        <v>16665469</v>
      </c>
      <c r="BG93" s="816">
        <v>0.62919999999999998</v>
      </c>
      <c r="BH93" s="673"/>
      <c r="BI93" s="770">
        <v>3745</v>
      </c>
      <c r="BJ93" s="808">
        <v>9.89</v>
      </c>
      <c r="BK93" s="770">
        <v>34975</v>
      </c>
      <c r="BL93" s="810">
        <v>92</v>
      </c>
      <c r="BN93" s="619" t="s">
        <v>500</v>
      </c>
      <c r="BO93" s="619" t="s">
        <v>501</v>
      </c>
      <c r="BP93" s="772">
        <v>0.9706999999999999</v>
      </c>
      <c r="BQ93" s="772">
        <v>0.94778996865203768</v>
      </c>
      <c r="BR93" s="818">
        <v>0.92310868079289132</v>
      </c>
      <c r="BS93" s="774"/>
      <c r="BT93" s="819">
        <v>2016</v>
      </c>
      <c r="BU93" s="776">
        <v>0.93930000000000002</v>
      </c>
      <c r="BV93" s="777"/>
      <c r="BW93" s="778">
        <v>0.63600000000000001</v>
      </c>
      <c r="BX93" s="778">
        <v>0.59699999999999998</v>
      </c>
      <c r="BY93" s="778">
        <v>0.91559999999999997</v>
      </c>
      <c r="BZ93" s="622"/>
      <c r="CA93" s="619" t="s">
        <v>500</v>
      </c>
      <c r="CB93" s="619" t="s">
        <v>667</v>
      </c>
      <c r="CC93" s="770">
        <v>38767</v>
      </c>
      <c r="CD93" s="770">
        <v>39923</v>
      </c>
      <c r="CE93" s="770">
        <v>41295</v>
      </c>
      <c r="CF93" s="820">
        <v>39995</v>
      </c>
      <c r="CG93" s="820">
        <v>0.8992</v>
      </c>
      <c r="CH93" s="639"/>
      <c r="CI93" s="820">
        <v>-1300</v>
      </c>
      <c r="CJ93" s="820">
        <v>-3.15E-2</v>
      </c>
      <c r="CL93" s="619" t="s">
        <v>500</v>
      </c>
      <c r="CM93" s="619" t="s">
        <v>667</v>
      </c>
      <c r="CN93" s="780" t="s">
        <v>2</v>
      </c>
      <c r="CO93" s="781"/>
      <c r="CP93" s="780">
        <v>3745</v>
      </c>
      <c r="CQ93" s="787">
        <v>12179613</v>
      </c>
      <c r="CR93" s="787">
        <v>0</v>
      </c>
      <c r="CS93" s="787">
        <v>12179613</v>
      </c>
      <c r="CT93" s="787">
        <v>3252.23</v>
      </c>
      <c r="CU93" s="781"/>
      <c r="CV93" s="822" t="s">
        <v>2</v>
      </c>
      <c r="CW93" s="787" t="s">
        <v>2</v>
      </c>
      <c r="CX93" s="785" t="s">
        <v>2</v>
      </c>
      <c r="CY93" s="786"/>
      <c r="CZ93" s="787">
        <v>0.59699999999999998</v>
      </c>
      <c r="DA93" s="787" t="s">
        <v>2</v>
      </c>
      <c r="DB93" s="781"/>
      <c r="DC93" s="785" t="s">
        <v>2</v>
      </c>
      <c r="DX93" s="830" t="s">
        <v>377</v>
      </c>
      <c r="DY93" s="831" t="s">
        <v>1224</v>
      </c>
      <c r="DZ93" s="831" t="s">
        <v>6</v>
      </c>
      <c r="EA93" s="832" t="s">
        <v>1225</v>
      </c>
      <c r="EB93" s="792">
        <v>224</v>
      </c>
      <c r="EC93" s="827"/>
      <c r="ED93" s="828">
        <v>224</v>
      </c>
      <c r="EE93" s="828">
        <v>45947</v>
      </c>
      <c r="EF93" s="827"/>
      <c r="EG93" s="828">
        <v>4.8751822752301568E-3</v>
      </c>
      <c r="EH93" s="827"/>
      <c r="EI93" s="794">
        <v>0</v>
      </c>
      <c r="EJ93" s="828"/>
      <c r="EK93" s="828">
        <v>0</v>
      </c>
      <c r="EL93" s="828"/>
      <c r="EM93" s="827"/>
      <c r="EN93" s="827"/>
      <c r="EO93" s="829"/>
      <c r="ES93" s="823" t="s">
        <v>121</v>
      </c>
      <c r="ET93" s="824" t="s">
        <v>122</v>
      </c>
      <c r="EU93" s="841">
        <v>2062754</v>
      </c>
    </row>
    <row r="94" spans="1:151" ht="15.75">
      <c r="A94" s="798" t="s">
        <v>502</v>
      </c>
      <c r="B94" s="799" t="s">
        <v>503</v>
      </c>
      <c r="C94" s="1026">
        <v>621</v>
      </c>
      <c r="D94" s="1027">
        <v>621</v>
      </c>
      <c r="E94" s="1030"/>
      <c r="F94" s="1030">
        <v>621</v>
      </c>
      <c r="G94" s="1030"/>
      <c r="H94" s="1031">
        <v>621</v>
      </c>
      <c r="K94" s="802" t="s">
        <v>502</v>
      </c>
      <c r="L94" s="803" t="s">
        <v>503</v>
      </c>
      <c r="M94" s="804">
        <v>360830444</v>
      </c>
      <c r="N94" s="805">
        <v>66152216</v>
      </c>
      <c r="O94" s="804">
        <v>294678228</v>
      </c>
      <c r="P94" s="802">
        <v>2017</v>
      </c>
      <c r="Q94" s="752">
        <v>1.0062</v>
      </c>
      <c r="R94" s="803">
        <v>292862481</v>
      </c>
      <c r="S94" s="806">
        <v>66152216</v>
      </c>
      <c r="T94" s="803">
        <v>10102578</v>
      </c>
      <c r="U94" s="803">
        <v>60463823</v>
      </c>
      <c r="V94" s="803">
        <v>429581098</v>
      </c>
      <c r="X94" s="619" t="s">
        <v>502</v>
      </c>
      <c r="Y94" s="619" t="s">
        <v>503</v>
      </c>
      <c r="Z94" s="807">
        <v>429581098</v>
      </c>
      <c r="AA94" s="808">
        <v>2800868.7589600002</v>
      </c>
      <c r="AB94" s="756">
        <v>808801</v>
      </c>
      <c r="AC94" s="756">
        <v>106559</v>
      </c>
      <c r="AD94" s="809">
        <v>3716228.7589600002</v>
      </c>
      <c r="AE94" s="810">
        <v>621</v>
      </c>
      <c r="AF94" s="807">
        <v>5984</v>
      </c>
      <c r="AG94" s="807">
        <v>0.86639999999999995</v>
      </c>
      <c r="AI94" s="619" t="s">
        <v>502</v>
      </c>
      <c r="AJ94" s="619" t="s">
        <v>503</v>
      </c>
      <c r="AK94" s="760">
        <v>3716228.7589600002</v>
      </c>
      <c r="AL94" s="761">
        <v>621</v>
      </c>
      <c r="AM94" s="811">
        <v>5984</v>
      </c>
      <c r="AN94" s="812">
        <v>0.86639999999999995</v>
      </c>
      <c r="AO94" s="813">
        <v>4.1700000000000001E-2</v>
      </c>
      <c r="AP94" s="814">
        <v>0.69589999999999996</v>
      </c>
      <c r="AQ94" s="812">
        <v>0.69879999999999998</v>
      </c>
      <c r="AR94" s="815">
        <v>0.69879999999999998</v>
      </c>
      <c r="AS94" s="825">
        <v>1444.04</v>
      </c>
      <c r="AT94" s="826">
        <v>622.42000000000007</v>
      </c>
      <c r="AU94" s="814">
        <v>386523</v>
      </c>
      <c r="AV94" s="812">
        <v>1</v>
      </c>
      <c r="AW94" s="811">
        <v>386523</v>
      </c>
      <c r="BB94" s="619" t="s">
        <v>502</v>
      </c>
      <c r="BC94" s="619" t="s">
        <v>668</v>
      </c>
      <c r="BD94" s="768">
        <v>429581098</v>
      </c>
      <c r="BE94" s="769">
        <v>389.03</v>
      </c>
      <c r="BF94" s="808">
        <v>1104236</v>
      </c>
      <c r="BG94" s="816">
        <v>4.1700000000000001E-2</v>
      </c>
      <c r="BH94" s="673"/>
      <c r="BI94" s="770">
        <v>621</v>
      </c>
      <c r="BJ94" s="808">
        <v>1.6</v>
      </c>
      <c r="BK94" s="770">
        <v>4255</v>
      </c>
      <c r="BL94" s="810">
        <v>11</v>
      </c>
      <c r="BN94" s="619" t="s">
        <v>502</v>
      </c>
      <c r="BO94" s="619" t="s">
        <v>503</v>
      </c>
      <c r="BP94" s="772">
        <v>0.99750000000000005</v>
      </c>
      <c r="BQ94" s="772">
        <v>1.1292126223091978</v>
      </c>
      <c r="BR94" s="773">
        <v>0.92715094339622639</v>
      </c>
      <c r="BS94" s="774"/>
      <c r="BT94" s="819">
        <v>2017</v>
      </c>
      <c r="BU94" s="776">
        <v>1.0062</v>
      </c>
      <c r="BV94" s="777"/>
      <c r="BW94" s="778">
        <v>0.88</v>
      </c>
      <c r="BX94" s="778">
        <v>0.88500000000000001</v>
      </c>
      <c r="BY94" s="778">
        <v>1.3573999999999999</v>
      </c>
      <c r="BZ94" s="622"/>
      <c r="CA94" s="619" t="s">
        <v>502</v>
      </c>
      <c r="CB94" s="619" t="s">
        <v>668</v>
      </c>
      <c r="CC94" s="770">
        <v>30812</v>
      </c>
      <c r="CD94" s="770">
        <v>31717</v>
      </c>
      <c r="CE94" s="770">
        <v>30337</v>
      </c>
      <c r="CF94" s="820">
        <v>30955.333333333332</v>
      </c>
      <c r="CG94" s="820">
        <v>0.69589999999999996</v>
      </c>
      <c r="CH94" s="639"/>
      <c r="CI94" s="820">
        <v>618.33333333333212</v>
      </c>
      <c r="CJ94" s="820">
        <v>2.0400000000000001E-2</v>
      </c>
      <c r="CL94" s="619" t="s">
        <v>502</v>
      </c>
      <c r="CM94" s="619" t="s">
        <v>668</v>
      </c>
      <c r="CN94" s="780">
        <v>0.69879999999999998</v>
      </c>
      <c r="CO94" s="781"/>
      <c r="CP94" s="780">
        <v>621</v>
      </c>
      <c r="CQ94" s="787">
        <v>567595</v>
      </c>
      <c r="CR94" s="787">
        <v>0</v>
      </c>
      <c r="CS94" s="787">
        <v>567595</v>
      </c>
      <c r="CT94" s="787">
        <v>914</v>
      </c>
      <c r="CU94" s="781"/>
      <c r="CV94" s="822">
        <v>1444.04</v>
      </c>
      <c r="CW94" s="787">
        <v>622.42000000000007</v>
      </c>
      <c r="CX94" s="785">
        <v>0.63300000000000001</v>
      </c>
      <c r="CY94" s="786"/>
      <c r="CZ94" s="787">
        <v>0.88500000000000001</v>
      </c>
      <c r="DA94" s="787">
        <v>1</v>
      </c>
      <c r="DB94" s="781"/>
      <c r="DC94" s="785">
        <v>1</v>
      </c>
      <c r="DX94" s="842" t="s">
        <v>379</v>
      </c>
      <c r="DY94" s="790" t="s">
        <v>379</v>
      </c>
      <c r="DZ94" s="790" t="s">
        <v>744</v>
      </c>
      <c r="EA94" s="791" t="s">
        <v>380</v>
      </c>
      <c r="EB94" s="792">
        <v>5331</v>
      </c>
      <c r="EC94" s="793"/>
      <c r="ED94" s="794">
        <v>5331</v>
      </c>
      <c r="EE94" s="794"/>
      <c r="EF94" s="793"/>
      <c r="EG94" s="794">
        <v>0.83544898918664789</v>
      </c>
      <c r="EH94" s="793"/>
      <c r="EI94" s="794">
        <v>4402826</v>
      </c>
      <c r="EJ94" s="794"/>
      <c r="EK94" s="794">
        <v>3678337</v>
      </c>
      <c r="EL94" s="794">
        <v>4402826</v>
      </c>
      <c r="EM94" s="793">
        <v>0</v>
      </c>
      <c r="EN94" s="793"/>
      <c r="EO94" s="795"/>
      <c r="ES94" s="823" t="s">
        <v>477</v>
      </c>
      <c r="ET94" s="824" t="s">
        <v>478</v>
      </c>
      <c r="EU94" s="841">
        <v>4894936</v>
      </c>
    </row>
    <row r="95" spans="1:151" ht="15.75">
      <c r="A95" s="798" t="s">
        <v>504</v>
      </c>
      <c r="B95" s="799" t="s">
        <v>505</v>
      </c>
      <c r="C95" s="1026">
        <v>41411</v>
      </c>
      <c r="D95" s="1027">
        <v>45888</v>
      </c>
      <c r="E95" s="1030"/>
      <c r="F95" s="1030">
        <v>45888</v>
      </c>
      <c r="G95" s="1030"/>
      <c r="H95" s="1031">
        <v>45888</v>
      </c>
      <c r="K95" s="802" t="s">
        <v>504</v>
      </c>
      <c r="L95" s="803" t="s">
        <v>505</v>
      </c>
      <c r="M95" s="804">
        <v>22144490278</v>
      </c>
      <c r="N95" s="805">
        <v>424812786</v>
      </c>
      <c r="O95" s="804">
        <v>21719677492</v>
      </c>
      <c r="P95" s="802">
        <v>2015</v>
      </c>
      <c r="Q95" s="752">
        <v>0.82420000000000004</v>
      </c>
      <c r="R95" s="803">
        <v>26352435686</v>
      </c>
      <c r="S95" s="806">
        <v>424812786</v>
      </c>
      <c r="T95" s="803">
        <v>373029819</v>
      </c>
      <c r="U95" s="803">
        <v>4463880348</v>
      </c>
      <c r="V95" s="803">
        <v>31614158639</v>
      </c>
      <c r="X95" s="619" t="s">
        <v>504</v>
      </c>
      <c r="Y95" s="619" t="s">
        <v>505</v>
      </c>
      <c r="Z95" s="807">
        <v>31614158639</v>
      </c>
      <c r="AA95" s="808">
        <v>206124314.32628003</v>
      </c>
      <c r="AB95" s="756">
        <v>45893561</v>
      </c>
      <c r="AC95" s="756">
        <v>587661</v>
      </c>
      <c r="AD95" s="809">
        <v>252605536.32628003</v>
      </c>
      <c r="AE95" s="810">
        <v>45888</v>
      </c>
      <c r="AF95" s="807">
        <v>5505</v>
      </c>
      <c r="AG95" s="807">
        <v>0.79700000000000004</v>
      </c>
      <c r="AI95" s="619" t="s">
        <v>504</v>
      </c>
      <c r="AJ95" s="619" t="s">
        <v>505</v>
      </c>
      <c r="AK95" s="760">
        <v>252605536.32628003</v>
      </c>
      <c r="AL95" s="761">
        <v>45888</v>
      </c>
      <c r="AM95" s="811">
        <v>5505</v>
      </c>
      <c r="AN95" s="812">
        <v>0.79700000000000004</v>
      </c>
      <c r="AO95" s="813">
        <v>1.89</v>
      </c>
      <c r="AP95" s="814">
        <v>1.1224000000000001</v>
      </c>
      <c r="AQ95" s="812">
        <v>1.069</v>
      </c>
      <c r="AR95" s="815" t="s">
        <v>2</v>
      </c>
      <c r="AS95" s="825" t="s">
        <v>2</v>
      </c>
      <c r="AT95" s="826" t="s">
        <v>2</v>
      </c>
      <c r="AU95" s="814">
        <v>0</v>
      </c>
      <c r="AV95" s="812" t="s">
        <v>2</v>
      </c>
      <c r="AW95" s="811">
        <v>0</v>
      </c>
      <c r="BB95" s="619" t="s">
        <v>504</v>
      </c>
      <c r="BC95" s="619" t="s">
        <v>669</v>
      </c>
      <c r="BD95" s="768">
        <v>31614158639</v>
      </c>
      <c r="BE95" s="769">
        <v>631.52</v>
      </c>
      <c r="BF95" s="808">
        <v>50060423</v>
      </c>
      <c r="BG95" s="816">
        <v>1.89</v>
      </c>
      <c r="BH95" s="673"/>
      <c r="BI95" s="770">
        <v>45888</v>
      </c>
      <c r="BJ95" s="808">
        <v>72.66</v>
      </c>
      <c r="BK95" s="770">
        <v>232217</v>
      </c>
      <c r="BL95" s="810">
        <v>368</v>
      </c>
      <c r="BN95" s="619" t="s">
        <v>504</v>
      </c>
      <c r="BO95" s="619" t="s">
        <v>505</v>
      </c>
      <c r="BP95" s="772">
        <v>0.88400000000000001</v>
      </c>
      <c r="BQ95" s="817">
        <v>0.84481686957415125</v>
      </c>
      <c r="BR95" s="818">
        <v>0.79042253521126749</v>
      </c>
      <c r="BS95" s="774"/>
      <c r="BT95" s="819">
        <v>2015</v>
      </c>
      <c r="BU95" s="776">
        <v>0.82420000000000004</v>
      </c>
      <c r="BV95" s="777"/>
      <c r="BW95" s="778">
        <v>0.73089999999999999</v>
      </c>
      <c r="BX95" s="778">
        <v>0.60199999999999998</v>
      </c>
      <c r="BY95" s="778">
        <v>0.92330000000000001</v>
      </c>
      <c r="BZ95" s="622"/>
      <c r="CA95" s="619" t="s">
        <v>504</v>
      </c>
      <c r="CB95" s="619" t="s">
        <v>669</v>
      </c>
      <c r="CC95" s="770">
        <v>48258</v>
      </c>
      <c r="CD95" s="770">
        <v>49709</v>
      </c>
      <c r="CE95" s="770">
        <v>51802</v>
      </c>
      <c r="CF95" s="820">
        <v>49923</v>
      </c>
      <c r="CG95" s="820">
        <v>1.1224000000000001</v>
      </c>
      <c r="CH95" s="639"/>
      <c r="CI95" s="820">
        <v>-1879</v>
      </c>
      <c r="CJ95" s="820">
        <v>-3.6299999999999999E-2</v>
      </c>
      <c r="CL95" s="619" t="s">
        <v>504</v>
      </c>
      <c r="CM95" s="619" t="s">
        <v>669</v>
      </c>
      <c r="CN95" s="780" t="s">
        <v>2</v>
      </c>
      <c r="CO95" s="781"/>
      <c r="CP95" s="780">
        <v>45888</v>
      </c>
      <c r="CQ95" s="787">
        <v>100273768</v>
      </c>
      <c r="CR95" s="787">
        <v>0</v>
      </c>
      <c r="CS95" s="787">
        <v>100273768</v>
      </c>
      <c r="CT95" s="787">
        <v>2185.1799999999998</v>
      </c>
      <c r="CU95" s="781"/>
      <c r="CV95" s="822" t="s">
        <v>2</v>
      </c>
      <c r="CW95" s="787" t="s">
        <v>2</v>
      </c>
      <c r="CX95" s="785" t="s">
        <v>2</v>
      </c>
      <c r="CY95" s="786"/>
      <c r="CZ95" s="787">
        <v>0.60199999999999998</v>
      </c>
      <c r="DA95" s="787" t="s">
        <v>2</v>
      </c>
      <c r="DB95" s="781"/>
      <c r="DC95" s="785" t="s">
        <v>2</v>
      </c>
      <c r="DX95" s="839" t="s">
        <v>379</v>
      </c>
      <c r="DY95" s="831" t="s">
        <v>770</v>
      </c>
      <c r="DZ95" s="831" t="s">
        <v>6</v>
      </c>
      <c r="EA95" s="832" t="s">
        <v>1086</v>
      </c>
      <c r="EB95" s="792">
        <v>1050</v>
      </c>
      <c r="EC95" s="793"/>
      <c r="ED95" s="794">
        <v>1050</v>
      </c>
      <c r="EE95" s="794">
        <v>6381</v>
      </c>
      <c r="EF95" s="793"/>
      <c r="EG95" s="794">
        <v>0.16455101081335213</v>
      </c>
      <c r="EH95" s="793"/>
      <c r="EI95" s="794">
        <v>0</v>
      </c>
      <c r="EJ95" s="794"/>
      <c r="EK95" s="794">
        <v>724489</v>
      </c>
      <c r="EL95" s="794"/>
      <c r="EM95" s="793"/>
      <c r="EN95" s="793"/>
      <c r="EO95" s="795"/>
      <c r="ES95" s="823" t="s">
        <v>479</v>
      </c>
      <c r="ET95" s="824" t="s">
        <v>481</v>
      </c>
      <c r="EU95" s="841">
        <v>19790747</v>
      </c>
    </row>
    <row r="96" spans="1:151" ht="15.75">
      <c r="A96" s="798" t="s">
        <v>506</v>
      </c>
      <c r="B96" s="799" t="s">
        <v>507</v>
      </c>
      <c r="C96" s="1026">
        <v>5075</v>
      </c>
      <c r="D96" s="1027">
        <v>7455</v>
      </c>
      <c r="E96" s="1030"/>
      <c r="F96" s="1030">
        <v>7455</v>
      </c>
      <c r="G96" s="1030"/>
      <c r="H96" s="1031">
        <v>7455</v>
      </c>
      <c r="K96" s="802" t="s">
        <v>506</v>
      </c>
      <c r="L96" s="803" t="s">
        <v>507</v>
      </c>
      <c r="M96" s="804">
        <v>1967164296</v>
      </c>
      <c r="N96" s="805">
        <v>76008605</v>
      </c>
      <c r="O96" s="804">
        <v>1891155691</v>
      </c>
      <c r="P96" s="802">
        <v>2016</v>
      </c>
      <c r="Q96" s="752">
        <v>0.95750000000000002</v>
      </c>
      <c r="R96" s="803">
        <v>1975097327</v>
      </c>
      <c r="S96" s="806">
        <v>76008605</v>
      </c>
      <c r="T96" s="803">
        <v>99845772</v>
      </c>
      <c r="U96" s="803">
        <v>743076370</v>
      </c>
      <c r="V96" s="803">
        <v>2894028074</v>
      </c>
      <c r="X96" s="619" t="s">
        <v>506</v>
      </c>
      <c r="Y96" s="619" t="s">
        <v>507</v>
      </c>
      <c r="Z96" s="807">
        <v>2894028074</v>
      </c>
      <c r="AA96" s="808">
        <v>18869063.042480003</v>
      </c>
      <c r="AB96" s="756">
        <v>8930666</v>
      </c>
      <c r="AC96" s="756">
        <v>283777</v>
      </c>
      <c r="AD96" s="809">
        <v>28083506.042480003</v>
      </c>
      <c r="AE96" s="810">
        <v>7455</v>
      </c>
      <c r="AF96" s="807">
        <v>3767</v>
      </c>
      <c r="AG96" s="807">
        <v>0.5454</v>
      </c>
      <c r="AI96" s="619" t="s">
        <v>506</v>
      </c>
      <c r="AJ96" s="619" t="s">
        <v>507</v>
      </c>
      <c r="AK96" s="760">
        <v>28083506.042480003</v>
      </c>
      <c r="AL96" s="761">
        <v>7455</v>
      </c>
      <c r="AM96" s="811">
        <v>3767</v>
      </c>
      <c r="AN96" s="812">
        <v>0.5454</v>
      </c>
      <c r="AO96" s="813">
        <v>0.43099999999999999</v>
      </c>
      <c r="AP96" s="814">
        <v>0.752</v>
      </c>
      <c r="AQ96" s="812">
        <v>0.63730000000000009</v>
      </c>
      <c r="AR96" s="815">
        <v>0.63730000000000009</v>
      </c>
      <c r="AS96" s="825">
        <v>1316.95</v>
      </c>
      <c r="AT96" s="826">
        <v>749.51</v>
      </c>
      <c r="AU96" s="814">
        <v>5587597</v>
      </c>
      <c r="AV96" s="812">
        <v>1</v>
      </c>
      <c r="AW96" s="811">
        <v>5587597</v>
      </c>
      <c r="BB96" s="619" t="s">
        <v>506</v>
      </c>
      <c r="BC96" s="619" t="s">
        <v>670</v>
      </c>
      <c r="BD96" s="768">
        <v>2894028074</v>
      </c>
      <c r="BE96" s="769">
        <v>253.52</v>
      </c>
      <c r="BF96" s="808">
        <v>11415384</v>
      </c>
      <c r="BG96" s="816">
        <v>0.43099999999999999</v>
      </c>
      <c r="BH96" s="673"/>
      <c r="BI96" s="770">
        <v>7455</v>
      </c>
      <c r="BJ96" s="808">
        <v>29.41</v>
      </c>
      <c r="BK96" s="770">
        <v>45636</v>
      </c>
      <c r="BL96" s="810">
        <v>180</v>
      </c>
      <c r="BN96" s="619" t="s">
        <v>506</v>
      </c>
      <c r="BO96" s="619" t="s">
        <v>507</v>
      </c>
      <c r="BP96" s="772">
        <v>0.97870000000000001</v>
      </c>
      <c r="BQ96" s="772">
        <v>0.96757096045197732</v>
      </c>
      <c r="BR96" s="818">
        <v>0.94374736842105267</v>
      </c>
      <c r="BS96" s="774"/>
      <c r="BT96" s="819">
        <v>2016</v>
      </c>
      <c r="BU96" s="776">
        <v>0.95750000000000002</v>
      </c>
      <c r="BV96" s="777"/>
      <c r="BW96" s="778">
        <v>0.89</v>
      </c>
      <c r="BX96" s="778">
        <v>0.85199999999999998</v>
      </c>
      <c r="BY96" s="778">
        <v>1.3067</v>
      </c>
      <c r="BZ96" s="622"/>
      <c r="CA96" s="619" t="s">
        <v>506</v>
      </c>
      <c r="CB96" s="619" t="s">
        <v>670</v>
      </c>
      <c r="CC96" s="770">
        <v>32813</v>
      </c>
      <c r="CD96" s="770">
        <v>33552</v>
      </c>
      <c r="CE96" s="770">
        <v>33983</v>
      </c>
      <c r="CF96" s="820">
        <v>33449.333333333336</v>
      </c>
      <c r="CG96" s="820">
        <v>0.752</v>
      </c>
      <c r="CH96" s="639"/>
      <c r="CI96" s="820">
        <v>-533.66666666666424</v>
      </c>
      <c r="CJ96" s="820">
        <v>-1.5699999999999999E-2</v>
      </c>
      <c r="CL96" s="619" t="s">
        <v>506</v>
      </c>
      <c r="CM96" s="619" t="s">
        <v>670</v>
      </c>
      <c r="CN96" s="780">
        <v>0.63730000000000009</v>
      </c>
      <c r="CO96" s="781"/>
      <c r="CP96" s="780">
        <v>7455</v>
      </c>
      <c r="CQ96" s="787">
        <v>8432440</v>
      </c>
      <c r="CR96" s="787">
        <v>0</v>
      </c>
      <c r="CS96" s="787">
        <v>8432440</v>
      </c>
      <c r="CT96" s="787">
        <v>1131.1099999999999</v>
      </c>
      <c r="CU96" s="781"/>
      <c r="CV96" s="822">
        <v>1316.95</v>
      </c>
      <c r="CW96" s="787">
        <v>749.51</v>
      </c>
      <c r="CX96" s="785">
        <v>0.85899999999999999</v>
      </c>
      <c r="CY96" s="786"/>
      <c r="CZ96" s="787">
        <v>0.85199999999999998</v>
      </c>
      <c r="DA96" s="787">
        <v>1</v>
      </c>
      <c r="DB96" s="781"/>
      <c r="DC96" s="785">
        <v>1</v>
      </c>
      <c r="DX96" s="789" t="s">
        <v>381</v>
      </c>
      <c r="DY96" s="790" t="s">
        <v>381</v>
      </c>
      <c r="DZ96" s="790" t="s">
        <v>744</v>
      </c>
      <c r="EA96" s="791" t="s">
        <v>382</v>
      </c>
      <c r="EB96" s="792">
        <v>54042</v>
      </c>
      <c r="EC96" s="793"/>
      <c r="ED96" s="794">
        <v>54042</v>
      </c>
      <c r="EE96" s="794"/>
      <c r="EF96" s="793"/>
      <c r="EG96" s="794">
        <v>0.92567787465099949</v>
      </c>
      <c r="EH96" s="793"/>
      <c r="EI96" s="794">
        <v>0</v>
      </c>
      <c r="EJ96" s="794"/>
      <c r="EK96" s="794">
        <v>0</v>
      </c>
      <c r="EL96" s="794">
        <v>0</v>
      </c>
      <c r="EM96" s="793">
        <v>0</v>
      </c>
      <c r="EN96" s="793"/>
      <c r="EO96" s="795"/>
      <c r="ES96" s="823" t="s">
        <v>482</v>
      </c>
      <c r="ET96" s="824" t="s">
        <v>483</v>
      </c>
      <c r="EU96" s="841">
        <v>5492869</v>
      </c>
    </row>
    <row r="97" spans="1:151" ht="15.75">
      <c r="A97" s="798" t="s">
        <v>508</v>
      </c>
      <c r="B97" s="799" t="s">
        <v>542</v>
      </c>
      <c r="C97" s="1026">
        <v>161291</v>
      </c>
      <c r="D97" s="1027">
        <v>179890</v>
      </c>
      <c r="E97" s="1030"/>
      <c r="F97" s="1030">
        <v>179890</v>
      </c>
      <c r="G97" s="1030"/>
      <c r="H97" s="1031">
        <v>179890</v>
      </c>
      <c r="K97" s="802" t="s">
        <v>508</v>
      </c>
      <c r="L97" s="803" t="s">
        <v>542</v>
      </c>
      <c r="M97" s="804">
        <v>130415759631</v>
      </c>
      <c r="N97" s="805">
        <v>37662689</v>
      </c>
      <c r="O97" s="804">
        <v>130378096942</v>
      </c>
      <c r="P97" s="802">
        <v>2016</v>
      </c>
      <c r="Q97" s="752">
        <v>0.876</v>
      </c>
      <c r="R97" s="803">
        <v>148833443998</v>
      </c>
      <c r="S97" s="806">
        <v>37662689</v>
      </c>
      <c r="T97" s="803">
        <v>3572974390</v>
      </c>
      <c r="U97" s="803">
        <v>19536388061</v>
      </c>
      <c r="V97" s="803">
        <v>171980469138</v>
      </c>
      <c r="X97" s="619" t="s">
        <v>508</v>
      </c>
      <c r="Y97" s="619" t="s">
        <v>542</v>
      </c>
      <c r="Z97" s="807">
        <v>171980469138</v>
      </c>
      <c r="AA97" s="808">
        <v>1121312658.7797601</v>
      </c>
      <c r="AB97" s="756">
        <v>260505277</v>
      </c>
      <c r="AC97" s="756">
        <v>2976610</v>
      </c>
      <c r="AD97" s="809">
        <v>1384794545.7797601</v>
      </c>
      <c r="AE97" s="810">
        <v>179890</v>
      </c>
      <c r="AF97" s="807">
        <v>7698</v>
      </c>
      <c r="AG97" s="807">
        <v>1.1145</v>
      </c>
      <c r="AI97" s="619" t="s">
        <v>508</v>
      </c>
      <c r="AJ97" s="619" t="s">
        <v>542</v>
      </c>
      <c r="AK97" s="760">
        <v>1384794545.7797601</v>
      </c>
      <c r="AL97" s="761">
        <v>179890</v>
      </c>
      <c r="AM97" s="811">
        <v>7698</v>
      </c>
      <c r="AN97" s="812">
        <v>1.1145</v>
      </c>
      <c r="AO97" s="813">
        <v>7.7739000000000003</v>
      </c>
      <c r="AP97" s="814">
        <v>1.2863</v>
      </c>
      <c r="AQ97" s="812">
        <v>1.8664000000000001</v>
      </c>
      <c r="AR97" s="815" t="s">
        <v>2</v>
      </c>
      <c r="AS97" s="825" t="s">
        <v>2</v>
      </c>
      <c r="AT97" s="826" t="s">
        <v>2</v>
      </c>
      <c r="AU97" s="814">
        <v>0</v>
      </c>
      <c r="AV97" s="812" t="s">
        <v>2</v>
      </c>
      <c r="AW97" s="811">
        <v>0</v>
      </c>
      <c r="BB97" s="619" t="s">
        <v>508</v>
      </c>
      <c r="BC97" s="619" t="s">
        <v>671</v>
      </c>
      <c r="BD97" s="768">
        <v>171980469138</v>
      </c>
      <c r="BE97" s="769">
        <v>835.22</v>
      </c>
      <c r="BF97" s="808">
        <v>205910382</v>
      </c>
      <c r="BG97" s="816">
        <v>7.7739000000000003</v>
      </c>
      <c r="BH97" s="673"/>
      <c r="BI97" s="770">
        <v>179890</v>
      </c>
      <c r="BJ97" s="808">
        <v>215.38</v>
      </c>
      <c r="BK97" s="770">
        <v>1068112</v>
      </c>
      <c r="BL97" s="810">
        <v>1279</v>
      </c>
      <c r="BN97" s="619" t="s">
        <v>508</v>
      </c>
      <c r="BO97" s="619" t="s">
        <v>542</v>
      </c>
      <c r="BP97" s="772">
        <v>0.94299999999999995</v>
      </c>
      <c r="BQ97" s="772">
        <v>0.89001276595744683</v>
      </c>
      <c r="BR97" s="818">
        <v>0.84436823070607558</v>
      </c>
      <c r="BS97" s="774"/>
      <c r="BT97" s="819">
        <v>2016</v>
      </c>
      <c r="BU97" s="776">
        <v>0.876</v>
      </c>
      <c r="BV97" s="777"/>
      <c r="BW97" s="778">
        <v>0.72070000000000001</v>
      </c>
      <c r="BX97" s="778">
        <v>0.63100000000000001</v>
      </c>
      <c r="BY97" s="778">
        <v>0.96779999999999999</v>
      </c>
      <c r="BZ97" s="622"/>
      <c r="CA97" s="619" t="s">
        <v>508</v>
      </c>
      <c r="CB97" s="619" t="s">
        <v>671</v>
      </c>
      <c r="CC97" s="770">
        <v>54898</v>
      </c>
      <c r="CD97" s="770">
        <v>56298</v>
      </c>
      <c r="CE97" s="770">
        <v>60447</v>
      </c>
      <c r="CF97" s="820">
        <v>57214.333333333336</v>
      </c>
      <c r="CG97" s="820">
        <v>1.2863</v>
      </c>
      <c r="CH97" s="639"/>
      <c r="CI97" s="820">
        <v>-3232.6666666666642</v>
      </c>
      <c r="CJ97" s="820">
        <v>-5.3499999999999999E-2</v>
      </c>
      <c r="CL97" s="619" t="s">
        <v>508</v>
      </c>
      <c r="CM97" s="619" t="s">
        <v>671</v>
      </c>
      <c r="CN97" s="780" t="s">
        <v>2</v>
      </c>
      <c r="CO97" s="781"/>
      <c r="CP97" s="780">
        <v>179890</v>
      </c>
      <c r="CQ97" s="787">
        <v>474937921</v>
      </c>
      <c r="CR97" s="787">
        <v>0</v>
      </c>
      <c r="CS97" s="787">
        <v>474937921</v>
      </c>
      <c r="CT97" s="787">
        <v>2640.16</v>
      </c>
      <c r="CU97" s="781"/>
      <c r="CV97" s="822" t="s">
        <v>2</v>
      </c>
      <c r="CW97" s="787" t="s">
        <v>2</v>
      </c>
      <c r="CX97" s="785" t="s">
        <v>2</v>
      </c>
      <c r="CY97" s="786"/>
      <c r="CZ97" s="787">
        <v>0.63100000000000001</v>
      </c>
      <c r="DA97" s="787" t="s">
        <v>2</v>
      </c>
      <c r="DB97" s="781"/>
      <c r="DC97" s="785" t="s">
        <v>2</v>
      </c>
      <c r="DX97" s="789" t="s">
        <v>381</v>
      </c>
      <c r="DY97" s="790" t="s">
        <v>67</v>
      </c>
      <c r="DZ97" s="790" t="s">
        <v>6</v>
      </c>
      <c r="EA97" s="791" t="s">
        <v>1087</v>
      </c>
      <c r="EB97" s="792">
        <v>834</v>
      </c>
      <c r="EC97" s="793"/>
      <c r="ED97" s="794">
        <v>834</v>
      </c>
      <c r="EE97" s="793"/>
      <c r="EF97" s="793"/>
      <c r="EG97" s="794">
        <v>1.428546958770833E-2</v>
      </c>
      <c r="EH97" s="793"/>
      <c r="EI97" s="794">
        <v>0</v>
      </c>
      <c r="EJ97" s="794"/>
      <c r="EK97" s="794">
        <v>0</v>
      </c>
      <c r="EL97" s="794"/>
      <c r="EM97" s="793"/>
      <c r="EN97" s="793"/>
      <c r="EO97" s="795"/>
      <c r="ES97" s="823" t="s">
        <v>484</v>
      </c>
      <c r="ET97" s="824" t="s">
        <v>181</v>
      </c>
      <c r="EU97" s="841">
        <v>5331428</v>
      </c>
    </row>
    <row r="98" spans="1:151" ht="15.75">
      <c r="A98" s="798" t="s">
        <v>543</v>
      </c>
      <c r="B98" s="799" t="s">
        <v>544</v>
      </c>
      <c r="C98" s="1026">
        <v>1727</v>
      </c>
      <c r="D98" s="1027">
        <v>1879</v>
      </c>
      <c r="E98" s="1030"/>
      <c r="F98" s="1030">
        <v>1879</v>
      </c>
      <c r="G98" s="1030"/>
      <c r="H98" s="1031">
        <v>1879</v>
      </c>
      <c r="K98" s="802" t="s">
        <v>543</v>
      </c>
      <c r="L98" s="803" t="s">
        <v>544</v>
      </c>
      <c r="M98" s="804">
        <v>2128874077</v>
      </c>
      <c r="N98" s="805">
        <v>82432736</v>
      </c>
      <c r="O98" s="804">
        <v>2046441341</v>
      </c>
      <c r="P98" s="802">
        <v>2017</v>
      </c>
      <c r="Q98" s="752">
        <v>1.0383</v>
      </c>
      <c r="R98" s="803">
        <v>1970953810</v>
      </c>
      <c r="S98" s="806">
        <v>82432736</v>
      </c>
      <c r="T98" s="803">
        <v>60660123</v>
      </c>
      <c r="U98" s="803">
        <v>275314938</v>
      </c>
      <c r="V98" s="803">
        <v>2389361607</v>
      </c>
      <c r="X98" s="619" t="s">
        <v>543</v>
      </c>
      <c r="Y98" s="619" t="s">
        <v>544</v>
      </c>
      <c r="Z98" s="807">
        <v>2389361607</v>
      </c>
      <c r="AA98" s="808">
        <v>15578637.677640002</v>
      </c>
      <c r="AB98" s="756">
        <v>3589303</v>
      </c>
      <c r="AC98" s="756">
        <v>98991</v>
      </c>
      <c r="AD98" s="809">
        <v>19266931.677640002</v>
      </c>
      <c r="AE98" s="810">
        <v>1879</v>
      </c>
      <c r="AF98" s="807">
        <v>10254</v>
      </c>
      <c r="AG98" s="807">
        <v>1.4845999999999999</v>
      </c>
      <c r="AI98" s="619" t="s">
        <v>543</v>
      </c>
      <c r="AJ98" s="619" t="s">
        <v>544</v>
      </c>
      <c r="AK98" s="760">
        <v>19266931.677640002</v>
      </c>
      <c r="AL98" s="761">
        <v>1879</v>
      </c>
      <c r="AM98" s="811">
        <v>10254</v>
      </c>
      <c r="AN98" s="812">
        <v>1.4845999999999999</v>
      </c>
      <c r="AO98" s="813">
        <v>0.21049999999999999</v>
      </c>
      <c r="AP98" s="814">
        <v>0.64459999999999995</v>
      </c>
      <c r="AQ98" s="812">
        <v>0.93719999999999992</v>
      </c>
      <c r="AR98" s="815">
        <v>0.93719999999999992</v>
      </c>
      <c r="AS98" s="825">
        <v>1936.69</v>
      </c>
      <c r="AT98" s="826">
        <v>129.76999999999998</v>
      </c>
      <c r="AU98" s="814">
        <v>243838</v>
      </c>
      <c r="AV98" s="812">
        <v>1</v>
      </c>
      <c r="AW98" s="811">
        <v>243838</v>
      </c>
      <c r="BB98" s="619" t="s">
        <v>543</v>
      </c>
      <c r="BC98" s="619" t="s">
        <v>672</v>
      </c>
      <c r="BD98" s="768">
        <v>2389361607</v>
      </c>
      <c r="BE98" s="769">
        <v>428.46</v>
      </c>
      <c r="BF98" s="808">
        <v>5576627</v>
      </c>
      <c r="BG98" s="816">
        <v>0.21049999999999999</v>
      </c>
      <c r="BH98" s="673"/>
      <c r="BI98" s="770">
        <v>1879</v>
      </c>
      <c r="BJ98" s="808">
        <v>4.3899999999999997</v>
      </c>
      <c r="BK98" s="770">
        <v>20051</v>
      </c>
      <c r="BL98" s="810">
        <v>47</v>
      </c>
      <c r="BN98" s="619" t="s">
        <v>543</v>
      </c>
      <c r="BO98" s="619" t="s">
        <v>544</v>
      </c>
      <c r="BP98" s="772">
        <v>1.0293999999999999</v>
      </c>
      <c r="BQ98" s="772">
        <v>1.0597020408163265</v>
      </c>
      <c r="BR98" s="773">
        <v>1.0270235294117647</v>
      </c>
      <c r="BS98" s="774"/>
      <c r="BT98" s="775">
        <v>2017</v>
      </c>
      <c r="BU98" s="776">
        <v>1.0383</v>
      </c>
      <c r="BV98" s="777"/>
      <c r="BW98" s="778">
        <v>0.79</v>
      </c>
      <c r="BX98" s="778">
        <v>0.82</v>
      </c>
      <c r="BY98" s="778">
        <v>1.2577</v>
      </c>
      <c r="BZ98" s="622"/>
      <c r="CA98" s="619" t="s">
        <v>543</v>
      </c>
      <c r="CB98" s="619" t="s">
        <v>672</v>
      </c>
      <c r="CC98" s="770">
        <v>28151</v>
      </c>
      <c r="CD98" s="770">
        <v>28657</v>
      </c>
      <c r="CE98" s="770">
        <v>29209</v>
      </c>
      <c r="CF98" s="820">
        <v>28672.333333333332</v>
      </c>
      <c r="CG98" s="820">
        <v>0.64459999999999995</v>
      </c>
      <c r="CH98" s="639"/>
      <c r="CI98" s="820">
        <v>-536.66666666666788</v>
      </c>
      <c r="CJ98" s="820">
        <v>-1.84E-2</v>
      </c>
      <c r="CL98" s="619" t="s">
        <v>543</v>
      </c>
      <c r="CM98" s="619" t="s">
        <v>672</v>
      </c>
      <c r="CN98" s="780">
        <v>0.93719999999999992</v>
      </c>
      <c r="CO98" s="781"/>
      <c r="CP98" s="780">
        <v>1879</v>
      </c>
      <c r="CQ98" s="787">
        <v>4559331</v>
      </c>
      <c r="CR98" s="787">
        <v>0</v>
      </c>
      <c r="CS98" s="787">
        <v>4559331</v>
      </c>
      <c r="CT98" s="787">
        <v>2426.4699999999998</v>
      </c>
      <c r="CU98" s="781"/>
      <c r="CV98" s="822">
        <v>1936.69</v>
      </c>
      <c r="CW98" s="787">
        <v>129.76999999999998</v>
      </c>
      <c r="CX98" s="785">
        <v>1</v>
      </c>
      <c r="CY98" s="786"/>
      <c r="CZ98" s="787">
        <v>0.82</v>
      </c>
      <c r="DA98" s="787">
        <v>1</v>
      </c>
      <c r="DB98" s="781"/>
      <c r="DC98" s="785">
        <v>1</v>
      </c>
      <c r="DX98" s="789" t="s">
        <v>381</v>
      </c>
      <c r="DY98" s="790" t="s">
        <v>69</v>
      </c>
      <c r="DZ98" s="790" t="s">
        <v>6</v>
      </c>
      <c r="EA98" s="791" t="s">
        <v>1088</v>
      </c>
      <c r="EB98" s="792">
        <v>526</v>
      </c>
      <c r="EC98" s="793"/>
      <c r="ED98" s="794">
        <v>526</v>
      </c>
      <c r="EE98" s="794"/>
      <c r="EF98" s="793"/>
      <c r="EG98" s="794">
        <v>9.0097805792980594E-3</v>
      </c>
      <c r="EH98" s="793"/>
      <c r="EI98" s="794">
        <v>0</v>
      </c>
      <c r="EJ98" s="794"/>
      <c r="EK98" s="794">
        <v>0</v>
      </c>
      <c r="EL98" s="794"/>
      <c r="EM98" s="793"/>
      <c r="EN98" s="793"/>
      <c r="EO98" s="795"/>
      <c r="ES98" s="823" t="s">
        <v>486</v>
      </c>
      <c r="ET98" s="824" t="s">
        <v>487</v>
      </c>
      <c r="EU98" s="841">
        <v>2637497</v>
      </c>
    </row>
    <row r="99" spans="1:151" ht="15.75">
      <c r="A99" s="798" t="s">
        <v>545</v>
      </c>
      <c r="B99" s="799" t="s">
        <v>546</v>
      </c>
      <c r="C99" s="1026">
        <v>1169</v>
      </c>
      <c r="D99" s="1027">
        <v>1385</v>
      </c>
      <c r="E99" s="1030"/>
      <c r="F99" s="1030">
        <v>1385</v>
      </c>
      <c r="G99" s="1030"/>
      <c r="H99" s="1031">
        <v>1385</v>
      </c>
      <c r="K99" s="802" t="s">
        <v>545</v>
      </c>
      <c r="L99" s="803" t="s">
        <v>546</v>
      </c>
      <c r="M99" s="804">
        <v>691678795</v>
      </c>
      <c r="N99" s="805">
        <v>113756490</v>
      </c>
      <c r="O99" s="804">
        <v>577922305</v>
      </c>
      <c r="P99" s="802">
        <v>2013</v>
      </c>
      <c r="Q99" s="752">
        <v>1.0089999999999999</v>
      </c>
      <c r="R99" s="803">
        <v>572767398</v>
      </c>
      <c r="S99" s="806">
        <v>113756490</v>
      </c>
      <c r="T99" s="803">
        <v>58209216</v>
      </c>
      <c r="U99" s="803">
        <v>229170295</v>
      </c>
      <c r="V99" s="803">
        <v>973903399</v>
      </c>
      <c r="X99" s="619" t="s">
        <v>545</v>
      </c>
      <c r="Y99" s="619" t="s">
        <v>546</v>
      </c>
      <c r="Z99" s="807">
        <v>973903399</v>
      </c>
      <c r="AA99" s="808">
        <v>6349850.1614800002</v>
      </c>
      <c r="AB99" s="756">
        <v>2405902</v>
      </c>
      <c r="AC99" s="756">
        <v>88810</v>
      </c>
      <c r="AD99" s="809">
        <v>8844562.1614800002</v>
      </c>
      <c r="AE99" s="810">
        <v>1385</v>
      </c>
      <c r="AF99" s="807">
        <v>6386</v>
      </c>
      <c r="AG99" s="807">
        <v>0.92459999999999998</v>
      </c>
      <c r="AI99" s="619" t="s">
        <v>545</v>
      </c>
      <c r="AJ99" s="619" t="s">
        <v>546</v>
      </c>
      <c r="AK99" s="760">
        <v>8844562.1614800002</v>
      </c>
      <c r="AL99" s="761">
        <v>1385</v>
      </c>
      <c r="AM99" s="811">
        <v>6386</v>
      </c>
      <c r="AN99" s="812">
        <v>0.92459999999999998</v>
      </c>
      <c r="AO99" s="813">
        <v>0.1056</v>
      </c>
      <c r="AP99" s="814">
        <v>0.77390000000000003</v>
      </c>
      <c r="AQ99" s="812">
        <v>0.76740000000000008</v>
      </c>
      <c r="AR99" s="815">
        <v>0.76740000000000008</v>
      </c>
      <c r="AS99" s="825">
        <v>1585.8</v>
      </c>
      <c r="AT99" s="826">
        <v>480.66000000000008</v>
      </c>
      <c r="AU99" s="814">
        <v>665714</v>
      </c>
      <c r="AV99" s="812">
        <v>1</v>
      </c>
      <c r="AW99" s="811">
        <v>665714</v>
      </c>
      <c r="BB99" s="619" t="s">
        <v>545</v>
      </c>
      <c r="BC99" s="619" t="s">
        <v>673</v>
      </c>
      <c r="BD99" s="768">
        <v>973903399</v>
      </c>
      <c r="BE99" s="769">
        <v>348.13</v>
      </c>
      <c r="BF99" s="808">
        <v>2797528</v>
      </c>
      <c r="BG99" s="816">
        <v>0.1056</v>
      </c>
      <c r="BH99" s="673"/>
      <c r="BI99" s="770">
        <v>1385</v>
      </c>
      <c r="BJ99" s="808">
        <v>3.98</v>
      </c>
      <c r="BK99" s="770">
        <v>12088</v>
      </c>
      <c r="BL99" s="810">
        <v>35</v>
      </c>
      <c r="BN99" s="619" t="s">
        <v>545</v>
      </c>
      <c r="BO99" s="619" t="s">
        <v>546</v>
      </c>
      <c r="BP99" s="772">
        <v>1.0299</v>
      </c>
      <c r="BQ99" s="772">
        <v>1.0120300751879698</v>
      </c>
      <c r="BR99" s="818">
        <v>1</v>
      </c>
      <c r="BS99" s="774"/>
      <c r="BT99" s="819">
        <v>2013</v>
      </c>
      <c r="BU99" s="776">
        <v>1.0089999999999999</v>
      </c>
      <c r="BV99" s="777"/>
      <c r="BW99" s="778">
        <v>0.85499999999999998</v>
      </c>
      <c r="BX99" s="778">
        <v>0.86299999999999999</v>
      </c>
      <c r="BY99" s="778">
        <v>1.3236000000000001</v>
      </c>
      <c r="BZ99" s="622"/>
      <c r="CA99" s="619" t="s">
        <v>545</v>
      </c>
      <c r="CB99" s="619" t="s">
        <v>673</v>
      </c>
      <c r="CC99" s="770">
        <v>33315</v>
      </c>
      <c r="CD99" s="770">
        <v>34410</v>
      </c>
      <c r="CE99" s="770">
        <v>35541</v>
      </c>
      <c r="CF99" s="820">
        <v>34422</v>
      </c>
      <c r="CG99" s="820">
        <v>0.77390000000000003</v>
      </c>
      <c r="CH99" s="639"/>
      <c r="CI99" s="820">
        <v>-1119</v>
      </c>
      <c r="CJ99" s="820">
        <v>-3.15E-2</v>
      </c>
      <c r="CL99" s="619" t="s">
        <v>545</v>
      </c>
      <c r="CM99" s="619" t="s">
        <v>673</v>
      </c>
      <c r="CN99" s="780">
        <v>0.76740000000000008</v>
      </c>
      <c r="CO99" s="781"/>
      <c r="CP99" s="780">
        <v>1385</v>
      </c>
      <c r="CQ99" s="787">
        <v>1723000</v>
      </c>
      <c r="CR99" s="787">
        <v>0</v>
      </c>
      <c r="CS99" s="787">
        <v>1723000</v>
      </c>
      <c r="CT99" s="787">
        <v>1244.04</v>
      </c>
      <c r="CU99" s="781"/>
      <c r="CV99" s="822">
        <v>1585.8</v>
      </c>
      <c r="CW99" s="787">
        <v>480.66000000000008</v>
      </c>
      <c r="CX99" s="785">
        <v>0.78400000000000003</v>
      </c>
      <c r="CY99" s="786"/>
      <c r="CZ99" s="787">
        <v>0.86299999999999999</v>
      </c>
      <c r="DA99" s="787">
        <v>1</v>
      </c>
      <c r="DB99" s="781"/>
      <c r="DC99" s="785">
        <v>1</v>
      </c>
      <c r="DX99" s="789" t="s">
        <v>381</v>
      </c>
      <c r="DY99" s="790" t="s">
        <v>71</v>
      </c>
      <c r="DZ99" s="790" t="s">
        <v>6</v>
      </c>
      <c r="EA99" s="791" t="s">
        <v>1089</v>
      </c>
      <c r="EB99" s="792">
        <v>888</v>
      </c>
      <c r="EC99" s="827"/>
      <c r="ED99" s="828">
        <v>888</v>
      </c>
      <c r="EE99" s="828"/>
      <c r="EF99" s="827"/>
      <c r="EG99" s="828">
        <v>1.521042805022182E-2</v>
      </c>
      <c r="EH99" s="827"/>
      <c r="EI99" s="794">
        <v>0</v>
      </c>
      <c r="EJ99" s="828"/>
      <c r="EK99" s="828">
        <v>0</v>
      </c>
      <c r="EL99" s="828"/>
      <c r="EM99" s="827"/>
      <c r="EN99" s="827"/>
      <c r="EO99" s="829"/>
      <c r="ES99" s="823" t="s">
        <v>488</v>
      </c>
      <c r="ET99" s="824" t="s">
        <v>489</v>
      </c>
      <c r="EU99" s="841">
        <v>5668592</v>
      </c>
    </row>
    <row r="100" spans="1:151" ht="15.75">
      <c r="A100" s="798" t="s">
        <v>547</v>
      </c>
      <c r="B100" s="799" t="s">
        <v>548</v>
      </c>
      <c r="C100" s="1026">
        <v>4760</v>
      </c>
      <c r="D100" s="1027">
        <v>4948</v>
      </c>
      <c r="E100" s="1030"/>
      <c r="F100" s="1030">
        <v>4948</v>
      </c>
      <c r="G100" s="1030"/>
      <c r="H100" s="1031">
        <v>4948</v>
      </c>
      <c r="K100" s="802" t="s">
        <v>547</v>
      </c>
      <c r="L100" s="803" t="s">
        <v>548</v>
      </c>
      <c r="M100" s="804">
        <v>8585643311</v>
      </c>
      <c r="N100" s="805">
        <v>107388000</v>
      </c>
      <c r="O100" s="804">
        <v>8478255311</v>
      </c>
      <c r="P100" s="802">
        <v>2014</v>
      </c>
      <c r="Q100" s="752">
        <v>0.95050000000000001</v>
      </c>
      <c r="R100" s="803">
        <v>8919784651</v>
      </c>
      <c r="S100" s="806">
        <v>107388000</v>
      </c>
      <c r="T100" s="803">
        <v>104398090</v>
      </c>
      <c r="U100" s="803">
        <v>652689360</v>
      </c>
      <c r="V100" s="803">
        <v>9784260101</v>
      </c>
      <c r="X100" s="619" t="s">
        <v>547</v>
      </c>
      <c r="Y100" s="619" t="s">
        <v>548</v>
      </c>
      <c r="Z100" s="807">
        <v>9784260101</v>
      </c>
      <c r="AA100" s="808">
        <v>63793375.858520009</v>
      </c>
      <c r="AB100" s="756">
        <v>12433679</v>
      </c>
      <c r="AC100" s="756">
        <v>191950</v>
      </c>
      <c r="AD100" s="809">
        <v>76419004.858520001</v>
      </c>
      <c r="AE100" s="810">
        <v>4948</v>
      </c>
      <c r="AF100" s="807">
        <v>15444</v>
      </c>
      <c r="AG100" s="807">
        <v>2.2360000000000002</v>
      </c>
      <c r="AI100" s="619" t="s">
        <v>547</v>
      </c>
      <c r="AJ100" s="619" t="s">
        <v>548</v>
      </c>
      <c r="AK100" s="760">
        <v>76419004.858520001</v>
      </c>
      <c r="AL100" s="761">
        <v>4948</v>
      </c>
      <c r="AM100" s="811">
        <v>15444</v>
      </c>
      <c r="AN100" s="812">
        <v>2.2360000000000002</v>
      </c>
      <c r="AO100" s="813">
        <v>1.1818</v>
      </c>
      <c r="AP100" s="814">
        <v>0.79830000000000001</v>
      </c>
      <c r="AQ100" s="812">
        <v>1.4118000000000002</v>
      </c>
      <c r="AR100" s="815" t="s">
        <v>2</v>
      </c>
      <c r="AS100" s="825" t="s">
        <v>2</v>
      </c>
      <c r="AT100" s="826" t="s">
        <v>2</v>
      </c>
      <c r="AU100" s="814">
        <v>0</v>
      </c>
      <c r="AV100" s="812" t="s">
        <v>2</v>
      </c>
      <c r="AW100" s="811">
        <v>0</v>
      </c>
      <c r="BB100" s="619" t="s">
        <v>547</v>
      </c>
      <c r="BC100" s="619" t="s">
        <v>674</v>
      </c>
      <c r="BD100" s="768">
        <v>9784260101</v>
      </c>
      <c r="BE100" s="769">
        <v>312.56</v>
      </c>
      <c r="BF100" s="808">
        <v>31303622</v>
      </c>
      <c r="BG100" s="816">
        <v>1.1818</v>
      </c>
      <c r="BH100" s="673"/>
      <c r="BI100" s="770">
        <v>4948</v>
      </c>
      <c r="BJ100" s="808">
        <v>15.83</v>
      </c>
      <c r="BK100" s="770">
        <v>57143</v>
      </c>
      <c r="BL100" s="810">
        <v>183</v>
      </c>
      <c r="BN100" s="619" t="s">
        <v>547</v>
      </c>
      <c r="BO100" s="619" t="s">
        <v>548</v>
      </c>
      <c r="BP100" s="817">
        <v>1.0139</v>
      </c>
      <c r="BQ100" s="772">
        <v>0.9575510204081632</v>
      </c>
      <c r="BR100" s="818">
        <v>0.92461538461538462</v>
      </c>
      <c r="BS100" s="774"/>
      <c r="BT100" s="819">
        <v>2014</v>
      </c>
      <c r="BU100" s="776">
        <v>0.95050000000000001</v>
      </c>
      <c r="BV100" s="777"/>
      <c r="BW100" s="778">
        <v>0.40300000000000002</v>
      </c>
      <c r="BX100" s="778">
        <v>0.38300000000000001</v>
      </c>
      <c r="BY100" s="778">
        <v>0.58740000000000003</v>
      </c>
      <c r="BZ100" s="622"/>
      <c r="CA100" s="619" t="s">
        <v>547</v>
      </c>
      <c r="CB100" s="619" t="s">
        <v>674</v>
      </c>
      <c r="CC100" s="770">
        <v>34166</v>
      </c>
      <c r="CD100" s="770">
        <v>35350</v>
      </c>
      <c r="CE100" s="770">
        <v>37016</v>
      </c>
      <c r="CF100" s="820">
        <v>35510.666666666664</v>
      </c>
      <c r="CG100" s="820">
        <v>0.79830000000000001</v>
      </c>
      <c r="CH100" s="639"/>
      <c r="CI100" s="820">
        <v>-1505.3333333333358</v>
      </c>
      <c r="CJ100" s="820">
        <v>-4.07E-2</v>
      </c>
      <c r="CL100" s="619" t="s">
        <v>547</v>
      </c>
      <c r="CM100" s="619" t="s">
        <v>674</v>
      </c>
      <c r="CN100" s="780" t="s">
        <v>2</v>
      </c>
      <c r="CO100" s="781"/>
      <c r="CP100" s="780">
        <v>4948</v>
      </c>
      <c r="CQ100" s="787">
        <v>13557815</v>
      </c>
      <c r="CR100" s="787">
        <v>0</v>
      </c>
      <c r="CS100" s="787">
        <v>13557815</v>
      </c>
      <c r="CT100" s="787">
        <v>2740.06</v>
      </c>
      <c r="CU100" s="781"/>
      <c r="CV100" s="822" t="s">
        <v>2</v>
      </c>
      <c r="CW100" s="787" t="s">
        <v>2</v>
      </c>
      <c r="CX100" s="785" t="s">
        <v>2</v>
      </c>
      <c r="CY100" s="786"/>
      <c r="CZ100" s="787">
        <v>0.38300000000000001</v>
      </c>
      <c r="DA100" s="787" t="s">
        <v>2</v>
      </c>
      <c r="DB100" s="781"/>
      <c r="DC100" s="785" t="s">
        <v>2</v>
      </c>
      <c r="DX100" s="842" t="s">
        <v>381</v>
      </c>
      <c r="DY100" s="790" t="s">
        <v>578</v>
      </c>
      <c r="DZ100" s="790" t="s">
        <v>6</v>
      </c>
      <c r="EA100" s="791" t="s">
        <v>1090</v>
      </c>
      <c r="EB100" s="792">
        <v>550</v>
      </c>
      <c r="EC100" s="793"/>
      <c r="ED100" s="794">
        <v>550</v>
      </c>
      <c r="EE100" s="794"/>
      <c r="EF100" s="793"/>
      <c r="EG100" s="794">
        <v>9.4208732293040547E-3</v>
      </c>
      <c r="EH100" s="793"/>
      <c r="EI100" s="794">
        <v>0</v>
      </c>
      <c r="EJ100" s="794"/>
      <c r="EK100" s="794">
        <v>0</v>
      </c>
      <c r="EL100" s="794"/>
      <c r="EM100" s="793"/>
      <c r="EN100" s="793"/>
      <c r="EO100" s="795"/>
      <c r="ES100" s="823" t="s">
        <v>129</v>
      </c>
      <c r="ET100" s="824" t="s">
        <v>130</v>
      </c>
      <c r="EU100" s="841">
        <v>2110684</v>
      </c>
    </row>
    <row r="101" spans="1:151" ht="15.75">
      <c r="A101" s="798" t="s">
        <v>549</v>
      </c>
      <c r="B101" s="799" t="s">
        <v>550</v>
      </c>
      <c r="C101" s="1026">
        <v>17933</v>
      </c>
      <c r="D101" s="1027">
        <v>19380</v>
      </c>
      <c r="E101" s="1030"/>
      <c r="F101" s="1030">
        <v>19380</v>
      </c>
      <c r="G101" s="1030"/>
      <c r="H101" s="1031">
        <v>19380</v>
      </c>
      <c r="K101" s="802" t="s">
        <v>549</v>
      </c>
      <c r="L101" s="803" t="s">
        <v>550</v>
      </c>
      <c r="M101" s="804">
        <v>6346234856</v>
      </c>
      <c r="N101" s="805">
        <v>280412702</v>
      </c>
      <c r="O101" s="804">
        <v>6065822154</v>
      </c>
      <c r="P101" s="802">
        <v>2019</v>
      </c>
      <c r="Q101" s="752">
        <v>1.0003883495145631</v>
      </c>
      <c r="R101" s="803">
        <v>6063467409</v>
      </c>
      <c r="S101" s="806">
        <v>280412702</v>
      </c>
      <c r="T101" s="803">
        <v>719692737</v>
      </c>
      <c r="U101" s="803">
        <v>1716623274</v>
      </c>
      <c r="V101" s="803">
        <v>8780196122</v>
      </c>
      <c r="X101" s="619" t="s">
        <v>549</v>
      </c>
      <c r="Y101" s="619" t="s">
        <v>550</v>
      </c>
      <c r="Z101" s="807">
        <v>8780196122</v>
      </c>
      <c r="AA101" s="808">
        <v>57246878.715440005</v>
      </c>
      <c r="AB101" s="756">
        <v>22668301</v>
      </c>
      <c r="AC101" s="756">
        <v>589583</v>
      </c>
      <c r="AD101" s="809">
        <v>80504762.715440005</v>
      </c>
      <c r="AE101" s="810">
        <v>19380</v>
      </c>
      <c r="AF101" s="807">
        <v>4154</v>
      </c>
      <c r="AG101" s="807">
        <v>0.60140000000000005</v>
      </c>
      <c r="AI101" s="619" t="s">
        <v>549</v>
      </c>
      <c r="AJ101" s="619" t="s">
        <v>550</v>
      </c>
      <c r="AK101" s="760">
        <v>80504762.715440005</v>
      </c>
      <c r="AL101" s="761">
        <v>19380</v>
      </c>
      <c r="AM101" s="811">
        <v>4154</v>
      </c>
      <c r="AN101" s="812">
        <v>0.60140000000000005</v>
      </c>
      <c r="AO101" s="813">
        <v>0.59930000000000005</v>
      </c>
      <c r="AP101" s="814">
        <v>0.83499999999999996</v>
      </c>
      <c r="AQ101" s="812">
        <v>0.71799999999999997</v>
      </c>
      <c r="AR101" s="815">
        <v>0.71799999999999997</v>
      </c>
      <c r="AS101" s="825">
        <v>1483.72</v>
      </c>
      <c r="AT101" s="826">
        <v>582.74</v>
      </c>
      <c r="AU101" s="814">
        <v>11293501</v>
      </c>
      <c r="AV101" s="812">
        <v>1</v>
      </c>
      <c r="AW101" s="811">
        <v>11293501</v>
      </c>
      <c r="BB101" s="619" t="s">
        <v>549</v>
      </c>
      <c r="BC101" s="619" t="s">
        <v>675</v>
      </c>
      <c r="BD101" s="768">
        <v>8780196122</v>
      </c>
      <c r="BE101" s="769">
        <v>553.09</v>
      </c>
      <c r="BF101" s="808">
        <v>15874805</v>
      </c>
      <c r="BG101" s="816">
        <v>0.59930000000000005</v>
      </c>
      <c r="BH101" s="673"/>
      <c r="BI101" s="770">
        <v>19380</v>
      </c>
      <c r="BJ101" s="808">
        <v>35.04</v>
      </c>
      <c r="BK101" s="770">
        <v>124523</v>
      </c>
      <c r="BL101" s="810">
        <v>225</v>
      </c>
      <c r="BN101" s="619" t="s">
        <v>549</v>
      </c>
      <c r="BO101" s="619" t="s">
        <v>550</v>
      </c>
      <c r="BP101" s="772">
        <v>0.98730000000000007</v>
      </c>
      <c r="BQ101" s="772">
        <v>0.98286363636363627</v>
      </c>
      <c r="BR101" s="818">
        <v>1.0003883495145631</v>
      </c>
      <c r="BS101" s="774"/>
      <c r="BT101" s="819">
        <v>2019</v>
      </c>
      <c r="BU101" s="776">
        <v>1.0003883495145631</v>
      </c>
      <c r="BV101" s="777"/>
      <c r="BW101" s="778">
        <v>0.66349999999999998</v>
      </c>
      <c r="BX101" s="778">
        <v>0.66400000000000003</v>
      </c>
      <c r="BY101" s="778">
        <v>1.0184</v>
      </c>
      <c r="BZ101" s="622"/>
      <c r="CA101" s="619" t="s">
        <v>549</v>
      </c>
      <c r="CB101" s="619" t="s">
        <v>675</v>
      </c>
      <c r="CC101" s="770">
        <v>35636</v>
      </c>
      <c r="CD101" s="770">
        <v>37361</v>
      </c>
      <c r="CE101" s="770">
        <v>38425</v>
      </c>
      <c r="CF101" s="820">
        <v>37140.666666666664</v>
      </c>
      <c r="CG101" s="820">
        <v>0.83499999999999996</v>
      </c>
      <c r="CH101" s="639"/>
      <c r="CI101" s="820">
        <v>-1284.3333333333358</v>
      </c>
      <c r="CJ101" s="820">
        <v>-3.3399999999999999E-2</v>
      </c>
      <c r="CL101" s="619" t="s">
        <v>549</v>
      </c>
      <c r="CM101" s="619" t="s">
        <v>675</v>
      </c>
      <c r="CN101" s="780">
        <v>0.71799999999999997</v>
      </c>
      <c r="CO101" s="781"/>
      <c r="CP101" s="780">
        <v>19380</v>
      </c>
      <c r="CQ101" s="787">
        <v>19835579</v>
      </c>
      <c r="CR101" s="787">
        <v>0</v>
      </c>
      <c r="CS101" s="787">
        <v>19835579</v>
      </c>
      <c r="CT101" s="787">
        <v>1023.51</v>
      </c>
      <c r="CU101" s="781"/>
      <c r="CV101" s="822">
        <v>1483.72</v>
      </c>
      <c r="CW101" s="787">
        <v>582.74</v>
      </c>
      <c r="CX101" s="785">
        <v>0.69</v>
      </c>
      <c r="CY101" s="786"/>
      <c r="CZ101" s="787">
        <v>0.66400000000000003</v>
      </c>
      <c r="DA101" s="787">
        <v>1</v>
      </c>
      <c r="DB101" s="781"/>
      <c r="DC101" s="785">
        <v>1</v>
      </c>
      <c r="DX101" s="789" t="s">
        <v>381</v>
      </c>
      <c r="DY101" s="790" t="s">
        <v>830</v>
      </c>
      <c r="DZ101" s="790" t="s">
        <v>6</v>
      </c>
      <c r="EA101" s="791" t="s">
        <v>1091</v>
      </c>
      <c r="EB101" s="792">
        <v>1226</v>
      </c>
      <c r="EC101" s="793"/>
      <c r="ED101" s="794">
        <v>1226</v>
      </c>
      <c r="EE101" s="794"/>
      <c r="EF101" s="793"/>
      <c r="EG101" s="794">
        <v>2.0999982871139584E-2</v>
      </c>
      <c r="EH101" s="793"/>
      <c r="EI101" s="794">
        <v>0</v>
      </c>
      <c r="EJ101" s="794"/>
      <c r="EK101" s="794">
        <v>0</v>
      </c>
      <c r="EL101" s="794"/>
      <c r="EM101" s="793"/>
      <c r="EN101" s="793"/>
      <c r="EO101" s="795"/>
      <c r="ES101" s="823" t="s">
        <v>490</v>
      </c>
      <c r="ET101" s="824" t="s">
        <v>491</v>
      </c>
      <c r="EU101" s="841">
        <v>4349057</v>
      </c>
    </row>
    <row r="102" spans="1:151" ht="15.75">
      <c r="A102" s="798" t="s">
        <v>551</v>
      </c>
      <c r="B102" s="799" t="s">
        <v>552</v>
      </c>
      <c r="C102" s="1026">
        <v>8818</v>
      </c>
      <c r="D102" s="1027">
        <v>9023</v>
      </c>
      <c r="E102" s="1030"/>
      <c r="F102" s="1030">
        <v>9023</v>
      </c>
      <c r="G102" s="1030"/>
      <c r="H102" s="1031">
        <v>9023</v>
      </c>
      <c r="K102" s="802" t="s">
        <v>551</v>
      </c>
      <c r="L102" s="803" t="s">
        <v>552</v>
      </c>
      <c r="M102" s="804">
        <v>4546182495</v>
      </c>
      <c r="N102" s="805">
        <v>353100100</v>
      </c>
      <c r="O102" s="804">
        <v>4193082395</v>
      </c>
      <c r="P102" s="802">
        <v>2019</v>
      </c>
      <c r="Q102" s="752">
        <v>0.9850225108225108</v>
      </c>
      <c r="R102" s="803">
        <v>4256839157</v>
      </c>
      <c r="S102" s="806">
        <v>353100100</v>
      </c>
      <c r="T102" s="803">
        <v>218384242</v>
      </c>
      <c r="U102" s="803">
        <v>1076791243</v>
      </c>
      <c r="V102" s="803">
        <v>5905114742</v>
      </c>
      <c r="X102" s="619" t="s">
        <v>551</v>
      </c>
      <c r="Y102" s="619" t="s">
        <v>552</v>
      </c>
      <c r="Z102" s="807">
        <v>5905114742</v>
      </c>
      <c r="AA102" s="808">
        <v>38501348.117840007</v>
      </c>
      <c r="AB102" s="756">
        <v>17839844</v>
      </c>
      <c r="AC102" s="756">
        <v>246993</v>
      </c>
      <c r="AD102" s="809">
        <v>56588185.117840007</v>
      </c>
      <c r="AE102" s="810">
        <v>9023</v>
      </c>
      <c r="AF102" s="807">
        <v>6272</v>
      </c>
      <c r="AG102" s="807">
        <v>0.90810000000000002</v>
      </c>
      <c r="AI102" s="619" t="s">
        <v>551</v>
      </c>
      <c r="AJ102" s="619" t="s">
        <v>552</v>
      </c>
      <c r="AK102" s="760">
        <v>56588185.117840007</v>
      </c>
      <c r="AL102" s="761">
        <v>9023</v>
      </c>
      <c r="AM102" s="811">
        <v>6272</v>
      </c>
      <c r="AN102" s="812">
        <v>0.90810000000000002</v>
      </c>
      <c r="AO102" s="813">
        <v>0.29559999999999997</v>
      </c>
      <c r="AP102" s="814">
        <v>0.80700000000000005</v>
      </c>
      <c r="AQ102" s="812">
        <v>0.79630000000000001</v>
      </c>
      <c r="AR102" s="815">
        <v>0.79630000000000001</v>
      </c>
      <c r="AS102" s="825">
        <v>1645.52</v>
      </c>
      <c r="AT102" s="826">
        <v>420.94000000000005</v>
      </c>
      <c r="AU102" s="814">
        <v>3798142</v>
      </c>
      <c r="AV102" s="812">
        <v>0.89500000000000002</v>
      </c>
      <c r="AW102" s="811">
        <v>3399337</v>
      </c>
      <c r="BB102" s="619" t="s">
        <v>551</v>
      </c>
      <c r="BC102" s="619" t="s">
        <v>676</v>
      </c>
      <c r="BD102" s="768">
        <v>5905114742</v>
      </c>
      <c r="BE102" s="769">
        <v>754.28</v>
      </c>
      <c r="BF102" s="808">
        <v>7828810</v>
      </c>
      <c r="BG102" s="816">
        <v>0.29559999999999997</v>
      </c>
      <c r="BH102" s="673"/>
      <c r="BI102" s="770">
        <v>9023</v>
      </c>
      <c r="BJ102" s="808">
        <v>11.96</v>
      </c>
      <c r="BK102" s="770">
        <v>69847</v>
      </c>
      <c r="BL102" s="810">
        <v>93</v>
      </c>
      <c r="BN102" s="619" t="s">
        <v>551</v>
      </c>
      <c r="BO102" s="619" t="s">
        <v>552</v>
      </c>
      <c r="BP102" s="772">
        <v>0.94930000000000003</v>
      </c>
      <c r="BQ102" s="772">
        <v>0.95281355932203393</v>
      </c>
      <c r="BR102" s="818">
        <v>0.9850225108225108</v>
      </c>
      <c r="BS102" s="774"/>
      <c r="BT102" s="819">
        <v>2019</v>
      </c>
      <c r="BU102" s="776">
        <v>0.9850225108225108</v>
      </c>
      <c r="BV102" s="777"/>
      <c r="BW102" s="778">
        <v>0.66</v>
      </c>
      <c r="BX102" s="778">
        <v>0.65</v>
      </c>
      <c r="BY102" s="778">
        <v>0.99690000000000001</v>
      </c>
      <c r="BZ102" s="622"/>
      <c r="CA102" s="619" t="s">
        <v>551</v>
      </c>
      <c r="CB102" s="619" t="s">
        <v>676</v>
      </c>
      <c r="CC102" s="770">
        <v>34657</v>
      </c>
      <c r="CD102" s="770">
        <v>36323</v>
      </c>
      <c r="CE102" s="770">
        <v>36710</v>
      </c>
      <c r="CF102" s="820">
        <v>35896.666666666664</v>
      </c>
      <c r="CG102" s="820">
        <v>0.80700000000000005</v>
      </c>
      <c r="CH102" s="639"/>
      <c r="CI102" s="820">
        <v>-813.33333333333576</v>
      </c>
      <c r="CJ102" s="820">
        <v>-2.2200000000000001E-2</v>
      </c>
      <c r="CL102" s="619" t="s">
        <v>551</v>
      </c>
      <c r="CM102" s="619" t="s">
        <v>676</v>
      </c>
      <c r="CN102" s="780">
        <v>0.79630000000000001</v>
      </c>
      <c r="CO102" s="781"/>
      <c r="CP102" s="780">
        <v>9023</v>
      </c>
      <c r="CQ102" s="787">
        <v>13286320</v>
      </c>
      <c r="CR102" s="787">
        <v>0</v>
      </c>
      <c r="CS102" s="787">
        <v>13286320</v>
      </c>
      <c r="CT102" s="787">
        <v>1472.49</v>
      </c>
      <c r="CU102" s="781"/>
      <c r="CV102" s="822">
        <v>1645.52</v>
      </c>
      <c r="CW102" s="787">
        <v>420.94000000000005</v>
      </c>
      <c r="CX102" s="785">
        <v>0.89500000000000002</v>
      </c>
      <c r="CY102" s="786"/>
      <c r="CZ102" s="787">
        <v>0.65</v>
      </c>
      <c r="DA102" s="787" t="s">
        <v>2</v>
      </c>
      <c r="DB102" s="781"/>
      <c r="DC102" s="785">
        <v>0.89500000000000002</v>
      </c>
      <c r="DX102" s="830" t="s">
        <v>381</v>
      </c>
      <c r="DY102" s="846" t="s">
        <v>1092</v>
      </c>
      <c r="DZ102" s="831" t="s">
        <v>6</v>
      </c>
      <c r="EA102" s="832" t="s">
        <v>1093</v>
      </c>
      <c r="EB102" s="792">
        <v>315</v>
      </c>
      <c r="EC102" s="827"/>
      <c r="ED102" s="828">
        <v>315</v>
      </c>
      <c r="EE102" s="828">
        <v>58381</v>
      </c>
      <c r="EF102" s="827"/>
      <c r="EG102" s="828">
        <v>5.3955910313286861E-3</v>
      </c>
      <c r="EH102" s="827"/>
      <c r="EI102" s="794">
        <v>0</v>
      </c>
      <c r="EJ102" s="828"/>
      <c r="EK102" s="828">
        <v>0</v>
      </c>
      <c r="EL102" s="828"/>
      <c r="EM102" s="827"/>
      <c r="EN102" s="827"/>
      <c r="EO102" s="829"/>
      <c r="ES102" s="823" t="s">
        <v>492</v>
      </c>
      <c r="ET102" s="824" t="s">
        <v>493</v>
      </c>
      <c r="EU102" s="841">
        <v>3128380</v>
      </c>
    </row>
    <row r="103" spans="1:151" ht="15.75">
      <c r="A103" s="798" t="s">
        <v>553</v>
      </c>
      <c r="B103" s="799" t="s">
        <v>554</v>
      </c>
      <c r="C103" s="1026">
        <v>10679</v>
      </c>
      <c r="D103" s="1027">
        <v>12973</v>
      </c>
      <c r="E103" s="1030"/>
      <c r="F103" s="1030">
        <v>12973</v>
      </c>
      <c r="G103" s="1030"/>
      <c r="H103" s="1031">
        <v>12973</v>
      </c>
      <c r="K103" s="802" t="s">
        <v>553</v>
      </c>
      <c r="L103" s="803" t="s">
        <v>554</v>
      </c>
      <c r="M103" s="804">
        <v>4790672669</v>
      </c>
      <c r="N103" s="805">
        <v>189089598</v>
      </c>
      <c r="O103" s="804">
        <v>4601583071</v>
      </c>
      <c r="P103" s="802">
        <v>2016</v>
      </c>
      <c r="Q103" s="752">
        <v>0.97419999999999995</v>
      </c>
      <c r="R103" s="803">
        <v>4723448030</v>
      </c>
      <c r="S103" s="806">
        <v>189089598</v>
      </c>
      <c r="T103" s="803">
        <v>109484069</v>
      </c>
      <c r="U103" s="803">
        <v>2221859659</v>
      </c>
      <c r="V103" s="803">
        <v>7243881356</v>
      </c>
      <c r="X103" s="619" t="s">
        <v>553</v>
      </c>
      <c r="Y103" s="619" t="s">
        <v>554</v>
      </c>
      <c r="Z103" s="807">
        <v>7243881356</v>
      </c>
      <c r="AA103" s="808">
        <v>47230106.441120006</v>
      </c>
      <c r="AB103" s="756">
        <v>15082795</v>
      </c>
      <c r="AC103" s="756">
        <v>640466</v>
      </c>
      <c r="AD103" s="809">
        <v>62953367.441120006</v>
      </c>
      <c r="AE103" s="810">
        <v>12973</v>
      </c>
      <c r="AF103" s="807">
        <v>4853</v>
      </c>
      <c r="AG103" s="807">
        <v>0.7026</v>
      </c>
      <c r="AI103" s="619" t="s">
        <v>553</v>
      </c>
      <c r="AJ103" s="619" t="s">
        <v>554</v>
      </c>
      <c r="AK103" s="760">
        <v>62953367.441120006</v>
      </c>
      <c r="AL103" s="761">
        <v>12973</v>
      </c>
      <c r="AM103" s="811">
        <v>4853</v>
      </c>
      <c r="AN103" s="812">
        <v>0.7026</v>
      </c>
      <c r="AO103" s="813">
        <v>0.74280000000000002</v>
      </c>
      <c r="AP103" s="814">
        <v>0.87580000000000002</v>
      </c>
      <c r="AQ103" s="812">
        <v>0.79320000000000013</v>
      </c>
      <c r="AR103" s="815">
        <v>0.79320000000000013</v>
      </c>
      <c r="AS103" s="825">
        <v>1639.12</v>
      </c>
      <c r="AT103" s="826">
        <v>427.34000000000015</v>
      </c>
      <c r="AU103" s="814">
        <v>5543882</v>
      </c>
      <c r="AV103" s="812">
        <v>1</v>
      </c>
      <c r="AW103" s="811">
        <v>5543882</v>
      </c>
      <c r="BB103" s="619" t="s">
        <v>553</v>
      </c>
      <c r="BC103" s="619" t="s">
        <v>677</v>
      </c>
      <c r="BD103" s="768">
        <v>7243881356</v>
      </c>
      <c r="BE103" s="769">
        <v>368.17</v>
      </c>
      <c r="BF103" s="808">
        <v>19675371</v>
      </c>
      <c r="BG103" s="816">
        <v>0.74280000000000002</v>
      </c>
      <c r="BH103" s="673"/>
      <c r="BI103" s="770">
        <v>12973</v>
      </c>
      <c r="BJ103" s="808">
        <v>35.24</v>
      </c>
      <c r="BK103" s="770">
        <v>81812</v>
      </c>
      <c r="BL103" s="810">
        <v>222</v>
      </c>
      <c r="BN103" s="619" t="s">
        <v>553</v>
      </c>
      <c r="BO103" s="619" t="s">
        <v>554</v>
      </c>
      <c r="BP103" s="772">
        <v>1.0219</v>
      </c>
      <c r="BQ103" s="772">
        <v>0.99056842105263154</v>
      </c>
      <c r="BR103" s="818">
        <v>0.94733880055089514</v>
      </c>
      <c r="BS103" s="774"/>
      <c r="BT103" s="819">
        <v>2016</v>
      </c>
      <c r="BU103" s="776">
        <v>0.97419999999999995</v>
      </c>
      <c r="BV103" s="777"/>
      <c r="BW103" s="778">
        <v>0.73</v>
      </c>
      <c r="BX103" s="778">
        <v>0.71099999999999997</v>
      </c>
      <c r="BY103" s="778">
        <v>1.0905</v>
      </c>
      <c r="BZ103" s="622"/>
      <c r="CA103" s="619" t="s">
        <v>553</v>
      </c>
      <c r="CB103" s="619" t="s">
        <v>677</v>
      </c>
      <c r="CC103" s="770">
        <v>37966</v>
      </c>
      <c r="CD103" s="770">
        <v>38918</v>
      </c>
      <c r="CE103" s="770">
        <v>39982</v>
      </c>
      <c r="CF103" s="820">
        <v>38955.333333333336</v>
      </c>
      <c r="CG103" s="820">
        <v>0.87580000000000002</v>
      </c>
      <c r="CH103" s="639"/>
      <c r="CI103" s="820">
        <v>-1026.6666666666642</v>
      </c>
      <c r="CJ103" s="820">
        <v>-2.5700000000000001E-2</v>
      </c>
      <c r="CL103" s="619" t="s">
        <v>553</v>
      </c>
      <c r="CM103" s="619" t="s">
        <v>677</v>
      </c>
      <c r="CN103" s="780">
        <v>0.79320000000000013</v>
      </c>
      <c r="CO103" s="781"/>
      <c r="CP103" s="780">
        <v>12973</v>
      </c>
      <c r="CQ103" s="787">
        <v>21070240</v>
      </c>
      <c r="CR103" s="787">
        <v>0</v>
      </c>
      <c r="CS103" s="787">
        <v>21070240</v>
      </c>
      <c r="CT103" s="787">
        <v>1624.16</v>
      </c>
      <c r="CU103" s="781"/>
      <c r="CV103" s="822">
        <v>1639.12</v>
      </c>
      <c r="CW103" s="787">
        <v>427.34000000000015</v>
      </c>
      <c r="CX103" s="785">
        <v>0.99099999999999999</v>
      </c>
      <c r="CY103" s="786"/>
      <c r="CZ103" s="787">
        <v>0.71099999999999997</v>
      </c>
      <c r="DA103" s="787">
        <v>1</v>
      </c>
      <c r="DB103" s="781"/>
      <c r="DC103" s="785">
        <v>1</v>
      </c>
      <c r="DX103" s="789" t="s">
        <v>383</v>
      </c>
      <c r="DY103" s="790" t="s">
        <v>383</v>
      </c>
      <c r="DZ103" s="790" t="s">
        <v>744</v>
      </c>
      <c r="EA103" s="791" t="s">
        <v>384</v>
      </c>
      <c r="EB103" s="792">
        <v>7917</v>
      </c>
      <c r="EC103" s="793"/>
      <c r="ED103" s="794">
        <v>7917</v>
      </c>
      <c r="EE103" s="794"/>
      <c r="EF103" s="793"/>
      <c r="EG103" s="794">
        <v>0.89548693586698336</v>
      </c>
      <c r="EH103" s="793"/>
      <c r="EI103" s="794">
        <v>3763525</v>
      </c>
      <c r="EJ103" s="794"/>
      <c r="EK103" s="794">
        <v>3370187</v>
      </c>
      <c r="EL103" s="794">
        <v>3763525</v>
      </c>
      <c r="EM103" s="793">
        <v>0</v>
      </c>
      <c r="EN103" s="793"/>
      <c r="EO103" s="795"/>
      <c r="ES103" s="823" t="s">
        <v>494</v>
      </c>
      <c r="ET103" s="824" t="s">
        <v>495</v>
      </c>
      <c r="EU103" s="841">
        <v>2104089</v>
      </c>
    </row>
    <row r="104" spans="1:151" ht="15.75">
      <c r="A104" s="798" t="s">
        <v>555</v>
      </c>
      <c r="B104" s="799" t="s">
        <v>556</v>
      </c>
      <c r="C104" s="1026">
        <v>5036</v>
      </c>
      <c r="D104" s="1027">
        <v>5036</v>
      </c>
      <c r="E104" s="1030"/>
      <c r="F104" s="1030">
        <v>5036</v>
      </c>
      <c r="G104" s="1030"/>
      <c r="H104" s="1031">
        <v>5036</v>
      </c>
      <c r="K104" s="802" t="s">
        <v>555</v>
      </c>
      <c r="L104" s="803" t="s">
        <v>556</v>
      </c>
      <c r="M104" s="804">
        <v>2271306124</v>
      </c>
      <c r="N104" s="805">
        <v>269734602</v>
      </c>
      <c r="O104" s="804">
        <v>2001571522</v>
      </c>
      <c r="P104" s="802">
        <v>2017</v>
      </c>
      <c r="Q104" s="752">
        <v>0.96809999999999996</v>
      </c>
      <c r="R104" s="803">
        <v>2067525588</v>
      </c>
      <c r="S104" s="806">
        <v>269734602</v>
      </c>
      <c r="T104" s="803">
        <v>112242404</v>
      </c>
      <c r="U104" s="803">
        <v>705708216</v>
      </c>
      <c r="V104" s="803">
        <v>3155210810</v>
      </c>
      <c r="X104" s="619" t="s">
        <v>555</v>
      </c>
      <c r="Y104" s="619" t="s">
        <v>556</v>
      </c>
      <c r="Z104" s="807">
        <v>3155210810</v>
      </c>
      <c r="AA104" s="808">
        <v>20571974.481200002</v>
      </c>
      <c r="AB104" s="756">
        <v>7094987</v>
      </c>
      <c r="AC104" s="756">
        <v>141438</v>
      </c>
      <c r="AD104" s="809">
        <v>27808399.481200002</v>
      </c>
      <c r="AE104" s="810">
        <v>5036</v>
      </c>
      <c r="AF104" s="807">
        <v>5522</v>
      </c>
      <c r="AG104" s="807">
        <v>0.79949999999999999</v>
      </c>
      <c r="AI104" s="619" t="s">
        <v>555</v>
      </c>
      <c r="AJ104" s="619" t="s">
        <v>556</v>
      </c>
      <c r="AK104" s="760">
        <v>27808399.481200002</v>
      </c>
      <c r="AL104" s="761">
        <v>5036</v>
      </c>
      <c r="AM104" s="811">
        <v>5522</v>
      </c>
      <c r="AN104" s="812">
        <v>0.79949999999999999</v>
      </c>
      <c r="AO104" s="813">
        <v>0.35580000000000001</v>
      </c>
      <c r="AP104" s="814">
        <v>0.81499999999999995</v>
      </c>
      <c r="AQ104" s="812">
        <v>0.76289999999999991</v>
      </c>
      <c r="AR104" s="815">
        <v>0.76289999999999991</v>
      </c>
      <c r="AS104" s="825">
        <v>1576.5</v>
      </c>
      <c r="AT104" s="826">
        <v>489.96000000000004</v>
      </c>
      <c r="AU104" s="814">
        <v>2467439</v>
      </c>
      <c r="AV104" s="812">
        <v>0.84399999999999997</v>
      </c>
      <c r="AW104" s="811">
        <v>2082519</v>
      </c>
      <c r="BB104" s="619" t="s">
        <v>555</v>
      </c>
      <c r="BC104" s="619" t="s">
        <v>678</v>
      </c>
      <c r="BD104" s="768">
        <v>3155210810</v>
      </c>
      <c r="BE104" s="769">
        <v>334.83</v>
      </c>
      <c r="BF104" s="808">
        <v>9423322</v>
      </c>
      <c r="BG104" s="816">
        <v>0.35580000000000001</v>
      </c>
      <c r="BH104" s="673"/>
      <c r="BI104" s="770">
        <v>5036</v>
      </c>
      <c r="BJ104" s="808">
        <v>15.04</v>
      </c>
      <c r="BK104" s="770">
        <v>38035</v>
      </c>
      <c r="BL104" s="810">
        <v>114</v>
      </c>
      <c r="BN104" s="619" t="s">
        <v>555</v>
      </c>
      <c r="BO104" s="619" t="s">
        <v>556</v>
      </c>
      <c r="BP104" s="772">
        <v>1.0037</v>
      </c>
      <c r="BQ104" s="772">
        <v>0.96375423728813558</v>
      </c>
      <c r="BR104" s="773">
        <v>0.95922875816993458</v>
      </c>
      <c r="BS104" s="774"/>
      <c r="BT104" s="775">
        <v>2017</v>
      </c>
      <c r="BU104" s="776">
        <v>0.96809999999999996</v>
      </c>
      <c r="BV104" s="777"/>
      <c r="BW104" s="778">
        <v>0.66</v>
      </c>
      <c r="BX104" s="778">
        <v>0.63900000000000001</v>
      </c>
      <c r="BY104" s="778">
        <v>0.98009999999999997</v>
      </c>
      <c r="BZ104" s="622"/>
      <c r="CA104" s="619" t="s">
        <v>555</v>
      </c>
      <c r="CB104" s="619" t="s">
        <v>678</v>
      </c>
      <c r="CC104" s="770">
        <v>34938</v>
      </c>
      <c r="CD104" s="770">
        <v>36320</v>
      </c>
      <c r="CE104" s="770">
        <v>37500</v>
      </c>
      <c r="CF104" s="820">
        <v>36252.666666666664</v>
      </c>
      <c r="CG104" s="820">
        <v>0.81499999999999995</v>
      </c>
      <c r="CH104" s="639"/>
      <c r="CI104" s="820">
        <v>-1247.3333333333358</v>
      </c>
      <c r="CJ104" s="820">
        <v>-3.3300000000000003E-2</v>
      </c>
      <c r="CL104" s="619" t="s">
        <v>555</v>
      </c>
      <c r="CM104" s="619" t="s">
        <v>678</v>
      </c>
      <c r="CN104" s="780">
        <v>0.76289999999999991</v>
      </c>
      <c r="CO104" s="781"/>
      <c r="CP104" s="780">
        <v>5036</v>
      </c>
      <c r="CQ104" s="787">
        <v>6697987</v>
      </c>
      <c r="CR104" s="787">
        <v>0</v>
      </c>
      <c r="CS104" s="787">
        <v>6697987</v>
      </c>
      <c r="CT104" s="787">
        <v>1330.02</v>
      </c>
      <c r="CU104" s="781"/>
      <c r="CV104" s="822">
        <v>1576.5</v>
      </c>
      <c r="CW104" s="787">
        <v>489.96000000000004</v>
      </c>
      <c r="CX104" s="785">
        <v>0.84399999999999997</v>
      </c>
      <c r="CY104" s="786"/>
      <c r="CZ104" s="787">
        <v>0.63900000000000001</v>
      </c>
      <c r="DA104" s="787" t="s">
        <v>2</v>
      </c>
      <c r="DB104" s="781"/>
      <c r="DC104" s="785">
        <v>0.84399999999999997</v>
      </c>
      <c r="DX104" s="789" t="s">
        <v>383</v>
      </c>
      <c r="DY104" s="790" t="s">
        <v>73</v>
      </c>
      <c r="DZ104" s="790" t="s">
        <v>6</v>
      </c>
      <c r="EA104" s="791" t="s">
        <v>1094</v>
      </c>
      <c r="EB104" s="792">
        <v>414</v>
      </c>
      <c r="EC104" s="793"/>
      <c r="ED104" s="794">
        <v>414</v>
      </c>
      <c r="EE104" s="794"/>
      <c r="EF104" s="793"/>
      <c r="EG104" s="794">
        <v>4.682728198167628E-2</v>
      </c>
      <c r="EH104" s="793"/>
      <c r="EI104" s="794">
        <v>0</v>
      </c>
      <c r="EJ104" s="794"/>
      <c r="EK104" s="794">
        <v>176236</v>
      </c>
      <c r="EL104" s="794"/>
      <c r="EM104" s="793"/>
      <c r="EN104" s="793"/>
      <c r="EO104" s="795"/>
      <c r="ES104" s="823" t="s">
        <v>496</v>
      </c>
      <c r="ET104" s="824" t="s">
        <v>497</v>
      </c>
      <c r="EU104" s="841">
        <v>2780592</v>
      </c>
    </row>
    <row r="105" spans="1:151" ht="16.5" thickBot="1">
      <c r="A105" s="847" t="s">
        <v>557</v>
      </c>
      <c r="B105" s="848" t="s">
        <v>558</v>
      </c>
      <c r="C105" s="1026">
        <v>2071</v>
      </c>
      <c r="D105" s="1027">
        <v>2071</v>
      </c>
      <c r="E105" s="1033"/>
      <c r="F105" s="1033">
        <v>2071</v>
      </c>
      <c r="G105" s="1033"/>
      <c r="H105" s="1034">
        <v>2071</v>
      </c>
      <c r="K105" s="851" t="s">
        <v>557</v>
      </c>
      <c r="L105" s="852" t="s">
        <v>558</v>
      </c>
      <c r="M105" s="853">
        <v>1998447385</v>
      </c>
      <c r="N105" s="854">
        <v>100608530</v>
      </c>
      <c r="O105" s="853">
        <v>1897838855</v>
      </c>
      <c r="P105" s="802">
        <v>2016</v>
      </c>
      <c r="Q105" s="752">
        <v>0.91120000000000001</v>
      </c>
      <c r="R105" s="852">
        <v>2082790666</v>
      </c>
      <c r="S105" s="855">
        <v>100608530</v>
      </c>
      <c r="T105" s="852">
        <v>57650772</v>
      </c>
      <c r="U105" s="852">
        <v>285107773</v>
      </c>
      <c r="V105" s="852">
        <v>2526157741</v>
      </c>
      <c r="X105" s="619" t="s">
        <v>557</v>
      </c>
      <c r="Y105" s="619" t="s">
        <v>558</v>
      </c>
      <c r="Z105" s="856">
        <v>2526157741</v>
      </c>
      <c r="AA105" s="857">
        <v>16470548.471320001</v>
      </c>
      <c r="AB105" s="858">
        <v>4028137</v>
      </c>
      <c r="AC105" s="756">
        <v>51483</v>
      </c>
      <c r="AD105" s="859">
        <v>20550168.471320003</v>
      </c>
      <c r="AE105" s="860">
        <v>2071</v>
      </c>
      <c r="AF105" s="861">
        <v>9923</v>
      </c>
      <c r="AG105" s="861">
        <v>1.4367000000000001</v>
      </c>
      <c r="AI105" s="619" t="s">
        <v>557</v>
      </c>
      <c r="AJ105" s="619" t="s">
        <v>558</v>
      </c>
      <c r="AK105" s="760">
        <v>20550168.471320003</v>
      </c>
      <c r="AL105" s="761">
        <v>2071</v>
      </c>
      <c r="AM105" s="862">
        <v>9923</v>
      </c>
      <c r="AN105" s="863">
        <v>1.4367000000000001</v>
      </c>
      <c r="AO105" s="864">
        <v>0.30509999999999998</v>
      </c>
      <c r="AP105" s="865">
        <v>0.7712</v>
      </c>
      <c r="AQ105" s="863">
        <v>0.9907999999999999</v>
      </c>
      <c r="AR105" s="866">
        <v>0.9907999999999999</v>
      </c>
      <c r="AS105" s="867">
        <v>2047.45</v>
      </c>
      <c r="AT105" s="868">
        <v>19.009999999999991</v>
      </c>
      <c r="AU105" s="865">
        <v>39370</v>
      </c>
      <c r="AV105" s="869">
        <v>0.71</v>
      </c>
      <c r="AW105" s="862">
        <v>27953</v>
      </c>
      <c r="BB105" s="619" t="s">
        <v>557</v>
      </c>
      <c r="BC105" s="619" t="s">
        <v>679</v>
      </c>
      <c r="BD105" s="768">
        <v>2526157741</v>
      </c>
      <c r="BE105" s="769">
        <v>312.60000000000002</v>
      </c>
      <c r="BF105" s="808">
        <v>8081119</v>
      </c>
      <c r="BG105" s="816">
        <v>0.30509999999999998</v>
      </c>
      <c r="BH105" s="673"/>
      <c r="BI105" s="770">
        <v>2071</v>
      </c>
      <c r="BJ105" s="808">
        <v>6.63</v>
      </c>
      <c r="BK105" s="770">
        <v>18431</v>
      </c>
      <c r="BL105" s="810">
        <v>59</v>
      </c>
      <c r="BN105" s="619" t="s">
        <v>557</v>
      </c>
      <c r="BO105" s="619" t="s">
        <v>558</v>
      </c>
      <c r="BP105" s="772">
        <v>0.94159999999999999</v>
      </c>
      <c r="BQ105" s="772">
        <v>0.9012</v>
      </c>
      <c r="BR105" s="818">
        <v>0.90782608695652167</v>
      </c>
      <c r="BS105" s="774"/>
      <c r="BT105" s="819">
        <v>2016</v>
      </c>
      <c r="BU105" s="776">
        <v>0.91120000000000001</v>
      </c>
      <c r="BV105" s="777"/>
      <c r="BW105" s="778">
        <v>0.6</v>
      </c>
      <c r="BX105" s="778">
        <v>0.54700000000000004</v>
      </c>
      <c r="BY105" s="778">
        <v>0.83899999999999997</v>
      </c>
      <c r="BZ105" s="622"/>
      <c r="CA105" s="619" t="s">
        <v>557</v>
      </c>
      <c r="CB105" s="619" t="s">
        <v>679</v>
      </c>
      <c r="CC105" s="770">
        <v>32544</v>
      </c>
      <c r="CD105" s="770">
        <v>33926</v>
      </c>
      <c r="CE105" s="770">
        <v>36445</v>
      </c>
      <c r="CF105" s="820">
        <v>34305</v>
      </c>
      <c r="CG105" s="820">
        <v>0.7712</v>
      </c>
      <c r="CH105" s="639"/>
      <c r="CI105" s="820">
        <v>-2140</v>
      </c>
      <c r="CJ105" s="820">
        <v>-5.8700000000000002E-2</v>
      </c>
      <c r="CL105" s="619" t="s">
        <v>557</v>
      </c>
      <c r="CM105" s="619" t="s">
        <v>679</v>
      </c>
      <c r="CN105" s="780">
        <v>0.9907999999999999</v>
      </c>
      <c r="CO105" s="781"/>
      <c r="CP105" s="870">
        <v>2071</v>
      </c>
      <c r="CQ105" s="871">
        <v>3010413</v>
      </c>
      <c r="CR105" s="871">
        <v>0</v>
      </c>
      <c r="CS105" s="871">
        <v>3010413</v>
      </c>
      <c r="CT105" s="871">
        <v>1453.6</v>
      </c>
      <c r="CU105" s="781"/>
      <c r="CV105" s="872">
        <v>2047.45</v>
      </c>
      <c r="CW105" s="871">
        <v>19.009999999999991</v>
      </c>
      <c r="CX105" s="873">
        <v>0.71</v>
      </c>
      <c r="CY105" s="786"/>
      <c r="CZ105" s="787">
        <v>0.54700000000000004</v>
      </c>
      <c r="DA105" s="871" t="s">
        <v>2</v>
      </c>
      <c r="DB105" s="781"/>
      <c r="DC105" s="873">
        <v>0.71</v>
      </c>
      <c r="DX105" s="839" t="s">
        <v>383</v>
      </c>
      <c r="DY105" s="831" t="s">
        <v>924</v>
      </c>
      <c r="DZ105" s="831" t="s">
        <v>6</v>
      </c>
      <c r="EA105" s="832" t="s">
        <v>1095</v>
      </c>
      <c r="EB105" s="792">
        <v>510</v>
      </c>
      <c r="EC105" s="827"/>
      <c r="ED105" s="828">
        <v>510</v>
      </c>
      <c r="EE105" s="828">
        <v>8841</v>
      </c>
      <c r="EF105" s="827"/>
      <c r="EG105" s="828">
        <v>5.7685782151340348E-2</v>
      </c>
      <c r="EH105" s="827"/>
      <c r="EI105" s="794">
        <v>0</v>
      </c>
      <c r="EJ105" s="828"/>
      <c r="EK105" s="828">
        <v>217102</v>
      </c>
      <c r="EL105" s="828"/>
      <c r="EM105" s="827"/>
      <c r="EN105" s="827"/>
      <c r="EO105" s="829"/>
      <c r="ES105" s="823" t="s">
        <v>131</v>
      </c>
      <c r="ET105" s="874" t="s">
        <v>132</v>
      </c>
      <c r="EU105" s="841">
        <v>462799</v>
      </c>
    </row>
    <row r="106" spans="1:151" ht="15.75" thickBot="1">
      <c r="A106" s="660"/>
      <c r="B106" s="875" t="s">
        <v>560</v>
      </c>
      <c r="C106" s="1035">
        <v>1355006</v>
      </c>
      <c r="D106" s="1035">
        <v>1553632</v>
      </c>
      <c r="E106" s="1036">
        <v>0</v>
      </c>
      <c r="F106" s="1036">
        <v>1553632</v>
      </c>
      <c r="G106" s="1036">
        <v>0</v>
      </c>
      <c r="H106" s="1036">
        <v>1553632</v>
      </c>
      <c r="K106" s="878"/>
      <c r="L106" s="878" t="s">
        <v>560</v>
      </c>
      <c r="M106" s="879">
        <v>998093721285</v>
      </c>
      <c r="N106" s="880">
        <v>15758101199</v>
      </c>
      <c r="O106" s="880">
        <v>982335620086</v>
      </c>
      <c r="P106" s="622"/>
      <c r="Q106" s="881">
        <v>0.95879999999999999</v>
      </c>
      <c r="R106" s="882">
        <v>1042485221827</v>
      </c>
      <c r="S106" s="883">
        <v>15758101199</v>
      </c>
      <c r="T106" s="882">
        <v>36846796955</v>
      </c>
      <c r="U106" s="882">
        <v>192679090809</v>
      </c>
      <c r="V106" s="882">
        <v>1287769210790</v>
      </c>
      <c r="Y106" s="619" t="s">
        <v>560</v>
      </c>
      <c r="Z106" s="884">
        <v>1287769210790</v>
      </c>
      <c r="AA106" s="885">
        <v>8396255254.3508005</v>
      </c>
      <c r="AB106" s="885">
        <v>2297502339</v>
      </c>
      <c r="AC106" s="885">
        <v>36852051</v>
      </c>
      <c r="AD106" s="886">
        <v>10730609644.350801</v>
      </c>
      <c r="AE106" s="886">
        <v>1553632</v>
      </c>
      <c r="AF106" s="652">
        <v>6907</v>
      </c>
      <c r="AG106" s="652"/>
      <c r="AJ106" s="619" t="s">
        <v>560</v>
      </c>
      <c r="AK106" s="887">
        <v>10730609644.350801</v>
      </c>
      <c r="AL106" s="887">
        <v>1553632</v>
      </c>
      <c r="AM106" s="888">
        <v>6907</v>
      </c>
      <c r="AN106" s="889"/>
      <c r="AO106" s="888"/>
      <c r="AP106" s="888"/>
      <c r="AQ106" s="890"/>
      <c r="AR106" s="888"/>
      <c r="AS106" s="888"/>
      <c r="AT106" s="888"/>
      <c r="AU106" s="887">
        <v>296948112</v>
      </c>
      <c r="AV106" s="889"/>
      <c r="AW106" s="891">
        <v>287541342</v>
      </c>
      <c r="BC106" s="619" t="s">
        <v>686</v>
      </c>
      <c r="BD106" s="892">
        <v>1287769210790</v>
      </c>
      <c r="BE106" s="893">
        <v>48617.899999999972</v>
      </c>
      <c r="BF106" s="894">
        <v>26487553</v>
      </c>
      <c r="BG106" s="895"/>
      <c r="BH106" s="895"/>
      <c r="BI106" s="892">
        <v>1553632</v>
      </c>
      <c r="BJ106" s="896">
        <v>31.96</v>
      </c>
      <c r="BK106" s="897">
        <v>10378602</v>
      </c>
      <c r="BL106" s="650"/>
      <c r="BP106" s="777"/>
      <c r="BQ106" s="777"/>
      <c r="BR106" s="777"/>
      <c r="BS106" s="774"/>
      <c r="BT106" s="777"/>
      <c r="BU106" s="777"/>
      <c r="BV106" s="777"/>
      <c r="BW106" s="777"/>
      <c r="BX106" s="774"/>
      <c r="BY106" s="774"/>
      <c r="BZ106" s="622"/>
      <c r="CC106" s="810"/>
      <c r="CD106" s="810"/>
      <c r="CE106" s="810"/>
      <c r="CF106" s="820"/>
      <c r="CG106" s="820"/>
      <c r="CH106" s="639"/>
      <c r="CI106" s="820"/>
      <c r="CJ106" s="820"/>
      <c r="CM106" s="619" t="s">
        <v>560</v>
      </c>
      <c r="CN106" s="781"/>
      <c r="CO106" s="781"/>
      <c r="CP106" s="898">
        <v>1553632</v>
      </c>
      <c r="CQ106" s="899">
        <v>3145375794</v>
      </c>
      <c r="CR106" s="898">
        <v>65144272</v>
      </c>
      <c r="CS106" s="898">
        <v>3210520066</v>
      </c>
      <c r="CT106" s="898">
        <v>2066.46</v>
      </c>
      <c r="CU106" s="781"/>
      <c r="CV106" s="781" t="s">
        <v>2</v>
      </c>
      <c r="CW106" s="781"/>
      <c r="CX106" s="781"/>
      <c r="CY106" s="781"/>
      <c r="CZ106" s="781">
        <v>0.65200000000000002</v>
      </c>
      <c r="DA106" s="781"/>
      <c r="DB106" s="781"/>
      <c r="DC106" s="781"/>
      <c r="DX106" s="789" t="s">
        <v>385</v>
      </c>
      <c r="DY106" s="790" t="s">
        <v>385</v>
      </c>
      <c r="DZ106" s="790" t="s">
        <v>744</v>
      </c>
      <c r="EA106" s="791" t="s">
        <v>572</v>
      </c>
      <c r="EB106" s="792">
        <v>31028</v>
      </c>
      <c r="EC106" s="833"/>
      <c r="ED106" s="834">
        <v>31028</v>
      </c>
      <c r="EE106" s="834"/>
      <c r="EF106" s="833"/>
      <c r="EG106" s="834">
        <v>0.87751350434118613</v>
      </c>
      <c r="EH106" s="833"/>
      <c r="EI106" s="794">
        <v>4121091</v>
      </c>
      <c r="EJ106" s="834"/>
      <c r="EK106" s="834">
        <v>3616313</v>
      </c>
      <c r="EL106" s="834">
        <v>4121091</v>
      </c>
      <c r="EM106" s="833">
        <v>0</v>
      </c>
      <c r="EN106" s="833">
        <v>0</v>
      </c>
      <c r="EO106" s="835"/>
      <c r="ES106" s="823" t="s">
        <v>133</v>
      </c>
      <c r="ET106" s="824" t="s">
        <v>134</v>
      </c>
      <c r="EU106" s="841">
        <v>624284</v>
      </c>
    </row>
    <row r="107" spans="1:151" ht="16.5" thickTop="1" thickBot="1">
      <c r="A107" s="660"/>
      <c r="B107" s="659"/>
      <c r="C107" s="900"/>
      <c r="D107" s="900"/>
      <c r="E107" s="901"/>
      <c r="F107" s="901"/>
      <c r="G107" s="901"/>
      <c r="H107" s="901"/>
      <c r="M107" s="902" t="s">
        <v>708</v>
      </c>
      <c r="N107" s="902" t="s">
        <v>708</v>
      </c>
      <c r="O107" s="903"/>
      <c r="P107" s="609" t="s">
        <v>709</v>
      </c>
      <c r="Q107" s="622"/>
      <c r="S107" s="902" t="s">
        <v>708</v>
      </c>
      <c r="T107" s="902" t="s">
        <v>708</v>
      </c>
      <c r="U107" s="902" t="s">
        <v>708</v>
      </c>
      <c r="Z107" s="628"/>
      <c r="AA107" s="628"/>
      <c r="AB107" s="904"/>
      <c r="AC107" s="628"/>
      <c r="AD107" s="905"/>
      <c r="AE107" s="652"/>
      <c r="AF107" s="652"/>
      <c r="AG107" s="652"/>
      <c r="AI107" s="619" t="s">
        <v>559</v>
      </c>
      <c r="AK107" s="888" t="s">
        <v>1265</v>
      </c>
      <c r="AL107" s="888" t="s">
        <v>1265</v>
      </c>
      <c r="AM107" s="888" t="s">
        <v>1265</v>
      </c>
      <c r="AN107" s="888"/>
      <c r="AO107" s="888"/>
      <c r="AP107" s="888"/>
      <c r="AQ107" s="906"/>
      <c r="AR107" s="907" t="s">
        <v>748</v>
      </c>
      <c r="AS107" s="908"/>
      <c r="AT107" s="909"/>
      <c r="AU107" s="888"/>
      <c r="AV107" s="888"/>
      <c r="AW107" s="910"/>
      <c r="BD107" s="911"/>
      <c r="BE107" s="912" t="s">
        <v>708</v>
      </c>
      <c r="BF107" s="627" t="s">
        <v>710</v>
      </c>
      <c r="BG107" s="913"/>
      <c r="BH107" s="913"/>
      <c r="BI107" s="904"/>
      <c r="BJ107" s="904"/>
      <c r="BK107" s="627" t="s">
        <v>709</v>
      </c>
      <c r="BL107" s="626"/>
      <c r="BP107" s="777"/>
      <c r="BQ107" s="777"/>
      <c r="BR107" s="777"/>
      <c r="BS107" s="774"/>
      <c r="BT107" s="914"/>
      <c r="BU107" s="914"/>
      <c r="BV107" s="914"/>
      <c r="BW107" s="915" t="s">
        <v>711</v>
      </c>
      <c r="BX107" s="916">
        <v>0.65200000000000002</v>
      </c>
      <c r="BY107" s="774"/>
      <c r="BZ107" s="622"/>
      <c r="CB107" s="619" t="s">
        <v>682</v>
      </c>
      <c r="CC107" s="810">
        <v>42816</v>
      </c>
      <c r="CD107" s="810">
        <v>44409</v>
      </c>
      <c r="CE107" s="810">
        <v>46216</v>
      </c>
      <c r="CF107" s="820">
        <v>44480.333333333336</v>
      </c>
      <c r="CG107" s="820"/>
      <c r="CH107" s="639"/>
      <c r="CI107" s="820"/>
      <c r="CJ107" s="820"/>
      <c r="CN107" s="781"/>
      <c r="CO107" s="781"/>
      <c r="CP107" s="781"/>
      <c r="CQ107" s="781"/>
      <c r="CR107" s="781"/>
      <c r="CS107" s="781"/>
      <c r="CT107" s="781"/>
      <c r="CU107" s="781"/>
      <c r="CV107" s="781"/>
      <c r="CW107" s="781"/>
      <c r="CX107" s="781"/>
      <c r="CY107" s="781"/>
      <c r="CZ107" s="781"/>
      <c r="DA107" s="781"/>
      <c r="DB107" s="781"/>
      <c r="DC107" s="781"/>
      <c r="DX107" s="789" t="s">
        <v>385</v>
      </c>
      <c r="DY107" s="790" t="s">
        <v>74</v>
      </c>
      <c r="DZ107" s="790" t="s">
        <v>6</v>
      </c>
      <c r="EA107" s="791" t="s">
        <v>1096</v>
      </c>
      <c r="EB107" s="792">
        <v>1920</v>
      </c>
      <c r="EC107" s="833"/>
      <c r="ED107" s="834">
        <v>1920</v>
      </c>
      <c r="EE107" s="834"/>
      <c r="EF107" s="833"/>
      <c r="EG107" s="834">
        <v>5.4300178172459627E-2</v>
      </c>
      <c r="EH107" s="833"/>
      <c r="EI107" s="794">
        <v>0</v>
      </c>
      <c r="EJ107" s="834"/>
      <c r="EK107" s="834">
        <v>223776</v>
      </c>
      <c r="EL107" s="834"/>
      <c r="EM107" s="833"/>
      <c r="EN107" s="833"/>
      <c r="EO107" s="835"/>
      <c r="ES107" s="823" t="s">
        <v>498</v>
      </c>
      <c r="ET107" s="824" t="s">
        <v>499</v>
      </c>
      <c r="EU107" s="841">
        <v>151803</v>
      </c>
    </row>
    <row r="108" spans="1:151" ht="15.75" thickTop="1">
      <c r="A108" s="660"/>
      <c r="B108" s="659"/>
      <c r="C108" s="900" t="s">
        <v>1268</v>
      </c>
      <c r="D108" s="900"/>
      <c r="E108" s="901"/>
      <c r="F108" s="901"/>
      <c r="G108" s="901"/>
      <c r="H108" s="901"/>
      <c r="M108" s="902"/>
      <c r="N108" s="902"/>
      <c r="O108" s="903"/>
      <c r="P108" s="609"/>
      <c r="S108" s="917"/>
      <c r="T108" s="902"/>
      <c r="U108" s="902"/>
      <c r="Z108" s="918" t="s">
        <v>751</v>
      </c>
      <c r="AA108" s="919">
        <v>6.5200000000000006E-3</v>
      </c>
      <c r="AB108" s="920" t="s">
        <v>703</v>
      </c>
      <c r="AC108" s="652" t="s">
        <v>1207</v>
      </c>
      <c r="AD108" s="653"/>
      <c r="AE108" s="652"/>
      <c r="AF108" s="652"/>
      <c r="AG108" s="652"/>
      <c r="AK108" s="888"/>
      <c r="AL108" s="888"/>
      <c r="AM108" s="888"/>
      <c r="AN108" s="888"/>
      <c r="AO108" s="921"/>
      <c r="AP108" s="888"/>
      <c r="AQ108" s="922"/>
      <c r="AR108" s="921" t="s">
        <v>749</v>
      </c>
      <c r="AS108" s="923">
        <v>2066.46</v>
      </c>
      <c r="AT108" s="924"/>
      <c r="AU108" s="888" t="s">
        <v>1266</v>
      </c>
      <c r="AV108" s="888"/>
      <c r="AW108" s="925"/>
      <c r="BB108" s="673" t="s">
        <v>527</v>
      </c>
      <c r="BC108" s="673" t="s">
        <v>758</v>
      </c>
      <c r="BD108" s="911"/>
      <c r="BE108" s="911"/>
      <c r="BF108" s="626"/>
      <c r="BG108" s="631"/>
      <c r="BH108" s="631"/>
      <c r="BI108" s="911"/>
      <c r="BJ108" s="911"/>
      <c r="BK108" s="626"/>
      <c r="BL108" s="626"/>
      <c r="BP108" s="777"/>
      <c r="BQ108" s="777"/>
      <c r="BR108" s="777"/>
      <c r="BS108" s="774"/>
      <c r="BT108" s="777"/>
      <c r="BU108" s="777"/>
      <c r="BV108" s="777"/>
      <c r="BW108" s="777" t="s">
        <v>711</v>
      </c>
      <c r="BX108" s="777">
        <v>0.65200000000000002</v>
      </c>
      <c r="BY108" s="777"/>
      <c r="BZ108" s="622"/>
      <c r="CN108" s="781"/>
      <c r="CO108" s="781"/>
      <c r="CP108" s="781"/>
      <c r="CQ108" s="781"/>
      <c r="CR108" s="781"/>
      <c r="CS108" s="781"/>
      <c r="CT108" s="781"/>
      <c r="CU108" s="781"/>
      <c r="CV108" s="781"/>
      <c r="CW108" s="781"/>
      <c r="CX108" s="781"/>
      <c r="CY108" s="781"/>
      <c r="CZ108" s="781"/>
      <c r="DA108" s="781"/>
      <c r="DB108" s="781"/>
      <c r="DC108" s="781"/>
      <c r="DX108" s="789" t="s">
        <v>385</v>
      </c>
      <c r="DY108" s="790" t="s">
        <v>517</v>
      </c>
      <c r="DZ108" s="790" t="s">
        <v>6</v>
      </c>
      <c r="EA108" s="791" t="s">
        <v>518</v>
      </c>
      <c r="EB108" s="792">
        <v>1750</v>
      </c>
      <c r="EC108" s="793"/>
      <c r="ED108" s="794">
        <v>1750</v>
      </c>
      <c r="EE108" s="794"/>
      <c r="EF108" s="793"/>
      <c r="EG108" s="794">
        <v>4.9492349896773098E-2</v>
      </c>
      <c r="EH108" s="793"/>
      <c r="EI108" s="794">
        <v>0</v>
      </c>
      <c r="EJ108" s="794"/>
      <c r="EK108" s="794">
        <v>203962</v>
      </c>
      <c r="EL108" s="794"/>
      <c r="EM108" s="793"/>
      <c r="EN108" s="793"/>
      <c r="EO108" s="795"/>
      <c r="ES108" s="823" t="s">
        <v>500</v>
      </c>
      <c r="ET108" s="824" t="s">
        <v>501</v>
      </c>
      <c r="EU108" s="841">
        <v>0</v>
      </c>
    </row>
    <row r="109" spans="1:151" ht="15.75" thickBot="1">
      <c r="A109" s="660"/>
      <c r="B109" s="660"/>
      <c r="C109" s="926"/>
      <c r="D109" s="900"/>
      <c r="E109" s="901"/>
      <c r="F109" s="901"/>
      <c r="G109" s="901"/>
      <c r="H109" s="901"/>
      <c r="K109" s="609" t="s">
        <v>703</v>
      </c>
      <c r="L109" s="619" t="s">
        <v>728</v>
      </c>
      <c r="M109" s="903"/>
      <c r="N109" s="903"/>
      <c r="O109" s="903"/>
      <c r="S109" s="609"/>
      <c r="Z109" s="927" t="s">
        <v>733</v>
      </c>
      <c r="AA109" s="928"/>
      <c r="AB109" s="650"/>
      <c r="AC109" s="652" t="s">
        <v>734</v>
      </c>
      <c r="AD109" s="653"/>
      <c r="AE109" s="652"/>
      <c r="AF109" s="652"/>
      <c r="AG109" s="652"/>
      <c r="AK109" s="888"/>
      <c r="AL109" s="888"/>
      <c r="AM109" s="888"/>
      <c r="AN109" s="888"/>
      <c r="AO109" s="888"/>
      <c r="AP109" s="888"/>
      <c r="AQ109" s="929"/>
      <c r="AR109" s="930" t="s">
        <v>210</v>
      </c>
      <c r="AS109" s="931" t="s">
        <v>745</v>
      </c>
      <c r="AT109" s="932"/>
      <c r="AU109" s="888"/>
      <c r="AV109" s="888"/>
      <c r="AW109" s="888"/>
      <c r="BB109" s="673"/>
      <c r="BC109" s="933" t="s">
        <v>995</v>
      </c>
      <c r="BD109" s="911"/>
      <c r="BE109" s="911"/>
      <c r="BF109" s="626"/>
      <c r="BG109" s="631"/>
      <c r="BH109" s="631"/>
      <c r="BI109" s="911"/>
      <c r="BJ109" s="911"/>
      <c r="BK109" s="626"/>
      <c r="BL109" s="626"/>
      <c r="BO109" s="934" t="s">
        <v>712</v>
      </c>
      <c r="BP109" s="914"/>
      <c r="BQ109" s="914"/>
      <c r="BR109" s="914"/>
      <c r="BS109" s="774"/>
      <c r="BT109" s="777"/>
      <c r="BU109" s="777"/>
      <c r="BV109" s="777"/>
      <c r="BW109" s="777"/>
      <c r="BX109" s="774"/>
      <c r="BZ109" s="622"/>
      <c r="CN109" s="781"/>
      <c r="CO109" s="781"/>
      <c r="CP109" s="781"/>
      <c r="CQ109" s="781"/>
      <c r="CR109" s="781"/>
      <c r="CS109" s="781"/>
      <c r="CT109" s="781"/>
      <c r="CU109" s="781"/>
      <c r="CV109" s="781"/>
      <c r="CW109" s="781"/>
      <c r="CX109" s="781"/>
      <c r="CY109" s="781"/>
      <c r="CZ109" s="781"/>
      <c r="DA109" s="781"/>
      <c r="DB109" s="781"/>
      <c r="DC109" s="781"/>
      <c r="DX109" s="789" t="s">
        <v>385</v>
      </c>
      <c r="DY109" s="790" t="s">
        <v>1228</v>
      </c>
      <c r="DZ109" s="790" t="s">
        <v>6</v>
      </c>
      <c r="EA109" s="935" t="s">
        <v>1229</v>
      </c>
      <c r="EB109" s="792">
        <v>234</v>
      </c>
      <c r="EC109" s="793"/>
      <c r="ED109" s="794">
        <v>234</v>
      </c>
      <c r="EE109" s="794"/>
      <c r="EF109" s="793"/>
      <c r="EG109" s="794">
        <v>6.6178342147685176E-3</v>
      </c>
      <c r="EH109" s="793"/>
      <c r="EI109" s="794">
        <v>0</v>
      </c>
      <c r="EJ109" s="794"/>
      <c r="EK109" s="794">
        <v>27273</v>
      </c>
      <c r="EL109" s="794"/>
      <c r="EM109" s="793"/>
      <c r="EN109" s="793"/>
      <c r="EO109" s="795"/>
      <c r="ES109" s="823" t="s">
        <v>502</v>
      </c>
      <c r="ET109" s="824" t="s">
        <v>503</v>
      </c>
      <c r="EU109" s="841">
        <v>386523</v>
      </c>
    </row>
    <row r="110" spans="1:151" ht="19.5" thickBot="1">
      <c r="A110" s="660"/>
      <c r="B110" s="660"/>
      <c r="C110" s="926"/>
      <c r="D110" s="936" t="s">
        <v>703</v>
      </c>
      <c r="E110" s="937" t="s">
        <v>577</v>
      </c>
      <c r="F110" s="938"/>
      <c r="G110" s="938"/>
      <c r="H110" s="939"/>
      <c r="K110" s="609"/>
      <c r="L110" s="619" t="s">
        <v>1204</v>
      </c>
      <c r="M110" s="903"/>
      <c r="N110" s="903"/>
      <c r="O110" s="903"/>
      <c r="S110" s="609"/>
      <c r="Z110" s="927" t="s">
        <v>735</v>
      </c>
      <c r="AA110" s="928"/>
      <c r="AB110" s="650"/>
      <c r="AC110" s="652" t="s">
        <v>765</v>
      </c>
      <c r="AD110" s="653"/>
      <c r="AE110" s="652"/>
      <c r="AF110" s="652"/>
      <c r="AG110" s="652"/>
      <c r="AK110" s="888"/>
      <c r="AL110" s="888"/>
      <c r="AM110" s="888"/>
      <c r="AN110" s="910"/>
      <c r="AO110" s="888"/>
      <c r="AP110" s="888"/>
      <c r="AQ110" s="888"/>
      <c r="AR110" s="888"/>
      <c r="AS110" s="888"/>
      <c r="AT110" s="888"/>
      <c r="AU110" s="888"/>
      <c r="AV110" s="888"/>
      <c r="AW110" s="888"/>
      <c r="BB110" s="673" t="s">
        <v>528</v>
      </c>
      <c r="BC110" s="673" t="s">
        <v>1212</v>
      </c>
      <c r="BD110" s="911"/>
      <c r="BE110" s="911"/>
      <c r="BF110" s="626"/>
      <c r="BG110" s="631"/>
      <c r="BH110" s="631"/>
      <c r="BI110" s="911"/>
      <c r="BJ110" s="911"/>
      <c r="BK110" s="626"/>
      <c r="BL110" s="626"/>
      <c r="BO110" s="774" t="s">
        <v>816</v>
      </c>
      <c r="BP110" s="777"/>
      <c r="BQ110" s="777"/>
      <c r="BR110" s="777"/>
      <c r="BS110" s="774"/>
      <c r="BT110" s="777"/>
      <c r="BU110" s="777"/>
      <c r="BV110" s="777"/>
      <c r="BW110" s="777"/>
      <c r="BX110" s="774"/>
      <c r="CB110" s="619" t="s">
        <v>1221</v>
      </c>
      <c r="CN110" s="781"/>
      <c r="CO110" s="781"/>
      <c r="CP110" s="781"/>
      <c r="CQ110" s="781"/>
      <c r="CR110" s="781"/>
      <c r="CS110" s="781"/>
      <c r="CT110" s="781"/>
      <c r="CU110" s="940"/>
      <c r="CV110" s="781"/>
      <c r="CW110" s="940"/>
      <c r="CX110" s="781"/>
      <c r="CY110" s="781"/>
      <c r="CZ110" s="781"/>
      <c r="DA110" s="781"/>
      <c r="DB110" s="781"/>
      <c r="DC110" s="781"/>
      <c r="DX110" s="839" t="s">
        <v>385</v>
      </c>
      <c r="DY110" s="831" t="s">
        <v>1230</v>
      </c>
      <c r="DZ110" s="831" t="s">
        <v>6</v>
      </c>
      <c r="EA110" s="941" t="s">
        <v>1231</v>
      </c>
      <c r="EB110" s="792">
        <v>427</v>
      </c>
      <c r="EC110" s="827"/>
      <c r="ED110" s="828">
        <v>427</v>
      </c>
      <c r="EE110" s="828">
        <v>35359</v>
      </c>
      <c r="EF110" s="827"/>
      <c r="EG110" s="828">
        <v>1.2076133374812637E-2</v>
      </c>
      <c r="EH110" s="827"/>
      <c r="EI110" s="794">
        <v>0</v>
      </c>
      <c r="EJ110" s="828"/>
      <c r="EK110" s="828">
        <v>49767</v>
      </c>
      <c r="EL110" s="828"/>
      <c r="EM110" s="827"/>
      <c r="EN110" s="827"/>
      <c r="EO110" s="829"/>
      <c r="ES110" s="823" t="s">
        <v>504</v>
      </c>
      <c r="ET110" s="824" t="s">
        <v>505</v>
      </c>
      <c r="EU110" s="841">
        <v>0</v>
      </c>
    </row>
    <row r="111" spans="1:151" ht="15.75" thickBot="1">
      <c r="A111" s="659"/>
      <c r="B111" s="659"/>
      <c r="C111" s="901"/>
      <c r="D111" s="900"/>
      <c r="E111" s="942" t="s">
        <v>725</v>
      </c>
      <c r="F111" s="943" t="s">
        <v>1</v>
      </c>
      <c r="G111" s="944"/>
      <c r="H111" s="945"/>
      <c r="K111" s="609"/>
      <c r="L111" s="619" t="s">
        <v>559</v>
      </c>
      <c r="M111" s="903"/>
      <c r="N111" s="903"/>
      <c r="O111" s="903"/>
      <c r="S111" s="609"/>
      <c r="Z111" s="946" t="s">
        <v>752</v>
      </c>
      <c r="AA111" s="947"/>
      <c r="AB111" s="920" t="s">
        <v>729</v>
      </c>
      <c r="AC111" s="652" t="s">
        <v>1208</v>
      </c>
      <c r="AD111" s="653"/>
      <c r="AE111" s="652"/>
      <c r="AF111" s="652"/>
      <c r="AG111" s="652"/>
      <c r="AK111" s="948"/>
      <c r="AL111" s="948"/>
      <c r="AM111" s="948"/>
      <c r="AN111" s="888"/>
      <c r="AO111" s="888"/>
      <c r="AP111" s="888"/>
      <c r="AQ111" s="888"/>
      <c r="AR111" s="888"/>
      <c r="AS111" s="888"/>
      <c r="AT111" s="949"/>
      <c r="AU111" s="950" t="s">
        <v>700</v>
      </c>
      <c r="AV111" s="951"/>
      <c r="AW111" s="952"/>
      <c r="BB111" s="673"/>
      <c r="BC111" s="953" t="s">
        <v>1213</v>
      </c>
      <c r="BD111" s="911"/>
      <c r="BE111" s="911"/>
      <c r="BF111" s="626"/>
      <c r="BG111" s="631"/>
      <c r="BH111" s="631"/>
      <c r="BI111" s="911"/>
      <c r="BJ111" s="911"/>
      <c r="BK111" s="626"/>
      <c r="BL111" s="626"/>
      <c r="BO111" s="774" t="s">
        <v>1214</v>
      </c>
      <c r="BP111" s="777"/>
      <c r="BQ111" s="777"/>
      <c r="BR111" s="777"/>
      <c r="BS111" s="774"/>
      <c r="BT111" s="777"/>
      <c r="BU111" s="777"/>
      <c r="BV111" s="777"/>
      <c r="BW111" s="777"/>
      <c r="BX111" s="774"/>
      <c r="CB111" s="619" t="s">
        <v>1222</v>
      </c>
      <c r="CN111" s="954"/>
      <c r="CO111" s="954"/>
      <c r="CP111" s="954"/>
      <c r="CQ111" s="954"/>
      <c r="CR111" s="954"/>
      <c r="CS111" s="954"/>
      <c r="CT111" s="954"/>
      <c r="CU111" s="955"/>
      <c r="CV111" s="781"/>
      <c r="CW111" s="955"/>
      <c r="CX111" s="781"/>
      <c r="CY111" s="781"/>
      <c r="CZ111" s="781"/>
      <c r="DA111" s="781"/>
      <c r="DB111" s="781"/>
      <c r="DC111" s="781"/>
      <c r="DX111" s="839" t="s">
        <v>387</v>
      </c>
      <c r="DY111" s="831" t="s">
        <v>387</v>
      </c>
      <c r="DZ111" s="831" t="s">
        <v>744</v>
      </c>
      <c r="EA111" s="832" t="s">
        <v>76</v>
      </c>
      <c r="EB111" s="792">
        <v>1564</v>
      </c>
      <c r="EC111" s="833"/>
      <c r="ED111" s="834">
        <v>1564</v>
      </c>
      <c r="EE111" s="834">
        <v>1564</v>
      </c>
      <c r="EF111" s="833"/>
      <c r="EG111" s="834">
        <v>1</v>
      </c>
      <c r="EH111" s="833"/>
      <c r="EI111" s="794">
        <v>859371</v>
      </c>
      <c r="EJ111" s="834"/>
      <c r="EK111" s="834">
        <v>859371</v>
      </c>
      <c r="EL111" s="834">
        <v>859371</v>
      </c>
      <c r="EM111" s="833">
        <v>0</v>
      </c>
      <c r="EN111" s="833"/>
      <c r="EO111" s="835"/>
      <c r="ES111" s="823" t="s">
        <v>506</v>
      </c>
      <c r="ET111" s="824" t="s">
        <v>507</v>
      </c>
      <c r="EU111" s="841">
        <v>3803764</v>
      </c>
    </row>
    <row r="112" spans="1:151" ht="15">
      <c r="A112" s="660"/>
      <c r="B112" s="659"/>
      <c r="C112" s="900"/>
      <c r="D112" s="900"/>
      <c r="E112" s="956" t="s">
        <v>726</v>
      </c>
      <c r="F112" s="957" t="s">
        <v>1269</v>
      </c>
      <c r="G112" s="958"/>
      <c r="H112" s="959" t="s">
        <v>296</v>
      </c>
      <c r="K112" s="609" t="s">
        <v>729</v>
      </c>
      <c r="L112" s="619" t="s">
        <v>1205</v>
      </c>
      <c r="M112" s="903"/>
      <c r="N112" s="903"/>
      <c r="O112" s="903"/>
      <c r="S112" s="609"/>
      <c r="Z112" s="960"/>
      <c r="AA112" s="960"/>
      <c r="AB112" s="650"/>
      <c r="AC112" s="652" t="s">
        <v>1209</v>
      </c>
      <c r="AD112" s="653"/>
      <c r="AE112" s="652"/>
      <c r="AF112" s="652"/>
      <c r="AG112" s="652"/>
      <c r="AK112" s="888"/>
      <c r="AL112" s="888"/>
      <c r="AM112" s="888"/>
      <c r="AN112" s="888"/>
      <c r="AO112" s="888"/>
      <c r="AP112" s="888"/>
      <c r="AQ112" s="888"/>
      <c r="AR112" s="888"/>
      <c r="AS112" s="888"/>
      <c r="AT112" s="961"/>
      <c r="AU112" s="888"/>
      <c r="AV112" s="962" t="s">
        <v>702</v>
      </c>
      <c r="AW112" s="963">
        <v>268243437</v>
      </c>
      <c r="BB112" s="673" t="s">
        <v>516</v>
      </c>
      <c r="BC112" s="673" t="s">
        <v>759</v>
      </c>
      <c r="BD112" s="911"/>
      <c r="BE112" s="911"/>
      <c r="BF112" s="626"/>
      <c r="BG112" s="631"/>
      <c r="BH112" s="631"/>
      <c r="BI112" s="911"/>
      <c r="BJ112" s="911"/>
      <c r="BK112" s="626"/>
      <c r="BL112" s="626"/>
      <c r="BO112" s="774" t="s">
        <v>817</v>
      </c>
      <c r="BP112" s="777"/>
      <c r="BQ112" s="777"/>
      <c r="BR112" s="777"/>
      <c r="BS112" s="774"/>
      <c r="BT112" s="777"/>
      <c r="BU112" s="777"/>
      <c r="BV112" s="777"/>
      <c r="BW112" s="777"/>
      <c r="BX112" s="777"/>
      <c r="CN112" s="781"/>
      <c r="CO112" s="781"/>
      <c r="CP112" s="781"/>
      <c r="CQ112" s="781"/>
      <c r="CR112" s="781"/>
      <c r="CS112" s="781"/>
      <c r="CT112" s="781"/>
      <c r="CU112" s="940"/>
      <c r="CV112" s="781"/>
      <c r="CW112" s="940"/>
      <c r="CX112" s="781"/>
      <c r="CY112" s="781"/>
      <c r="CZ112" s="781"/>
      <c r="DA112" s="781"/>
      <c r="DB112" s="781"/>
      <c r="DC112" s="781"/>
      <c r="DX112" s="830" t="s">
        <v>389</v>
      </c>
      <c r="DY112" s="831" t="s">
        <v>389</v>
      </c>
      <c r="DZ112" s="831" t="s">
        <v>744</v>
      </c>
      <c r="EA112" s="832" t="s">
        <v>390</v>
      </c>
      <c r="EB112" s="792">
        <v>1122</v>
      </c>
      <c r="EC112" s="793"/>
      <c r="ED112" s="794">
        <v>1122</v>
      </c>
      <c r="EE112" s="794">
        <v>1122</v>
      </c>
      <c r="EF112" s="793"/>
      <c r="EG112" s="794">
        <v>1</v>
      </c>
      <c r="EH112" s="793"/>
      <c r="EI112" s="794">
        <v>187966</v>
      </c>
      <c r="EJ112" s="794"/>
      <c r="EK112" s="794">
        <v>187966</v>
      </c>
      <c r="EL112" s="794">
        <v>187966</v>
      </c>
      <c r="EM112" s="793">
        <v>0</v>
      </c>
      <c r="EN112" s="793"/>
      <c r="EO112" s="795"/>
      <c r="ES112" s="823" t="s">
        <v>508</v>
      </c>
      <c r="ET112" s="824" t="s">
        <v>542</v>
      </c>
      <c r="EU112" s="841">
        <v>0</v>
      </c>
    </row>
    <row r="113" spans="1:152" ht="15.75" thickBot="1">
      <c r="A113" s="659"/>
      <c r="B113" s="659"/>
      <c r="C113" s="900"/>
      <c r="D113" s="964" t="s">
        <v>949</v>
      </c>
      <c r="E113" s="965" t="s">
        <v>727</v>
      </c>
      <c r="F113" s="966" t="s">
        <v>763</v>
      </c>
      <c r="G113" s="967" t="s">
        <v>314</v>
      </c>
      <c r="H113" s="968" t="s">
        <v>257</v>
      </c>
      <c r="K113" s="609"/>
      <c r="L113" s="619" t="s">
        <v>1206</v>
      </c>
      <c r="M113" s="903"/>
      <c r="N113" s="903"/>
      <c r="O113" s="903"/>
      <c r="S113" s="609"/>
      <c r="Z113" s="960"/>
      <c r="AA113" s="960"/>
      <c r="AB113" s="650"/>
      <c r="AC113" s="652" t="s">
        <v>1210</v>
      </c>
      <c r="AD113" s="653"/>
      <c r="AE113" s="652"/>
      <c r="AF113" s="652"/>
      <c r="AG113" s="652"/>
      <c r="AK113" s="888"/>
      <c r="AL113" s="888">
        <v>0.76629999999999998</v>
      </c>
      <c r="AM113" s="888">
        <v>1.7569999999999999</v>
      </c>
      <c r="AN113" s="888">
        <v>1.0501</v>
      </c>
      <c r="AO113" s="888"/>
      <c r="AP113" s="888"/>
      <c r="AQ113" s="888"/>
      <c r="AR113" s="888"/>
      <c r="AS113" s="888"/>
      <c r="AT113" s="961"/>
      <c r="AU113" s="650"/>
      <c r="AV113" s="962" t="s">
        <v>701</v>
      </c>
      <c r="AW113" s="969">
        <v>287541342</v>
      </c>
      <c r="BD113" s="911"/>
      <c r="BE113" s="911"/>
      <c r="BF113" s="626"/>
      <c r="BG113" s="631"/>
      <c r="BH113" s="631"/>
      <c r="BI113" s="911"/>
      <c r="BJ113" s="911"/>
      <c r="BK113" s="626"/>
      <c r="BL113" s="626"/>
      <c r="BO113" s="970"/>
      <c r="BP113" s="777"/>
      <c r="BQ113" s="777"/>
      <c r="BR113" s="777"/>
      <c r="BS113" s="774"/>
      <c r="BT113" s="777"/>
      <c r="BU113" s="777"/>
      <c r="BV113" s="777"/>
      <c r="BW113" s="777"/>
      <c r="BX113" s="774"/>
      <c r="CN113" s="781"/>
      <c r="CO113" s="781"/>
      <c r="CP113" s="781"/>
      <c r="CQ113" s="781"/>
      <c r="CR113" s="781"/>
      <c r="CS113" s="781"/>
      <c r="CT113" s="781"/>
      <c r="CU113" s="781"/>
      <c r="CV113" s="781"/>
      <c r="CW113" s="781"/>
      <c r="CX113" s="781"/>
      <c r="CY113" s="781"/>
      <c r="CZ113" s="781"/>
      <c r="DA113" s="781"/>
      <c r="DB113" s="781"/>
      <c r="DC113" s="781"/>
      <c r="DX113" s="842" t="s">
        <v>391</v>
      </c>
      <c r="DY113" s="790" t="s">
        <v>391</v>
      </c>
      <c r="DZ113" s="790" t="s">
        <v>744</v>
      </c>
      <c r="EA113" s="791" t="s">
        <v>392</v>
      </c>
      <c r="EB113" s="792">
        <v>7047</v>
      </c>
      <c r="EC113" s="793"/>
      <c r="ED113" s="794">
        <v>7047</v>
      </c>
      <c r="EE113" s="794"/>
      <c r="EF113" s="793"/>
      <c r="EG113" s="794">
        <v>0.7743956043956044</v>
      </c>
      <c r="EH113" s="793"/>
      <c r="EI113" s="794">
        <v>5340517</v>
      </c>
      <c r="EJ113" s="794"/>
      <c r="EK113" s="794">
        <v>4135673</v>
      </c>
      <c r="EL113" s="794">
        <v>5340517</v>
      </c>
      <c r="EM113" s="793">
        <v>0</v>
      </c>
      <c r="EN113" s="793"/>
      <c r="EO113" s="795"/>
      <c r="ES113" s="823" t="s">
        <v>543</v>
      </c>
      <c r="ET113" s="824" t="s">
        <v>544</v>
      </c>
      <c r="EU113" s="841">
        <v>224113</v>
      </c>
    </row>
    <row r="114" spans="1:152" ht="15.75" thickBot="1">
      <c r="A114" s="660"/>
      <c r="B114" s="971"/>
      <c r="C114" s="972"/>
      <c r="D114" s="920" t="s">
        <v>575</v>
      </c>
      <c r="E114" s="650">
        <v>4165</v>
      </c>
      <c r="F114" s="900">
        <v>5454</v>
      </c>
      <c r="G114" s="900">
        <v>-1289</v>
      </c>
      <c r="H114" s="900">
        <v>4165</v>
      </c>
      <c r="K114" s="609"/>
      <c r="L114" s="619" t="s">
        <v>730</v>
      </c>
      <c r="M114" s="903"/>
      <c r="N114" s="903"/>
      <c r="O114" s="903"/>
      <c r="S114" s="609"/>
      <c r="Z114" s="960"/>
      <c r="AA114" s="960"/>
      <c r="AB114" s="973"/>
      <c r="AC114" s="974" t="s">
        <v>755</v>
      </c>
      <c r="AD114" s="653"/>
      <c r="AE114" s="652" t="s">
        <v>756</v>
      </c>
      <c r="AF114" s="652"/>
      <c r="AG114" s="652"/>
      <c r="AK114" s="668"/>
      <c r="AL114" s="668">
        <v>0.74729999999999996</v>
      </c>
      <c r="AM114" s="668">
        <v>1.6771</v>
      </c>
      <c r="AN114" s="668">
        <v>1.0235000000000001</v>
      </c>
      <c r="AO114" s="668"/>
      <c r="AP114" s="668"/>
      <c r="AQ114" s="668"/>
      <c r="AR114" s="668"/>
      <c r="AS114" s="668"/>
      <c r="AT114" s="961"/>
      <c r="AU114" s="962"/>
      <c r="AV114" s="962" t="s">
        <v>524</v>
      </c>
      <c r="AW114" s="975">
        <v>-19297905</v>
      </c>
      <c r="BD114" s="911"/>
      <c r="BE114" s="911"/>
      <c r="BF114" s="626"/>
      <c r="BG114" s="631"/>
      <c r="BH114" s="631"/>
      <c r="BI114" s="911"/>
      <c r="BJ114" s="911"/>
      <c r="BK114" s="626"/>
      <c r="BL114" s="626"/>
      <c r="BO114" s="934" t="s">
        <v>945</v>
      </c>
      <c r="BP114" s="914"/>
      <c r="BQ114" s="914"/>
      <c r="BR114" s="914"/>
      <c r="BS114" s="934"/>
      <c r="BT114" s="914"/>
      <c r="BU114" s="777"/>
      <c r="BV114" s="777"/>
      <c r="BW114" s="777"/>
      <c r="BX114" s="774"/>
      <c r="CN114" s="781"/>
      <c r="CO114" s="781"/>
      <c r="CP114" s="781"/>
      <c r="CQ114" s="781"/>
      <c r="CR114" s="781"/>
      <c r="CS114" s="781"/>
      <c r="CT114" s="781"/>
      <c r="CU114" s="781"/>
      <c r="CV114" s="781"/>
      <c r="CW114" s="781"/>
      <c r="CX114" s="781"/>
      <c r="CY114" s="781"/>
      <c r="CZ114" s="781"/>
      <c r="DA114" s="781"/>
      <c r="DB114" s="781"/>
      <c r="DC114" s="781"/>
      <c r="DX114" s="789" t="s">
        <v>391</v>
      </c>
      <c r="DY114" s="790" t="s">
        <v>832</v>
      </c>
      <c r="DZ114" s="790" t="s">
        <v>6</v>
      </c>
      <c r="EA114" s="791" t="s">
        <v>833</v>
      </c>
      <c r="EB114" s="792">
        <v>1200</v>
      </c>
      <c r="EC114" s="793"/>
      <c r="ED114" s="794">
        <v>1200</v>
      </c>
      <c r="EE114" s="794"/>
      <c r="EF114" s="793"/>
      <c r="EG114" s="794">
        <v>0.13186813186813187</v>
      </c>
      <c r="EH114" s="793"/>
      <c r="EI114" s="794">
        <v>0</v>
      </c>
      <c r="EJ114" s="794"/>
      <c r="EK114" s="794">
        <v>704244</v>
      </c>
      <c r="EL114" s="794"/>
      <c r="EM114" s="793"/>
      <c r="EN114" s="793"/>
      <c r="EO114" s="795"/>
      <c r="ES114" s="823" t="s">
        <v>545</v>
      </c>
      <c r="ET114" s="824" t="s">
        <v>546</v>
      </c>
      <c r="EU114" s="841">
        <v>561891</v>
      </c>
    </row>
    <row r="115" spans="1:152" ht="15.75" thickTop="1">
      <c r="A115" s="660"/>
      <c r="B115" s="971"/>
      <c r="C115" s="972"/>
      <c r="D115" s="920" t="s">
        <v>576</v>
      </c>
      <c r="E115" s="650">
        <v>1289</v>
      </c>
      <c r="F115" s="900"/>
      <c r="G115" s="900">
        <v>1289</v>
      </c>
      <c r="H115" s="900">
        <v>1289</v>
      </c>
      <c r="K115" s="609"/>
      <c r="M115" s="609" t="s">
        <v>953</v>
      </c>
      <c r="N115" s="976" t="s">
        <v>814</v>
      </c>
      <c r="O115" s="903"/>
      <c r="S115" s="609"/>
      <c r="Z115" s="960"/>
      <c r="AA115" s="960"/>
      <c r="AB115" s="977"/>
      <c r="AC115" s="652" t="s">
        <v>1211</v>
      </c>
      <c r="AD115" s="653"/>
      <c r="AE115" s="652"/>
      <c r="AF115" s="652"/>
      <c r="AG115" s="652"/>
      <c r="AK115" s="668"/>
      <c r="AL115" s="668"/>
      <c r="AM115" s="668"/>
      <c r="AN115" s="668"/>
      <c r="AO115" s="668"/>
      <c r="AP115" s="668"/>
      <c r="AQ115" s="668"/>
      <c r="AR115" s="668"/>
      <c r="AS115" s="668"/>
      <c r="AT115" s="961"/>
      <c r="AU115" s="962"/>
      <c r="AV115" s="668"/>
      <c r="AW115" s="978" t="s">
        <v>959</v>
      </c>
      <c r="BD115" s="911"/>
      <c r="BE115" s="911"/>
      <c r="BF115" s="626"/>
      <c r="BG115" s="631"/>
      <c r="BH115" s="631"/>
      <c r="BI115" s="911"/>
      <c r="BJ115" s="911"/>
      <c r="BK115" s="626"/>
      <c r="BL115" s="626"/>
      <c r="BO115" s="774" t="s">
        <v>1215</v>
      </c>
      <c r="BP115" s="777"/>
      <c r="BQ115" s="777"/>
      <c r="BR115" s="777"/>
      <c r="BS115" s="774"/>
      <c r="BT115" s="777"/>
      <c r="BU115" s="777"/>
      <c r="BV115" s="777"/>
      <c r="BW115" s="777"/>
      <c r="BX115" s="774"/>
      <c r="DX115" s="839" t="s">
        <v>391</v>
      </c>
      <c r="DY115" s="831" t="s">
        <v>834</v>
      </c>
      <c r="DZ115" s="831" t="s">
        <v>6</v>
      </c>
      <c r="EA115" s="832" t="s">
        <v>1097</v>
      </c>
      <c r="EB115" s="792">
        <v>853</v>
      </c>
      <c r="EC115" s="793"/>
      <c r="ED115" s="794">
        <v>853</v>
      </c>
      <c r="EE115" s="794">
        <v>9100</v>
      </c>
      <c r="EF115" s="793"/>
      <c r="EG115" s="794">
        <v>9.3736263736263731E-2</v>
      </c>
      <c r="EH115" s="793"/>
      <c r="EI115" s="794">
        <v>0</v>
      </c>
      <c r="EJ115" s="794"/>
      <c r="EK115" s="794">
        <v>500600</v>
      </c>
      <c r="EL115" s="794"/>
      <c r="EM115" s="793"/>
      <c r="EN115" s="793"/>
      <c r="EO115" s="795"/>
      <c r="ES115" s="823" t="s">
        <v>547</v>
      </c>
      <c r="ET115" s="824" t="s">
        <v>548</v>
      </c>
      <c r="EU115" s="841">
        <v>0</v>
      </c>
    </row>
    <row r="116" spans="1:152" ht="15.75" thickBot="1">
      <c r="A116" s="660"/>
      <c r="C116" s="903"/>
      <c r="D116" s="920" t="s">
        <v>1270</v>
      </c>
      <c r="E116" s="979">
        <v>5454</v>
      </c>
      <c r="F116" s="979">
        <v>5454</v>
      </c>
      <c r="G116" s="979">
        <v>0</v>
      </c>
      <c r="H116" s="979">
        <v>5454</v>
      </c>
      <c r="K116" s="609" t="s">
        <v>731</v>
      </c>
      <c r="L116" s="619" t="s">
        <v>732</v>
      </c>
      <c r="M116" s="903"/>
      <c r="N116" s="903"/>
      <c r="O116" s="903"/>
      <c r="S116" s="609"/>
      <c r="AK116" s="668"/>
      <c r="AL116" s="668"/>
      <c r="AM116" s="668"/>
      <c r="AN116" s="668"/>
      <c r="AO116" s="668"/>
      <c r="AP116" s="668"/>
      <c r="AQ116" s="668"/>
      <c r="AR116" s="668"/>
      <c r="AS116" s="668"/>
      <c r="AT116" s="980"/>
      <c r="AU116" s="981"/>
      <c r="AV116" s="982"/>
      <c r="AW116" s="983"/>
      <c r="BO116" s="774"/>
      <c r="BP116" s="777"/>
      <c r="BQ116" s="777"/>
      <c r="BR116" s="777"/>
      <c r="BS116" s="774"/>
      <c r="BT116" s="777"/>
      <c r="BU116" s="777"/>
      <c r="BV116" s="777"/>
      <c r="BW116" s="777"/>
      <c r="BX116" s="774"/>
      <c r="DX116" s="830" t="s">
        <v>393</v>
      </c>
      <c r="DY116" s="831" t="s">
        <v>393</v>
      </c>
      <c r="DZ116" s="831" t="s">
        <v>744</v>
      </c>
      <c r="EA116" s="832" t="s">
        <v>404</v>
      </c>
      <c r="EB116" s="792">
        <v>2838</v>
      </c>
      <c r="EC116" s="793"/>
      <c r="ED116" s="794">
        <v>2838</v>
      </c>
      <c r="EE116" s="794">
        <v>2838</v>
      </c>
      <c r="EF116" s="793"/>
      <c r="EG116" s="794">
        <v>1</v>
      </c>
      <c r="EH116" s="793"/>
      <c r="EI116" s="794">
        <v>2362266</v>
      </c>
      <c r="EJ116" s="794"/>
      <c r="EK116" s="794">
        <v>2362266</v>
      </c>
      <c r="EL116" s="794">
        <v>2362266</v>
      </c>
      <c r="EM116" s="793"/>
      <c r="EN116" s="793"/>
      <c r="EO116" s="795"/>
      <c r="ES116" s="823" t="s">
        <v>549</v>
      </c>
      <c r="ET116" s="824" t="s">
        <v>550</v>
      </c>
      <c r="EU116" s="841">
        <v>10450276</v>
      </c>
      <c r="EV116" s="619" t="s">
        <v>1262</v>
      </c>
    </row>
    <row r="117" spans="1:152" ht="17.25" thickTop="1" thickBot="1">
      <c r="A117" s="660"/>
      <c r="C117" s="984"/>
      <c r="D117" s="985"/>
      <c r="E117" s="986"/>
      <c r="F117" s="986"/>
      <c r="G117" s="986"/>
      <c r="H117" s="986"/>
      <c r="M117" s="903"/>
      <c r="N117" s="903"/>
      <c r="O117" s="903"/>
      <c r="S117" s="609"/>
      <c r="AK117" s="668"/>
      <c r="AL117" s="668"/>
      <c r="AM117" s="668"/>
      <c r="AN117" s="668"/>
      <c r="AO117" s="668"/>
      <c r="AP117" s="668"/>
      <c r="AQ117" s="668"/>
      <c r="AR117" s="668"/>
      <c r="AS117" s="668"/>
      <c r="AT117" s="668"/>
      <c r="AU117" s="668"/>
      <c r="AV117" s="668"/>
      <c r="AW117" s="973"/>
      <c r="BO117" s="774" t="s">
        <v>724</v>
      </c>
      <c r="BP117" s="777"/>
      <c r="BQ117" s="777"/>
      <c r="BR117" s="777"/>
      <c r="BS117" s="774"/>
      <c r="BT117" s="777"/>
      <c r="BU117" s="777"/>
      <c r="BV117" s="777"/>
      <c r="BW117" s="777"/>
      <c r="BX117" s="774"/>
      <c r="DX117" s="789" t="s">
        <v>405</v>
      </c>
      <c r="DY117" s="790" t="s">
        <v>405</v>
      </c>
      <c r="DZ117" s="790" t="s">
        <v>744</v>
      </c>
      <c r="EA117" s="791" t="s">
        <v>406</v>
      </c>
      <c r="EB117" s="792">
        <v>70760</v>
      </c>
      <c r="EC117" s="793"/>
      <c r="ED117" s="794">
        <v>70760</v>
      </c>
      <c r="EE117" s="794"/>
      <c r="EF117" s="793"/>
      <c r="EG117" s="794">
        <v>0.88115162382944812</v>
      </c>
      <c r="EH117" s="793"/>
      <c r="EI117" s="794">
        <v>0</v>
      </c>
      <c r="EJ117" s="794"/>
      <c r="EK117" s="794">
        <v>0</v>
      </c>
      <c r="EL117" s="794">
        <v>0</v>
      </c>
      <c r="EM117" s="793">
        <v>0</v>
      </c>
      <c r="EN117" s="793"/>
      <c r="EO117" s="795"/>
      <c r="ES117" s="823" t="s">
        <v>551</v>
      </c>
      <c r="ET117" s="824" t="s">
        <v>552</v>
      </c>
      <c r="EU117" s="841">
        <v>3322105</v>
      </c>
    </row>
    <row r="118" spans="1:152" ht="15.75">
      <c r="A118" s="660"/>
      <c r="C118" s="984"/>
      <c r="D118" s="987" t="s">
        <v>1203</v>
      </c>
      <c r="E118" s="988"/>
      <c r="F118" s="988"/>
      <c r="G118" s="988"/>
      <c r="H118" s="988"/>
      <c r="I118" s="989"/>
      <c r="J118" s="990"/>
      <c r="L118" s="619" t="s">
        <v>951</v>
      </c>
      <c r="M118" s="903"/>
      <c r="N118" s="903"/>
      <c r="O118" s="903"/>
      <c r="S118" s="609"/>
      <c r="BO118" s="934" t="s">
        <v>1216</v>
      </c>
      <c r="BP118" s="914"/>
      <c r="BQ118" s="914"/>
      <c r="BR118" s="914"/>
      <c r="BS118" s="934"/>
      <c r="BT118" s="914"/>
      <c r="BU118" s="777"/>
      <c r="BV118" s="777"/>
      <c r="BW118" s="777"/>
      <c r="BX118" s="774"/>
      <c r="DX118" s="789" t="s">
        <v>405</v>
      </c>
      <c r="DY118" s="790" t="s">
        <v>77</v>
      </c>
      <c r="DZ118" s="790" t="s">
        <v>6</v>
      </c>
      <c r="EA118" s="791" t="s">
        <v>78</v>
      </c>
      <c r="EB118" s="792">
        <v>912</v>
      </c>
      <c r="EC118" s="793"/>
      <c r="ED118" s="794">
        <v>912</v>
      </c>
      <c r="EE118" s="794"/>
      <c r="EF118" s="793"/>
      <c r="EG118" s="794">
        <v>1.1356843992827256E-2</v>
      </c>
      <c r="EH118" s="793"/>
      <c r="EI118" s="794">
        <v>0</v>
      </c>
      <c r="EJ118" s="794"/>
      <c r="EK118" s="794">
        <v>0</v>
      </c>
      <c r="EL118" s="794"/>
      <c r="EM118" s="793"/>
      <c r="EN118" s="793"/>
      <c r="EO118" s="795"/>
      <c r="ES118" s="823" t="s">
        <v>553</v>
      </c>
      <c r="ET118" s="824" t="s">
        <v>554</v>
      </c>
      <c r="EU118" s="841">
        <v>4563564</v>
      </c>
    </row>
    <row r="119" spans="1:152" ht="16.5" thickBot="1">
      <c r="A119" s="660"/>
      <c r="C119" s="984"/>
      <c r="D119" s="991" t="s">
        <v>1032</v>
      </c>
      <c r="E119" s="992"/>
      <c r="F119" s="992"/>
      <c r="G119" s="992"/>
      <c r="H119" s="992"/>
      <c r="I119" s="993"/>
      <c r="J119" s="994"/>
      <c r="M119" s="650"/>
      <c r="N119" s="650"/>
      <c r="O119" s="650"/>
      <c r="S119" s="609"/>
      <c r="BO119" s="774" t="s">
        <v>1217</v>
      </c>
      <c r="BP119" s="777"/>
      <c r="BQ119" s="777"/>
      <c r="BR119" s="777"/>
      <c r="BS119" s="774"/>
      <c r="BT119" s="777"/>
      <c r="BU119" s="777"/>
      <c r="BV119" s="777"/>
      <c r="BW119" s="777"/>
      <c r="BX119" s="774"/>
      <c r="DX119" s="789" t="s">
        <v>405</v>
      </c>
      <c r="DY119" s="790" t="s">
        <v>79</v>
      </c>
      <c r="DZ119" s="790" t="s">
        <v>6</v>
      </c>
      <c r="EA119" s="791" t="s">
        <v>1098</v>
      </c>
      <c r="EB119" s="792">
        <v>475</v>
      </c>
      <c r="EC119" s="793"/>
      <c r="ED119" s="794">
        <v>475</v>
      </c>
      <c r="EE119" s="794"/>
      <c r="EF119" s="793"/>
      <c r="EG119" s="794">
        <v>5.9150229129308627E-3</v>
      </c>
      <c r="EH119" s="793"/>
      <c r="EI119" s="794">
        <v>0</v>
      </c>
      <c r="EJ119" s="794"/>
      <c r="EK119" s="794">
        <v>0</v>
      </c>
      <c r="EL119" s="794"/>
      <c r="EM119" s="793"/>
      <c r="EN119" s="793"/>
      <c r="EO119" s="795"/>
      <c r="ES119" s="823" t="s">
        <v>555</v>
      </c>
      <c r="ET119" s="824" t="s">
        <v>556</v>
      </c>
      <c r="EU119" s="841">
        <v>2082519</v>
      </c>
    </row>
    <row r="120" spans="1:152" ht="15">
      <c r="A120" s="660"/>
      <c r="B120" s="659"/>
      <c r="C120" s="995"/>
      <c r="D120" s="659"/>
      <c r="E120" s="995"/>
      <c r="F120" s="995"/>
      <c r="G120" s="996"/>
      <c r="H120" s="996"/>
      <c r="BO120" s="774" t="s">
        <v>1218</v>
      </c>
      <c r="BP120" s="777"/>
      <c r="BQ120" s="777"/>
      <c r="BR120" s="777"/>
      <c r="BS120" s="774"/>
      <c r="BT120" s="777"/>
      <c r="BU120" s="777"/>
      <c r="BV120" s="777"/>
      <c r="BW120" s="777"/>
      <c r="BX120" s="774"/>
      <c r="DX120" s="842" t="s">
        <v>405</v>
      </c>
      <c r="DY120" s="790" t="s">
        <v>80</v>
      </c>
      <c r="DZ120" s="790" t="s">
        <v>6</v>
      </c>
      <c r="EA120" s="791" t="s">
        <v>1099</v>
      </c>
      <c r="EB120" s="792">
        <v>1250</v>
      </c>
      <c r="EC120" s="793"/>
      <c r="ED120" s="794">
        <v>1250</v>
      </c>
      <c r="EE120" s="794"/>
      <c r="EF120" s="793"/>
      <c r="EG120" s="794">
        <v>1.5565849770870692E-2</v>
      </c>
      <c r="EH120" s="793"/>
      <c r="EI120" s="794">
        <v>0</v>
      </c>
      <c r="EJ120" s="794"/>
      <c r="EK120" s="794">
        <v>0</v>
      </c>
      <c r="EL120" s="794"/>
      <c r="EM120" s="793"/>
      <c r="EN120" s="793"/>
      <c r="EO120" s="795"/>
      <c r="ES120" s="997" t="s">
        <v>557</v>
      </c>
      <c r="ET120" s="998" t="s">
        <v>558</v>
      </c>
      <c r="EU120" s="841">
        <v>27953</v>
      </c>
    </row>
    <row r="121" spans="1:152" ht="15.75" thickBot="1">
      <c r="A121" s="999"/>
      <c r="B121" s="659"/>
      <c r="C121" s="659"/>
      <c r="D121" s="659"/>
      <c r="E121" s="659"/>
      <c r="F121" s="659"/>
      <c r="G121" s="1000"/>
      <c r="H121" s="999"/>
      <c r="BO121" s="774" t="s">
        <v>1219</v>
      </c>
      <c r="BP121" s="777"/>
      <c r="BQ121" s="777"/>
      <c r="BR121" s="777"/>
      <c r="BS121" s="774"/>
      <c r="BT121" s="777"/>
      <c r="BU121" s="777"/>
      <c r="BV121" s="777"/>
      <c r="BW121" s="777"/>
      <c r="BX121" s="774"/>
      <c r="DX121" s="842" t="s">
        <v>405</v>
      </c>
      <c r="DY121" s="790" t="s">
        <v>264</v>
      </c>
      <c r="DZ121" s="790" t="s">
        <v>6</v>
      </c>
      <c r="EA121" s="791" t="s">
        <v>265</v>
      </c>
      <c r="EB121" s="792">
        <v>1350</v>
      </c>
      <c r="EC121" s="827"/>
      <c r="ED121" s="828">
        <v>1350</v>
      </c>
      <c r="EE121" s="828"/>
      <c r="EF121" s="827"/>
      <c r="EG121" s="828">
        <v>1.6811117752540346E-2</v>
      </c>
      <c r="EH121" s="827"/>
      <c r="EI121" s="794">
        <v>0</v>
      </c>
      <c r="EJ121" s="828"/>
      <c r="EK121" s="828">
        <v>0</v>
      </c>
      <c r="EL121" s="828"/>
      <c r="EM121" s="827"/>
      <c r="EN121" s="827"/>
      <c r="EO121" s="829"/>
      <c r="ES121" s="1001"/>
      <c r="ET121" s="1002" t="s">
        <v>182</v>
      </c>
      <c r="EU121" s="841">
        <v>18340849</v>
      </c>
    </row>
    <row r="122" spans="1:152" ht="15.75" thickBot="1">
      <c r="BO122" s="774" t="s">
        <v>1220</v>
      </c>
      <c r="BP122" s="777"/>
      <c r="BQ122" s="777"/>
      <c r="BR122" s="777"/>
      <c r="BS122" s="774"/>
      <c r="BT122" s="777"/>
      <c r="BU122" s="777"/>
      <c r="BV122" s="777"/>
      <c r="BW122" s="777"/>
      <c r="BX122" s="774"/>
      <c r="DX122" s="842" t="s">
        <v>405</v>
      </c>
      <c r="DY122" s="1003" t="s">
        <v>772</v>
      </c>
      <c r="DZ122" s="790" t="s">
        <v>6</v>
      </c>
      <c r="EA122" s="791" t="s">
        <v>773</v>
      </c>
      <c r="EB122" s="792">
        <v>1315</v>
      </c>
      <c r="EC122" s="793"/>
      <c r="ED122" s="794">
        <v>1315</v>
      </c>
      <c r="EE122" s="794"/>
      <c r="EF122" s="793"/>
      <c r="EG122" s="794">
        <v>1.6375273958955966E-2</v>
      </c>
      <c r="EH122" s="793"/>
      <c r="EI122" s="794">
        <v>0</v>
      </c>
      <c r="EJ122" s="794"/>
      <c r="EK122" s="794">
        <v>0</v>
      </c>
      <c r="EL122" s="794"/>
      <c r="EM122" s="793"/>
      <c r="EN122" s="793"/>
      <c r="EO122" s="795"/>
      <c r="ES122" s="1207" t="s">
        <v>560</v>
      </c>
      <c r="ET122" s="1208"/>
      <c r="EU122" s="1004">
        <v>287541342</v>
      </c>
    </row>
    <row r="123" spans="1:152" ht="15">
      <c r="BO123" s="774" t="s">
        <v>946</v>
      </c>
      <c r="BP123" s="777"/>
      <c r="BQ123" s="777"/>
      <c r="BR123" s="777"/>
      <c r="BS123" s="774"/>
      <c r="BT123" s="777"/>
      <c r="BU123" s="777"/>
      <c r="BV123" s="777"/>
      <c r="BW123" s="777"/>
      <c r="BX123" s="774"/>
      <c r="DX123" s="842" t="s">
        <v>405</v>
      </c>
      <c r="DY123" s="1003" t="s">
        <v>774</v>
      </c>
      <c r="DZ123" s="790" t="s">
        <v>6</v>
      </c>
      <c r="EA123" s="791" t="s">
        <v>1100</v>
      </c>
      <c r="EB123" s="792">
        <v>880</v>
      </c>
      <c r="EC123" s="793"/>
      <c r="ED123" s="794">
        <v>880</v>
      </c>
      <c r="EE123" s="794"/>
      <c r="EF123" s="793"/>
      <c r="EG123" s="794">
        <v>1.0958358238692966E-2</v>
      </c>
      <c r="EH123" s="793"/>
      <c r="EI123" s="794">
        <v>0</v>
      </c>
      <c r="EJ123" s="794"/>
      <c r="EK123" s="794">
        <v>0</v>
      </c>
      <c r="EL123" s="794"/>
      <c r="EM123" s="793"/>
      <c r="EN123" s="793"/>
      <c r="EO123" s="795"/>
      <c r="ES123" s="1005"/>
      <c r="ET123" s="1006"/>
      <c r="EU123" s="1006"/>
    </row>
    <row r="124" spans="1:152" ht="15">
      <c r="BO124" s="774" t="s">
        <v>947</v>
      </c>
      <c r="BP124" s="777"/>
      <c r="BQ124" s="777"/>
      <c r="BR124" s="777"/>
      <c r="BS124" s="774"/>
      <c r="BT124" s="777"/>
      <c r="BU124" s="777"/>
      <c r="BV124" s="777"/>
      <c r="BW124" s="777"/>
      <c r="BX124" s="774"/>
      <c r="DX124" s="842" t="s">
        <v>405</v>
      </c>
      <c r="DY124" s="790" t="s">
        <v>836</v>
      </c>
      <c r="DZ124" s="790" t="s">
        <v>6</v>
      </c>
      <c r="EA124" s="791" t="s">
        <v>1101</v>
      </c>
      <c r="EB124" s="792">
        <v>935</v>
      </c>
      <c r="EC124" s="793"/>
      <c r="ED124" s="794">
        <v>935</v>
      </c>
      <c r="EE124" s="794"/>
      <c r="EF124" s="793"/>
      <c r="EG124" s="794">
        <v>1.1643255628611278E-2</v>
      </c>
      <c r="EH124" s="793"/>
      <c r="EI124" s="794">
        <v>0</v>
      </c>
      <c r="EJ124" s="794"/>
      <c r="EK124" s="794">
        <v>0</v>
      </c>
      <c r="EL124" s="794"/>
      <c r="EM124" s="793"/>
      <c r="EN124" s="793"/>
      <c r="EO124" s="795"/>
      <c r="ES124" s="1005"/>
      <c r="ET124" s="1006"/>
      <c r="EU124" s="1006"/>
    </row>
    <row r="125" spans="1:152" ht="15">
      <c r="BO125" s="774"/>
      <c r="BP125" s="777"/>
      <c r="BQ125" s="777"/>
      <c r="BR125" s="777"/>
      <c r="BS125" s="774"/>
      <c r="BT125" s="777"/>
      <c r="BU125" s="777"/>
      <c r="BV125" s="777"/>
      <c r="BW125" s="777"/>
      <c r="BX125" s="774"/>
      <c r="DX125" s="789" t="s">
        <v>405</v>
      </c>
      <c r="DY125" s="790" t="s">
        <v>926</v>
      </c>
      <c r="DZ125" s="790" t="s">
        <v>6</v>
      </c>
      <c r="EA125" s="791" t="s">
        <v>927</v>
      </c>
      <c r="EB125" s="792">
        <v>508</v>
      </c>
      <c r="EC125" s="827"/>
      <c r="ED125" s="828">
        <v>508</v>
      </c>
      <c r="EE125" s="828"/>
      <c r="EF125" s="827"/>
      <c r="EG125" s="828">
        <v>6.3259613468818494E-3</v>
      </c>
      <c r="EH125" s="827"/>
      <c r="EI125" s="794">
        <v>0</v>
      </c>
      <c r="EJ125" s="828"/>
      <c r="EK125" s="828">
        <v>0</v>
      </c>
      <c r="EL125" s="828"/>
      <c r="EM125" s="827"/>
      <c r="EN125" s="827"/>
      <c r="EO125" s="829"/>
    </row>
    <row r="126" spans="1:152" ht="15">
      <c r="BO126" s="774" t="s">
        <v>948</v>
      </c>
      <c r="BP126" s="777"/>
      <c r="BQ126" s="777"/>
      <c r="BR126" s="777"/>
      <c r="BS126" s="774"/>
      <c r="BT126" s="777"/>
      <c r="BU126" s="777"/>
      <c r="BV126" s="777"/>
      <c r="BW126" s="777"/>
      <c r="BX126" s="774"/>
      <c r="DX126" s="789" t="s">
        <v>405</v>
      </c>
      <c r="DY126" s="790" t="s">
        <v>969</v>
      </c>
      <c r="DZ126" s="790" t="s">
        <v>6</v>
      </c>
      <c r="EA126" s="791" t="s">
        <v>1102</v>
      </c>
      <c r="EB126" s="792">
        <v>829</v>
      </c>
      <c r="EC126" s="793"/>
      <c r="ED126" s="794">
        <v>829</v>
      </c>
      <c r="EE126" s="794"/>
      <c r="EF126" s="793"/>
      <c r="EG126" s="794">
        <v>1.0323271568041442E-2</v>
      </c>
      <c r="EH126" s="793"/>
      <c r="EI126" s="794">
        <v>0</v>
      </c>
      <c r="EJ126" s="794"/>
      <c r="EK126" s="794">
        <v>0</v>
      </c>
      <c r="EL126" s="794"/>
      <c r="EM126" s="793"/>
      <c r="EN126" s="793"/>
      <c r="EO126" s="795"/>
      <c r="ES126" s="619" t="s">
        <v>857</v>
      </c>
    </row>
    <row r="127" spans="1:152" ht="15" customHeight="1">
      <c r="BO127" s="934" t="s">
        <v>946</v>
      </c>
      <c r="BP127" s="914"/>
      <c r="BQ127" s="914"/>
      <c r="BR127" s="777"/>
      <c r="BS127" s="774"/>
      <c r="BT127" s="777"/>
      <c r="BU127" s="777"/>
      <c r="BV127" s="777"/>
      <c r="BW127" s="777"/>
      <c r="BX127" s="774"/>
      <c r="DX127" s="789" t="s">
        <v>405</v>
      </c>
      <c r="DY127" s="790" t="s">
        <v>1103</v>
      </c>
      <c r="DZ127" s="790" t="s">
        <v>6</v>
      </c>
      <c r="EA127" s="791" t="s">
        <v>1104</v>
      </c>
      <c r="EB127" s="792">
        <v>300</v>
      </c>
      <c r="EC127" s="827"/>
      <c r="ED127" s="828">
        <v>300</v>
      </c>
      <c r="EE127" s="828"/>
      <c r="EF127" s="827"/>
      <c r="EG127" s="828">
        <v>3.7358039450089658E-3</v>
      </c>
      <c r="EH127" s="827"/>
      <c r="EI127" s="794">
        <v>0</v>
      </c>
      <c r="EJ127" s="828"/>
      <c r="EK127" s="828">
        <v>0</v>
      </c>
      <c r="EL127" s="828"/>
      <c r="EM127" s="827"/>
      <c r="EN127" s="827"/>
      <c r="EO127" s="829"/>
      <c r="ES127" s="1209" t="s">
        <v>1039</v>
      </c>
      <c r="ET127" s="1209"/>
      <c r="EU127" s="1209"/>
      <c r="EV127" s="1209"/>
    </row>
    <row r="128" spans="1:152" ht="15">
      <c r="BO128" s="774" t="s">
        <v>952</v>
      </c>
      <c r="BP128" s="777"/>
      <c r="BQ128" s="777"/>
      <c r="BR128" s="777"/>
      <c r="BS128" s="774"/>
      <c r="BT128" s="777"/>
      <c r="BU128" s="777"/>
      <c r="BV128" s="777"/>
      <c r="BW128" s="777"/>
      <c r="BX128" s="774"/>
      <c r="DX128" s="789" t="s">
        <v>405</v>
      </c>
      <c r="DY128" s="790" t="s">
        <v>1105</v>
      </c>
      <c r="DZ128" s="790" t="s">
        <v>6</v>
      </c>
      <c r="EA128" s="791" t="s">
        <v>1106</v>
      </c>
      <c r="EB128" s="792">
        <v>356</v>
      </c>
      <c r="EC128" s="793"/>
      <c r="ED128" s="794">
        <v>356</v>
      </c>
      <c r="EE128" s="794"/>
      <c r="EF128" s="793"/>
      <c r="EG128" s="794">
        <v>4.4331540147439733E-3</v>
      </c>
      <c r="EH128" s="793"/>
      <c r="EI128" s="794">
        <v>0</v>
      </c>
      <c r="EJ128" s="794"/>
      <c r="EK128" s="794">
        <v>0</v>
      </c>
      <c r="EL128" s="794"/>
      <c r="EM128" s="793"/>
      <c r="EN128" s="793"/>
      <c r="EO128" s="795"/>
      <c r="ES128" s="1209"/>
      <c r="ET128" s="1209"/>
      <c r="EU128" s="1209"/>
      <c r="EV128" s="1209"/>
    </row>
    <row r="129" spans="67:153" ht="17.100000000000001" customHeight="1">
      <c r="BO129" s="774" t="s">
        <v>952</v>
      </c>
      <c r="BP129" s="777"/>
      <c r="BQ129" s="777"/>
      <c r="BR129" s="777"/>
      <c r="BS129" s="774"/>
      <c r="BT129" s="777"/>
      <c r="BU129" s="777"/>
      <c r="BV129" s="777"/>
      <c r="BW129" s="777"/>
      <c r="BX129" s="774"/>
      <c r="DX129" s="830" t="s">
        <v>405</v>
      </c>
      <c r="DY129" s="831" t="s">
        <v>1281</v>
      </c>
      <c r="DZ129" s="831" t="s">
        <v>6</v>
      </c>
      <c r="EA129" s="832" t="s">
        <v>1282</v>
      </c>
      <c r="EB129" s="792">
        <v>434</v>
      </c>
      <c r="EC129" s="827"/>
      <c r="ED129" s="828">
        <v>434</v>
      </c>
      <c r="EE129" s="828">
        <v>80304</v>
      </c>
      <c r="EF129" s="827"/>
      <c r="EG129" s="828">
        <v>5.4044630404463043E-3</v>
      </c>
      <c r="EH129" s="827"/>
      <c r="EI129" s="794">
        <v>0</v>
      </c>
      <c r="EJ129" s="828"/>
      <c r="EK129" s="828">
        <v>0</v>
      </c>
      <c r="EL129" s="828"/>
      <c r="EM129" s="827"/>
      <c r="EN129" s="827"/>
      <c r="EO129" s="829"/>
      <c r="ES129" s="1209"/>
      <c r="ET129" s="1209"/>
      <c r="EU129" s="1209"/>
      <c r="EV129" s="1209"/>
    </row>
    <row r="130" spans="67:153" ht="15">
      <c r="BO130" s="1008" t="s">
        <v>559</v>
      </c>
      <c r="BP130" s="1009"/>
      <c r="BQ130" s="1009"/>
      <c r="BR130" s="1009"/>
      <c r="BS130" s="1009"/>
      <c r="BT130" s="1009"/>
      <c r="BU130" s="1009"/>
      <c r="BV130" s="1009"/>
      <c r="BW130" s="1009"/>
      <c r="BX130" s="1009"/>
      <c r="DX130" s="789" t="s">
        <v>407</v>
      </c>
      <c r="DY130" s="790" t="s">
        <v>407</v>
      </c>
      <c r="DZ130" s="790" t="s">
        <v>744</v>
      </c>
      <c r="EA130" s="791" t="s">
        <v>408</v>
      </c>
      <c r="EB130" s="792">
        <v>2065</v>
      </c>
      <c r="EC130" s="793"/>
      <c r="ED130" s="794">
        <v>2065</v>
      </c>
      <c r="EE130" s="794"/>
      <c r="EF130" s="793"/>
      <c r="EG130" s="794">
        <v>0.31363912515188336</v>
      </c>
      <c r="EH130" s="793"/>
      <c r="EI130" s="794">
        <v>3627257</v>
      </c>
      <c r="EJ130" s="794"/>
      <c r="EK130" s="794">
        <v>1137649</v>
      </c>
      <c r="EL130" s="794">
        <v>3627257</v>
      </c>
      <c r="EM130" s="793">
        <v>0</v>
      </c>
      <c r="EN130" s="793">
        <v>-1</v>
      </c>
      <c r="EO130" s="795"/>
      <c r="ES130" s="1209"/>
      <c r="ET130" s="1209"/>
      <c r="EU130" s="1209"/>
      <c r="EV130" s="1209"/>
    </row>
    <row r="131" spans="67:153">
      <c r="DX131" s="789" t="s">
        <v>407</v>
      </c>
      <c r="DY131" s="790" t="s">
        <v>82</v>
      </c>
      <c r="DZ131" s="790" t="s">
        <v>744</v>
      </c>
      <c r="EA131" s="791" t="s">
        <v>83</v>
      </c>
      <c r="EB131" s="792">
        <v>2767</v>
      </c>
      <c r="EC131" s="793"/>
      <c r="ED131" s="794">
        <v>2767</v>
      </c>
      <c r="EE131" s="794"/>
      <c r="EF131" s="793"/>
      <c r="EG131" s="794">
        <v>0.42026123936816523</v>
      </c>
      <c r="EH131" s="793"/>
      <c r="EI131" s="794">
        <v>0</v>
      </c>
      <c r="EJ131" s="794"/>
      <c r="EK131" s="794">
        <v>1524396</v>
      </c>
      <c r="EL131" s="794"/>
      <c r="EM131" s="793"/>
      <c r="EN131" s="793"/>
      <c r="EO131" s="795"/>
      <c r="ES131" s="1209"/>
      <c r="ET131" s="1209"/>
      <c r="EU131" s="1209"/>
      <c r="EV131" s="1209"/>
    </row>
    <row r="132" spans="67:153">
      <c r="DX132" s="789" t="s">
        <v>407</v>
      </c>
      <c r="DY132" s="790" t="s">
        <v>84</v>
      </c>
      <c r="DZ132" s="790" t="s">
        <v>744</v>
      </c>
      <c r="EA132" s="791" t="s">
        <v>85</v>
      </c>
      <c r="EB132" s="792">
        <v>737</v>
      </c>
      <c r="EC132" s="827"/>
      <c r="ED132" s="828">
        <v>737</v>
      </c>
      <c r="EE132" s="828"/>
      <c r="EF132" s="827"/>
      <c r="EG132" s="828">
        <v>0.11193803159173754</v>
      </c>
      <c r="EH132" s="827"/>
      <c r="EI132" s="794">
        <v>0</v>
      </c>
      <c r="EJ132" s="828"/>
      <c r="EK132" s="828">
        <v>406028</v>
      </c>
      <c r="EL132" s="828"/>
      <c r="EM132" s="827"/>
      <c r="EN132" s="827"/>
      <c r="EO132" s="829"/>
      <c r="ES132" s="1209"/>
      <c r="ET132" s="1209"/>
      <c r="EU132" s="1209"/>
      <c r="EV132" s="1209"/>
    </row>
    <row r="133" spans="67:153">
      <c r="DX133" s="789" t="s">
        <v>407</v>
      </c>
      <c r="DY133" s="1003" t="s">
        <v>886</v>
      </c>
      <c r="DZ133" s="790" t="s">
        <v>6</v>
      </c>
      <c r="EA133" s="791" t="s">
        <v>1107</v>
      </c>
      <c r="EB133" s="792">
        <v>690</v>
      </c>
      <c r="EC133" s="827"/>
      <c r="ED133" s="828">
        <v>690</v>
      </c>
      <c r="EE133" s="828"/>
      <c r="EF133" s="827"/>
      <c r="EG133" s="828">
        <v>0.10479951397326853</v>
      </c>
      <c r="EH133" s="827"/>
      <c r="EI133" s="794">
        <v>0</v>
      </c>
      <c r="EJ133" s="828"/>
      <c r="EK133" s="828">
        <v>380135</v>
      </c>
      <c r="EL133" s="828"/>
      <c r="EM133" s="827"/>
      <c r="EN133" s="827"/>
      <c r="EO133" s="829"/>
      <c r="ES133" s="1209"/>
      <c r="ET133" s="1209"/>
      <c r="EU133" s="1209"/>
      <c r="EV133" s="1209"/>
      <c r="EW133" s="625"/>
    </row>
    <row r="134" spans="67:153">
      <c r="DX134" s="830" t="s">
        <v>407</v>
      </c>
      <c r="DY134" s="846" t="s">
        <v>1232</v>
      </c>
      <c r="DZ134" s="831" t="s">
        <v>6</v>
      </c>
      <c r="EA134" s="832" t="s">
        <v>1233</v>
      </c>
      <c r="EB134" s="792">
        <v>325</v>
      </c>
      <c r="EC134" s="833"/>
      <c r="ED134" s="834">
        <v>325</v>
      </c>
      <c r="EE134" s="834">
        <v>6584</v>
      </c>
      <c r="EF134" s="833"/>
      <c r="EG134" s="834">
        <v>4.9362089914945319E-2</v>
      </c>
      <c r="EH134" s="833"/>
      <c r="EI134" s="794">
        <v>0</v>
      </c>
      <c r="EJ134" s="834"/>
      <c r="EK134" s="834">
        <v>179049</v>
      </c>
      <c r="EL134" s="834"/>
      <c r="EM134" s="833"/>
      <c r="EN134" s="833"/>
      <c r="EO134" s="835"/>
      <c r="ES134" s="1209"/>
      <c r="ET134" s="1209"/>
      <c r="EU134" s="1209"/>
      <c r="EV134" s="1209"/>
    </row>
    <row r="135" spans="67:153">
      <c r="DX135" s="789" t="s">
        <v>409</v>
      </c>
      <c r="DY135" s="790" t="s">
        <v>409</v>
      </c>
      <c r="DZ135" s="790" t="s">
        <v>744</v>
      </c>
      <c r="EA135" s="791" t="s">
        <v>410</v>
      </c>
      <c r="EB135" s="792">
        <v>20315</v>
      </c>
      <c r="EC135" s="827"/>
      <c r="ED135" s="828">
        <v>20315</v>
      </c>
      <c r="EE135" s="828"/>
      <c r="EF135" s="827"/>
      <c r="EG135" s="828">
        <v>0.97626027199769327</v>
      </c>
      <c r="EH135" s="827"/>
      <c r="EI135" s="794">
        <v>13790332</v>
      </c>
      <c r="EJ135" s="828"/>
      <c r="EK135" s="828">
        <v>13462953</v>
      </c>
      <c r="EL135" s="828">
        <v>13790332</v>
      </c>
      <c r="EM135" s="827">
        <v>0</v>
      </c>
      <c r="EN135" s="827"/>
      <c r="EO135" s="829"/>
      <c r="ES135" s="1209"/>
      <c r="ET135" s="1209"/>
      <c r="EU135" s="1209"/>
      <c r="EV135" s="1209"/>
    </row>
    <row r="136" spans="67:153">
      <c r="DX136" s="789" t="s">
        <v>409</v>
      </c>
      <c r="DY136" s="1003" t="s">
        <v>888</v>
      </c>
      <c r="DZ136" s="790" t="s">
        <v>6</v>
      </c>
      <c r="EA136" s="791" t="s">
        <v>1108</v>
      </c>
      <c r="EB136" s="792">
        <v>310</v>
      </c>
      <c r="EC136" s="793"/>
      <c r="ED136" s="794">
        <v>310</v>
      </c>
      <c r="EE136" s="794"/>
      <c r="EF136" s="793"/>
      <c r="EG136" s="794">
        <v>1.4897400163390841E-2</v>
      </c>
      <c r="EH136" s="793"/>
      <c r="EI136" s="794">
        <v>0</v>
      </c>
      <c r="EJ136" s="794"/>
      <c r="EK136" s="794">
        <v>205440</v>
      </c>
      <c r="EL136" s="794"/>
      <c r="EM136" s="793"/>
      <c r="EN136" s="793"/>
      <c r="EO136" s="795"/>
      <c r="ES136" s="1209"/>
      <c r="ET136" s="1209"/>
      <c r="EU136" s="1209"/>
      <c r="EV136" s="1209"/>
    </row>
    <row r="137" spans="67:153">
      <c r="DX137" s="830" t="s">
        <v>409</v>
      </c>
      <c r="DY137" s="846" t="s">
        <v>1283</v>
      </c>
      <c r="DZ137" s="831" t="s">
        <v>6</v>
      </c>
      <c r="EA137" s="832" t="s">
        <v>1284</v>
      </c>
      <c r="EB137" s="792">
        <v>184</v>
      </c>
      <c r="EC137" s="793"/>
      <c r="ED137" s="794">
        <v>184</v>
      </c>
      <c r="EE137" s="794">
        <v>20809</v>
      </c>
      <c r="EF137" s="793"/>
      <c r="EG137" s="794">
        <v>8.842327838915854E-3</v>
      </c>
      <c r="EH137" s="793"/>
      <c r="EI137" s="794">
        <v>0</v>
      </c>
      <c r="EJ137" s="794"/>
      <c r="EK137" s="794">
        <v>121939</v>
      </c>
      <c r="EL137" s="794"/>
      <c r="EM137" s="793"/>
      <c r="EN137" s="793"/>
      <c r="EO137" s="795"/>
      <c r="ES137" s="1209"/>
      <c r="ET137" s="1209"/>
      <c r="EU137" s="1209"/>
      <c r="EV137" s="1209"/>
    </row>
    <row r="138" spans="67:153">
      <c r="DX138" s="789" t="s">
        <v>411</v>
      </c>
      <c r="DY138" s="790" t="s">
        <v>411</v>
      </c>
      <c r="DZ138" s="790" t="s">
        <v>744</v>
      </c>
      <c r="EA138" s="791" t="s">
        <v>412</v>
      </c>
      <c r="EB138" s="792">
        <v>6971</v>
      </c>
      <c r="EC138" s="793"/>
      <c r="ED138" s="794">
        <v>6971</v>
      </c>
      <c r="EE138" s="794"/>
      <c r="EF138" s="793"/>
      <c r="EG138" s="794">
        <v>0.93683644671415134</v>
      </c>
      <c r="EH138" s="793"/>
      <c r="EI138" s="794">
        <v>0</v>
      </c>
      <c r="EJ138" s="794"/>
      <c r="EK138" s="794">
        <v>0</v>
      </c>
      <c r="EL138" s="794"/>
      <c r="EM138" s="793"/>
      <c r="EN138" s="793"/>
      <c r="EO138" s="795"/>
      <c r="ES138" s="1209"/>
      <c r="ET138" s="1209"/>
      <c r="EU138" s="1209"/>
      <c r="EV138" s="1209"/>
    </row>
    <row r="139" spans="67:153">
      <c r="DX139" s="839" t="s">
        <v>411</v>
      </c>
      <c r="DY139" s="831" t="s">
        <v>928</v>
      </c>
      <c r="DZ139" s="831" t="s">
        <v>6</v>
      </c>
      <c r="EA139" s="832" t="s">
        <v>1109</v>
      </c>
      <c r="EB139" s="792">
        <v>470</v>
      </c>
      <c r="EC139" s="793"/>
      <c r="ED139" s="794">
        <v>470</v>
      </c>
      <c r="EE139" s="794">
        <v>7441</v>
      </c>
      <c r="EF139" s="793"/>
      <c r="EG139" s="794">
        <v>6.3163553285848675E-2</v>
      </c>
      <c r="EH139" s="793"/>
      <c r="EI139" s="794">
        <v>0</v>
      </c>
      <c r="EJ139" s="794"/>
      <c r="EK139" s="794">
        <v>0</v>
      </c>
      <c r="EL139" s="794">
        <v>0</v>
      </c>
      <c r="EM139" s="793">
        <v>0</v>
      </c>
      <c r="EN139" s="793"/>
      <c r="EO139" s="795"/>
      <c r="ES139" s="1209"/>
      <c r="ET139" s="1209"/>
      <c r="EU139" s="1209"/>
      <c r="EV139" s="1209"/>
    </row>
    <row r="140" spans="67:153">
      <c r="DX140" s="1010" t="s">
        <v>413</v>
      </c>
      <c r="DY140" s="1011" t="s">
        <v>413</v>
      </c>
      <c r="DZ140" s="1011" t="s">
        <v>744</v>
      </c>
      <c r="EA140" s="1012" t="s">
        <v>414</v>
      </c>
      <c r="EB140" s="792">
        <v>13320</v>
      </c>
      <c r="EC140" s="793"/>
      <c r="ED140" s="794">
        <v>13320</v>
      </c>
      <c r="EE140" s="794"/>
      <c r="EF140" s="793"/>
      <c r="EG140" s="794">
        <v>0.95408638349688413</v>
      </c>
      <c r="EH140" s="793"/>
      <c r="EI140" s="794">
        <v>0</v>
      </c>
      <c r="EJ140" s="794"/>
      <c r="EK140" s="794">
        <v>0</v>
      </c>
      <c r="EL140" s="794">
        <v>0</v>
      </c>
      <c r="EM140" s="793">
        <v>0</v>
      </c>
      <c r="EN140" s="793"/>
      <c r="EO140" s="795"/>
      <c r="ES140" s="1209"/>
      <c r="ET140" s="1209"/>
      <c r="EU140" s="1209"/>
      <c r="EV140" s="1209"/>
    </row>
    <row r="141" spans="67:153">
      <c r="DX141" s="789" t="s">
        <v>413</v>
      </c>
      <c r="DY141" s="790" t="s">
        <v>86</v>
      </c>
      <c r="DZ141" s="790" t="s">
        <v>6</v>
      </c>
      <c r="EA141" s="791" t="s">
        <v>1110</v>
      </c>
      <c r="EB141" s="792">
        <v>205</v>
      </c>
      <c r="EC141" s="793"/>
      <c r="ED141" s="794">
        <v>205</v>
      </c>
      <c r="EE141" s="794"/>
      <c r="EF141" s="793"/>
      <c r="EG141" s="794">
        <v>1.4683761908172766E-2</v>
      </c>
      <c r="EH141" s="793"/>
      <c r="EI141" s="794">
        <v>0</v>
      </c>
      <c r="EJ141" s="794"/>
      <c r="EK141" s="794">
        <v>0</v>
      </c>
      <c r="EL141" s="794">
        <v>0</v>
      </c>
      <c r="EM141" s="793">
        <v>0</v>
      </c>
      <c r="EN141" s="793"/>
      <c r="EO141" s="795"/>
      <c r="ES141" s="1209"/>
      <c r="ET141" s="1209"/>
      <c r="EU141" s="1209"/>
      <c r="EV141" s="1209"/>
    </row>
    <row r="142" spans="67:153" ht="9" customHeight="1">
      <c r="DX142" s="839" t="s">
        <v>413</v>
      </c>
      <c r="DY142" s="831" t="s">
        <v>971</v>
      </c>
      <c r="DZ142" s="831" t="s">
        <v>6</v>
      </c>
      <c r="EA142" s="832" t="s">
        <v>972</v>
      </c>
      <c r="EB142" s="792">
        <v>436</v>
      </c>
      <c r="EC142" s="827"/>
      <c r="ED142" s="828">
        <v>436</v>
      </c>
      <c r="EE142" s="828">
        <v>13961</v>
      </c>
      <c r="EF142" s="827"/>
      <c r="EG142" s="828">
        <v>3.1229854594943054E-2</v>
      </c>
      <c r="EH142" s="827"/>
      <c r="EI142" s="794">
        <v>0</v>
      </c>
      <c r="EJ142" s="828"/>
      <c r="EK142" s="828">
        <v>0</v>
      </c>
      <c r="EL142" s="828">
        <v>0</v>
      </c>
      <c r="EM142" s="827">
        <v>0</v>
      </c>
      <c r="EN142" s="827"/>
      <c r="EO142" s="829"/>
      <c r="ES142" s="1209"/>
      <c r="ET142" s="1209"/>
      <c r="EU142" s="1209"/>
      <c r="EV142" s="1209"/>
    </row>
    <row r="143" spans="67:153" ht="38.25" customHeight="1">
      <c r="DX143" s="839" t="s">
        <v>415</v>
      </c>
      <c r="DY143" s="831" t="s">
        <v>415</v>
      </c>
      <c r="DZ143" s="831" t="s">
        <v>744</v>
      </c>
      <c r="EA143" s="832" t="s">
        <v>416</v>
      </c>
      <c r="EB143" s="792">
        <v>2595</v>
      </c>
      <c r="EC143" s="793"/>
      <c r="ED143" s="794">
        <v>2595</v>
      </c>
      <c r="EE143" s="794">
        <v>2595</v>
      </c>
      <c r="EF143" s="793"/>
      <c r="EG143" s="794">
        <v>1</v>
      </c>
      <c r="EH143" s="793"/>
      <c r="EI143" s="794">
        <v>1494512</v>
      </c>
      <c r="EJ143" s="794"/>
      <c r="EK143" s="794">
        <v>1494512</v>
      </c>
      <c r="EL143" s="794">
        <v>1494512</v>
      </c>
      <c r="EM143" s="793">
        <v>0</v>
      </c>
      <c r="EN143" s="793"/>
      <c r="EO143" s="795"/>
      <c r="ES143" s="1209"/>
      <c r="ET143" s="1209"/>
      <c r="EU143" s="1209"/>
      <c r="EV143" s="1209"/>
    </row>
    <row r="144" spans="67:153">
      <c r="DX144" s="839" t="s">
        <v>417</v>
      </c>
      <c r="DY144" s="831" t="s">
        <v>417</v>
      </c>
      <c r="DZ144" s="831" t="s">
        <v>744</v>
      </c>
      <c r="EA144" s="832" t="s">
        <v>418</v>
      </c>
      <c r="EB144" s="792">
        <v>8915</v>
      </c>
      <c r="EC144" s="793"/>
      <c r="ED144" s="794">
        <v>8915</v>
      </c>
      <c r="EE144" s="794">
        <v>8915</v>
      </c>
      <c r="EF144" s="793"/>
      <c r="EG144" s="794">
        <v>1</v>
      </c>
      <c r="EH144" s="793"/>
      <c r="EI144" s="794">
        <v>7442688</v>
      </c>
      <c r="EJ144" s="794"/>
      <c r="EK144" s="794">
        <v>7442688</v>
      </c>
      <c r="EL144" s="794">
        <v>7442688</v>
      </c>
      <c r="EM144" s="793">
        <v>0</v>
      </c>
      <c r="EN144" s="793"/>
      <c r="EO144" s="795"/>
      <c r="ES144" s="1209"/>
      <c r="ET144" s="1209"/>
      <c r="EU144" s="1209"/>
      <c r="EV144" s="1209"/>
    </row>
    <row r="145" spans="128:151">
      <c r="DX145" s="839" t="s">
        <v>419</v>
      </c>
      <c r="DY145" s="831" t="s">
        <v>419</v>
      </c>
      <c r="DZ145" s="831" t="s">
        <v>744</v>
      </c>
      <c r="EA145" s="832" t="s">
        <v>420</v>
      </c>
      <c r="EB145" s="792">
        <v>558</v>
      </c>
      <c r="EC145" s="827"/>
      <c r="ED145" s="828">
        <v>558</v>
      </c>
      <c r="EE145" s="828">
        <v>558</v>
      </c>
      <c r="EF145" s="827"/>
      <c r="EG145" s="828">
        <v>1</v>
      </c>
      <c r="EH145" s="827"/>
      <c r="EI145" s="794">
        <v>0</v>
      </c>
      <c r="EJ145" s="828"/>
      <c r="EK145" s="828">
        <v>0</v>
      </c>
      <c r="EL145" s="828"/>
      <c r="EM145" s="827"/>
      <c r="EN145" s="827"/>
      <c r="EO145" s="829"/>
      <c r="ES145" s="1007"/>
      <c r="ET145" s="1007"/>
      <c r="EU145" s="1007"/>
    </row>
    <row r="146" spans="128:151">
      <c r="DX146" s="789" t="s">
        <v>421</v>
      </c>
      <c r="DY146" s="790" t="s">
        <v>421</v>
      </c>
      <c r="DZ146" s="790" t="s">
        <v>744</v>
      </c>
      <c r="EA146" s="791" t="s">
        <v>422</v>
      </c>
      <c r="EB146" s="792">
        <v>20150</v>
      </c>
      <c r="EC146" s="793"/>
      <c r="ED146" s="794">
        <v>20150</v>
      </c>
      <c r="EE146" s="794"/>
      <c r="EF146" s="793"/>
      <c r="EG146" s="794">
        <v>0.64342050643420512</v>
      </c>
      <c r="EH146" s="793"/>
      <c r="EI146" s="794">
        <v>0</v>
      </c>
      <c r="EJ146" s="794"/>
      <c r="EK146" s="794">
        <v>0</v>
      </c>
      <c r="EL146" s="794"/>
      <c r="EM146" s="793"/>
      <c r="EN146" s="793"/>
      <c r="EO146" s="795"/>
      <c r="ES146" s="1007"/>
      <c r="ET146" s="1007"/>
      <c r="EU146" s="1007"/>
    </row>
    <row r="147" spans="128:151">
      <c r="DX147" s="789" t="s">
        <v>421</v>
      </c>
      <c r="DY147" s="790" t="s">
        <v>88</v>
      </c>
      <c r="DZ147" s="790" t="s">
        <v>744</v>
      </c>
      <c r="EA147" s="791" t="s">
        <v>89</v>
      </c>
      <c r="EB147" s="792">
        <v>6019</v>
      </c>
      <c r="EC147" s="827"/>
      <c r="ED147" s="828">
        <v>6019</v>
      </c>
      <c r="EE147" s="828"/>
      <c r="EF147" s="827"/>
      <c r="EG147" s="828">
        <v>0.19219593192195933</v>
      </c>
      <c r="EH147" s="827"/>
      <c r="EI147" s="794">
        <v>0</v>
      </c>
      <c r="EJ147" s="828"/>
      <c r="EK147" s="828">
        <v>0</v>
      </c>
      <c r="EL147" s="828"/>
      <c r="EM147" s="827"/>
      <c r="EN147" s="827"/>
      <c r="EO147" s="829"/>
      <c r="ES147" s="1007"/>
      <c r="ET147" s="1007"/>
      <c r="EU147" s="1007"/>
    </row>
    <row r="148" spans="128:151">
      <c r="DX148" s="842" t="s">
        <v>421</v>
      </c>
      <c r="DY148" s="790" t="s">
        <v>90</v>
      </c>
      <c r="DZ148" s="790" t="s">
        <v>6</v>
      </c>
      <c r="EA148" s="791" t="s">
        <v>1111</v>
      </c>
      <c r="EB148" s="792">
        <v>756</v>
      </c>
      <c r="EC148" s="827"/>
      <c r="ED148" s="828">
        <v>756</v>
      </c>
      <c r="EE148" s="828"/>
      <c r="EF148" s="827"/>
      <c r="EG148" s="828">
        <v>2.4140243318325511E-2</v>
      </c>
      <c r="EH148" s="827"/>
      <c r="EI148" s="794">
        <v>0</v>
      </c>
      <c r="EJ148" s="828"/>
      <c r="EK148" s="828">
        <v>0</v>
      </c>
      <c r="EL148" s="828"/>
      <c r="EM148" s="827"/>
      <c r="EN148" s="827"/>
      <c r="EO148" s="829"/>
      <c r="ES148" s="1007"/>
      <c r="ET148" s="1007"/>
      <c r="EU148" s="1007"/>
    </row>
    <row r="149" spans="128:151">
      <c r="DX149" s="789" t="s">
        <v>421</v>
      </c>
      <c r="DY149" s="790" t="s">
        <v>92</v>
      </c>
      <c r="DZ149" s="790" t="s">
        <v>6</v>
      </c>
      <c r="EA149" s="791" t="s">
        <v>1112</v>
      </c>
      <c r="EB149" s="792">
        <v>122</v>
      </c>
      <c r="EC149" s="827"/>
      <c r="ED149" s="828">
        <v>122</v>
      </c>
      <c r="EE149" s="828"/>
      <c r="EF149" s="827"/>
      <c r="EG149" s="828">
        <v>3.8956477312641698E-3</v>
      </c>
      <c r="EH149" s="827"/>
      <c r="EI149" s="794">
        <v>0</v>
      </c>
      <c r="EJ149" s="828"/>
      <c r="EK149" s="828">
        <v>0</v>
      </c>
      <c r="EL149" s="828"/>
      <c r="EM149" s="827"/>
      <c r="EN149" s="827"/>
      <c r="EO149" s="829"/>
      <c r="ES149" s="1007"/>
      <c r="ET149" s="1007"/>
      <c r="EU149" s="1007"/>
    </row>
    <row r="150" spans="128:151">
      <c r="DX150" s="789" t="s">
        <v>421</v>
      </c>
      <c r="DY150" s="790" t="s">
        <v>266</v>
      </c>
      <c r="DZ150" s="790" t="s">
        <v>6</v>
      </c>
      <c r="EA150" s="791" t="s">
        <v>1113</v>
      </c>
      <c r="EB150" s="792">
        <v>1890</v>
      </c>
      <c r="EC150" s="793"/>
      <c r="ED150" s="794">
        <v>1890</v>
      </c>
      <c r="EE150" s="794"/>
      <c r="EF150" s="793"/>
      <c r="EG150" s="794">
        <v>6.0350608295813776E-2</v>
      </c>
      <c r="EH150" s="793"/>
      <c r="EI150" s="794">
        <v>0</v>
      </c>
      <c r="EJ150" s="794"/>
      <c r="EK150" s="794">
        <v>0</v>
      </c>
      <c r="EL150" s="794"/>
      <c r="EM150" s="793"/>
      <c r="EN150" s="793"/>
      <c r="EO150" s="795"/>
      <c r="ES150" s="1007"/>
      <c r="ET150" s="1007"/>
      <c r="EU150" s="1007"/>
    </row>
    <row r="151" spans="128:151">
      <c r="DX151" s="789" t="s">
        <v>421</v>
      </c>
      <c r="DY151" s="790" t="s">
        <v>838</v>
      </c>
      <c r="DZ151" s="790" t="s">
        <v>6</v>
      </c>
      <c r="EA151" s="791" t="s">
        <v>1114</v>
      </c>
      <c r="EB151" s="792">
        <v>1616</v>
      </c>
      <c r="EC151" s="827"/>
      <c r="ED151" s="828">
        <v>1616</v>
      </c>
      <c r="EE151" s="827"/>
      <c r="EF151" s="827"/>
      <c r="EG151" s="828">
        <v>5.1601366669859823E-2</v>
      </c>
      <c r="EH151" s="827"/>
      <c r="EI151" s="794">
        <v>0</v>
      </c>
      <c r="EJ151" s="828"/>
      <c r="EK151" s="828">
        <v>0</v>
      </c>
      <c r="EL151" s="828"/>
      <c r="EM151" s="827"/>
      <c r="EN151" s="827"/>
      <c r="EO151" s="829"/>
      <c r="ES151" s="1007"/>
      <c r="ET151" s="1007"/>
      <c r="EU151" s="1007"/>
    </row>
    <row r="152" spans="128:151">
      <c r="DX152" s="839" t="s">
        <v>421</v>
      </c>
      <c r="DY152" s="831" t="s">
        <v>973</v>
      </c>
      <c r="DZ152" s="831" t="s">
        <v>6</v>
      </c>
      <c r="EA152" s="832" t="s">
        <v>974</v>
      </c>
      <c r="EB152" s="792">
        <v>764</v>
      </c>
      <c r="EC152" s="793"/>
      <c r="ED152" s="794">
        <v>764</v>
      </c>
      <c r="EE152" s="794">
        <v>31317</v>
      </c>
      <c r="EF152" s="793"/>
      <c r="EG152" s="794">
        <v>2.4395695628572342E-2</v>
      </c>
      <c r="EH152" s="793"/>
      <c r="EI152" s="794">
        <v>0</v>
      </c>
      <c r="EJ152" s="794"/>
      <c r="EK152" s="794">
        <v>0</v>
      </c>
      <c r="EL152" s="794"/>
      <c r="EM152" s="793"/>
      <c r="EN152" s="793"/>
      <c r="EO152" s="795"/>
      <c r="ES152" s="1007"/>
      <c r="ET152" s="1007"/>
      <c r="EU152" s="1007"/>
    </row>
    <row r="153" spans="128:151">
      <c r="DX153" s="842" t="s">
        <v>423</v>
      </c>
      <c r="DY153" s="790" t="s">
        <v>423</v>
      </c>
      <c r="DZ153" s="790" t="s">
        <v>744</v>
      </c>
      <c r="EA153" s="791" t="s">
        <v>424</v>
      </c>
      <c r="EB153" s="792">
        <v>3595</v>
      </c>
      <c r="EC153" s="827"/>
      <c r="ED153" s="828">
        <v>3595</v>
      </c>
      <c r="EE153" s="828"/>
      <c r="EF153" s="827"/>
      <c r="EG153" s="828">
        <v>0.91592356687898091</v>
      </c>
      <c r="EH153" s="827"/>
      <c r="EI153" s="794">
        <v>0</v>
      </c>
      <c r="EJ153" s="828"/>
      <c r="EK153" s="828">
        <v>0</v>
      </c>
      <c r="EL153" s="828"/>
      <c r="EM153" s="827"/>
      <c r="EN153" s="827"/>
      <c r="EO153" s="829"/>
    </row>
    <row r="154" spans="128:151" ht="10.5" customHeight="1">
      <c r="DX154" s="789" t="s">
        <v>423</v>
      </c>
      <c r="DY154" s="790" t="s">
        <v>94</v>
      </c>
      <c r="DZ154" s="790" t="s">
        <v>6</v>
      </c>
      <c r="EA154" s="791" t="s">
        <v>95</v>
      </c>
      <c r="EB154" s="792">
        <v>284</v>
      </c>
      <c r="EC154" s="793"/>
      <c r="ED154" s="794">
        <v>284</v>
      </c>
      <c r="EE154" s="794"/>
      <c r="EF154" s="793"/>
      <c r="EG154" s="794">
        <v>7.2356687898089175E-2</v>
      </c>
      <c r="EH154" s="793"/>
      <c r="EI154" s="794">
        <v>0</v>
      </c>
      <c r="EJ154" s="794"/>
      <c r="EK154" s="794">
        <v>0</v>
      </c>
      <c r="EL154" s="794"/>
      <c r="EM154" s="793"/>
      <c r="EN154" s="793"/>
      <c r="EO154" s="795"/>
    </row>
    <row r="155" spans="128:151" ht="20.25" customHeight="1">
      <c r="DX155" s="839" t="s">
        <v>423</v>
      </c>
      <c r="DY155" s="831" t="s">
        <v>1015</v>
      </c>
      <c r="DZ155" s="831" t="s">
        <v>6</v>
      </c>
      <c r="EA155" s="832" t="s">
        <v>1115</v>
      </c>
      <c r="EB155" s="792">
        <v>46</v>
      </c>
      <c r="EC155" s="833"/>
      <c r="ED155" s="834">
        <v>46</v>
      </c>
      <c r="EE155" s="834">
        <v>3925</v>
      </c>
      <c r="EF155" s="833"/>
      <c r="EG155" s="834">
        <v>1.1719745222929937E-2</v>
      </c>
      <c r="EH155" s="833"/>
      <c r="EI155" s="794">
        <v>0</v>
      </c>
      <c r="EJ155" s="834"/>
      <c r="EK155" s="834">
        <v>0</v>
      </c>
      <c r="EL155" s="834"/>
      <c r="EM155" s="833"/>
      <c r="EN155" s="833"/>
      <c r="EO155" s="835"/>
      <c r="ES155" s="1210" t="s">
        <v>999</v>
      </c>
      <c r="ET155" s="1210"/>
      <c r="EU155" s="1210"/>
    </row>
    <row r="156" spans="128:151">
      <c r="DX156" s="789" t="s">
        <v>425</v>
      </c>
      <c r="DY156" s="790" t="s">
        <v>425</v>
      </c>
      <c r="DZ156" s="790" t="s">
        <v>744</v>
      </c>
      <c r="EA156" s="791" t="s">
        <v>426</v>
      </c>
      <c r="EB156" s="792">
        <v>36587</v>
      </c>
      <c r="EC156" s="793"/>
      <c r="ED156" s="794">
        <v>36587</v>
      </c>
      <c r="EE156" s="794"/>
      <c r="EF156" s="793"/>
      <c r="EG156" s="794">
        <v>0.94767788224933303</v>
      </c>
      <c r="EH156" s="793"/>
      <c r="EI156" s="794">
        <v>15421566</v>
      </c>
      <c r="EJ156" s="794"/>
      <c r="EK156" s="794">
        <v>14614677</v>
      </c>
      <c r="EL156" s="794">
        <v>15421566</v>
      </c>
      <c r="EM156" s="793">
        <v>0</v>
      </c>
      <c r="EN156" s="793">
        <v>0</v>
      </c>
      <c r="EO156" s="795"/>
      <c r="ES156" s="1210"/>
      <c r="ET156" s="1210"/>
      <c r="EU156" s="1210"/>
    </row>
    <row r="157" spans="128:151">
      <c r="DX157" s="789" t="s">
        <v>425</v>
      </c>
      <c r="DY157" s="790" t="s">
        <v>268</v>
      </c>
      <c r="DZ157" s="790" t="s">
        <v>6</v>
      </c>
      <c r="EA157" s="791" t="s">
        <v>269</v>
      </c>
      <c r="EB157" s="792">
        <v>1118</v>
      </c>
      <c r="EC157" s="827"/>
      <c r="ED157" s="828">
        <v>1118</v>
      </c>
      <c r="EE157" s="828"/>
      <c r="EF157" s="827"/>
      <c r="EG157" s="828">
        <v>2.8958479032299842E-2</v>
      </c>
      <c r="EH157" s="827"/>
      <c r="EI157" s="794">
        <v>0</v>
      </c>
      <c r="EJ157" s="828"/>
      <c r="EK157" s="828">
        <v>446585</v>
      </c>
      <c r="EL157" s="828"/>
      <c r="EM157" s="827"/>
      <c r="EN157" s="827"/>
      <c r="EO157" s="829"/>
      <c r="ES157" s="1210"/>
      <c r="ET157" s="1210"/>
      <c r="EU157" s="1210"/>
    </row>
    <row r="158" spans="128:151">
      <c r="DX158" s="839" t="s">
        <v>425</v>
      </c>
      <c r="DY158" s="831" t="s">
        <v>1116</v>
      </c>
      <c r="DZ158" s="831" t="s">
        <v>6</v>
      </c>
      <c r="EA158" s="832" t="s">
        <v>1117</v>
      </c>
      <c r="EB158" s="792">
        <v>902</v>
      </c>
      <c r="EC158" s="827"/>
      <c r="ED158" s="828">
        <v>902</v>
      </c>
      <c r="EE158" s="828">
        <v>38607</v>
      </c>
      <c r="EF158" s="827"/>
      <c r="EG158" s="828">
        <v>2.3363638718367136E-2</v>
      </c>
      <c r="EH158" s="827"/>
      <c r="EI158" s="794">
        <v>0</v>
      </c>
      <c r="EJ158" s="828"/>
      <c r="EK158" s="828">
        <v>360304</v>
      </c>
      <c r="EL158" s="828"/>
      <c r="EM158" s="827"/>
      <c r="EN158" s="827"/>
      <c r="EO158" s="829"/>
      <c r="ES158" s="1210"/>
      <c r="ET158" s="1210"/>
      <c r="EU158" s="1210"/>
    </row>
    <row r="159" spans="128:151">
      <c r="DX159" s="839" t="s">
        <v>427</v>
      </c>
      <c r="DY159" s="831" t="s">
        <v>427</v>
      </c>
      <c r="DZ159" s="831" t="s">
        <v>744</v>
      </c>
      <c r="EA159" s="832" t="s">
        <v>428</v>
      </c>
      <c r="EB159" s="792">
        <v>1015</v>
      </c>
      <c r="EC159" s="793"/>
      <c r="ED159" s="794">
        <v>1015</v>
      </c>
      <c r="EE159" s="794">
        <v>1015</v>
      </c>
      <c r="EF159" s="793"/>
      <c r="EG159" s="794">
        <v>1</v>
      </c>
      <c r="EH159" s="793"/>
      <c r="EI159" s="794">
        <v>224427</v>
      </c>
      <c r="EJ159" s="794"/>
      <c r="EK159" s="794">
        <v>224427</v>
      </c>
      <c r="EL159" s="794">
        <v>224427</v>
      </c>
      <c r="EM159" s="793">
        <v>0</v>
      </c>
      <c r="EN159" s="793"/>
      <c r="EO159" s="795"/>
      <c r="ES159" s="1210"/>
      <c r="ET159" s="1210"/>
      <c r="EU159" s="1210"/>
    </row>
    <row r="160" spans="128:151">
      <c r="DX160" s="789" t="s">
        <v>429</v>
      </c>
      <c r="DY160" s="790" t="s">
        <v>429</v>
      </c>
      <c r="DZ160" s="790" t="s">
        <v>744</v>
      </c>
      <c r="EA160" s="791" t="s">
        <v>430</v>
      </c>
      <c r="EB160" s="792">
        <v>9852</v>
      </c>
      <c r="EC160" s="793"/>
      <c r="ED160" s="794">
        <v>9852</v>
      </c>
      <c r="EE160" s="794"/>
      <c r="EF160" s="793"/>
      <c r="EG160" s="794">
        <v>0.92742163230725783</v>
      </c>
      <c r="EH160" s="793"/>
      <c r="EI160" s="794">
        <v>3810895</v>
      </c>
      <c r="EJ160" s="794"/>
      <c r="EK160" s="794">
        <v>3534306</v>
      </c>
      <c r="EL160" s="794">
        <v>3810895</v>
      </c>
      <c r="EM160" s="793">
        <v>0</v>
      </c>
      <c r="EN160" s="793"/>
      <c r="EO160" s="795"/>
      <c r="ES160" s="1210"/>
      <c r="ET160" s="1210"/>
      <c r="EU160" s="1210"/>
    </row>
    <row r="161" spans="128:152">
      <c r="DX161" s="789" t="s">
        <v>429</v>
      </c>
      <c r="DY161" s="790" t="s">
        <v>1118</v>
      </c>
      <c r="DZ161" s="790" t="s">
        <v>6</v>
      </c>
      <c r="EA161" s="791" t="s">
        <v>1119</v>
      </c>
      <c r="EB161" s="792">
        <v>478</v>
      </c>
      <c r="EC161" s="793"/>
      <c r="ED161" s="794">
        <v>478</v>
      </c>
      <c r="EE161" s="794"/>
      <c r="EF161" s="793"/>
      <c r="EG161" s="794">
        <v>4.4996705262166994E-2</v>
      </c>
      <c r="EH161" s="793"/>
      <c r="EI161" s="794">
        <v>0</v>
      </c>
      <c r="EJ161" s="794"/>
      <c r="EK161" s="794">
        <v>171478</v>
      </c>
      <c r="EL161" s="794"/>
      <c r="EM161" s="793">
        <v>0</v>
      </c>
      <c r="EN161" s="793"/>
      <c r="EO161" s="795"/>
      <c r="ES161" s="1210"/>
      <c r="ET161" s="1210"/>
      <c r="EU161" s="1210"/>
    </row>
    <row r="162" spans="128:152">
      <c r="DX162" s="830" t="s">
        <v>429</v>
      </c>
      <c r="DY162" s="831" t="s">
        <v>1285</v>
      </c>
      <c r="DZ162" s="831" t="s">
        <v>6</v>
      </c>
      <c r="EA162" s="832" t="s">
        <v>1286</v>
      </c>
      <c r="EB162" s="792">
        <v>293</v>
      </c>
      <c r="EC162" s="793"/>
      <c r="ED162" s="794">
        <v>293</v>
      </c>
      <c r="EE162" s="794">
        <v>10623</v>
      </c>
      <c r="EF162" s="793"/>
      <c r="EG162" s="794">
        <v>2.7581662430575166E-2</v>
      </c>
      <c r="EH162" s="793"/>
      <c r="EI162" s="794">
        <v>0</v>
      </c>
      <c r="EJ162" s="794"/>
      <c r="EK162" s="794">
        <v>105111</v>
      </c>
      <c r="EL162" s="794"/>
      <c r="EM162" s="793"/>
      <c r="EN162" s="793"/>
      <c r="EO162" s="795"/>
      <c r="ES162" s="1210"/>
      <c r="ET162" s="1210"/>
      <c r="EU162" s="1210"/>
    </row>
    <row r="163" spans="128:152">
      <c r="DX163" s="789" t="s">
        <v>431</v>
      </c>
      <c r="DY163" s="790" t="s">
        <v>431</v>
      </c>
      <c r="DZ163" s="790" t="s">
        <v>744</v>
      </c>
      <c r="EA163" s="791" t="s">
        <v>96</v>
      </c>
      <c r="EB163" s="792">
        <v>8287</v>
      </c>
      <c r="EC163" s="793"/>
      <c r="ED163" s="794">
        <v>8287</v>
      </c>
      <c r="EE163" s="794"/>
      <c r="EF163" s="793"/>
      <c r="EG163" s="794">
        <v>0.97874099444903739</v>
      </c>
      <c r="EH163" s="793"/>
      <c r="EI163" s="794">
        <v>4435438</v>
      </c>
      <c r="EJ163" s="794"/>
      <c r="EK163" s="794">
        <v>4341145</v>
      </c>
      <c r="EL163" s="794">
        <v>4435438</v>
      </c>
      <c r="EM163" s="793">
        <v>0</v>
      </c>
      <c r="EN163" s="793"/>
      <c r="EO163" s="795"/>
      <c r="ES163" s="1210"/>
      <c r="ET163" s="1210"/>
      <c r="EU163" s="1210"/>
    </row>
    <row r="164" spans="128:152">
      <c r="DX164" s="830" t="s">
        <v>431</v>
      </c>
      <c r="DY164" s="831" t="s">
        <v>97</v>
      </c>
      <c r="DZ164" s="831" t="s">
        <v>6</v>
      </c>
      <c r="EA164" s="832" t="s">
        <v>98</v>
      </c>
      <c r="EB164" s="792">
        <v>180</v>
      </c>
      <c r="EC164" s="793"/>
      <c r="ED164" s="794">
        <v>180</v>
      </c>
      <c r="EE164" s="794">
        <v>8467</v>
      </c>
      <c r="EF164" s="793"/>
      <c r="EG164" s="794">
        <v>2.1259005550962561E-2</v>
      </c>
      <c r="EH164" s="793"/>
      <c r="EI164" s="794">
        <v>0</v>
      </c>
      <c r="EJ164" s="794"/>
      <c r="EK164" s="794">
        <v>94293</v>
      </c>
      <c r="EL164" s="794"/>
      <c r="EM164" s="793"/>
      <c r="EN164" s="793"/>
      <c r="EO164" s="795"/>
      <c r="ES164" s="1210"/>
      <c r="ET164" s="1210"/>
      <c r="EU164" s="1210"/>
    </row>
    <row r="165" spans="128:152" ht="30.75" customHeight="1">
      <c r="DX165" s="789" t="s">
        <v>433</v>
      </c>
      <c r="DY165" s="790" t="s">
        <v>433</v>
      </c>
      <c r="DZ165" s="790" t="s">
        <v>744</v>
      </c>
      <c r="EA165" s="791" t="s">
        <v>434</v>
      </c>
      <c r="EB165" s="792">
        <v>11288</v>
      </c>
      <c r="EC165" s="793"/>
      <c r="ED165" s="794">
        <v>11288</v>
      </c>
      <c r="EE165" s="794"/>
      <c r="EF165" s="793"/>
      <c r="EG165" s="794">
        <v>0.81862354050329977</v>
      </c>
      <c r="EH165" s="793"/>
      <c r="EI165" s="794">
        <v>0</v>
      </c>
      <c r="EJ165" s="794"/>
      <c r="EK165" s="794">
        <v>0</v>
      </c>
      <c r="EL165" s="794">
        <v>0</v>
      </c>
      <c r="EM165" s="793">
        <v>0</v>
      </c>
      <c r="EN165" s="793"/>
      <c r="EO165" s="795"/>
      <c r="ES165" s="1210"/>
      <c r="ET165" s="1210"/>
      <c r="EU165" s="1210"/>
    </row>
    <row r="166" spans="128:152" ht="8.25" customHeight="1">
      <c r="DX166" s="789" t="s">
        <v>433</v>
      </c>
      <c r="DY166" s="790" t="s">
        <v>99</v>
      </c>
      <c r="DZ166" s="790" t="s">
        <v>6</v>
      </c>
      <c r="EA166" s="791" t="s">
        <v>100</v>
      </c>
      <c r="EB166" s="792">
        <v>2285</v>
      </c>
      <c r="EC166" s="793"/>
      <c r="ED166" s="794">
        <v>2285</v>
      </c>
      <c r="EE166" s="794"/>
      <c r="EF166" s="793"/>
      <c r="EG166" s="794">
        <v>0.16571179926027993</v>
      </c>
      <c r="EH166" s="793"/>
      <c r="EI166" s="794">
        <v>0</v>
      </c>
      <c r="EJ166" s="794"/>
      <c r="EK166" s="794">
        <v>0</v>
      </c>
      <c r="EL166" s="794">
        <v>0</v>
      </c>
      <c r="EM166" s="793">
        <v>0</v>
      </c>
      <c r="EN166" s="793"/>
      <c r="EO166" s="795"/>
    </row>
    <row r="167" spans="128:152" ht="15">
      <c r="DX167" s="830" t="s">
        <v>433</v>
      </c>
      <c r="DY167" s="831" t="s">
        <v>1234</v>
      </c>
      <c r="DZ167" s="831" t="s">
        <v>6</v>
      </c>
      <c r="EA167" s="941" t="s">
        <v>1235</v>
      </c>
      <c r="EB167" s="792">
        <v>216</v>
      </c>
      <c r="EC167" s="1013"/>
      <c r="ED167" s="794">
        <v>216</v>
      </c>
      <c r="EE167" s="794">
        <v>13789</v>
      </c>
      <c r="EF167" s="793"/>
      <c r="EG167" s="794">
        <v>1.5664660236420335E-2</v>
      </c>
      <c r="EH167" s="793"/>
      <c r="EI167" s="794">
        <v>0</v>
      </c>
      <c r="EJ167" s="794"/>
      <c r="EK167" s="794">
        <v>0</v>
      </c>
      <c r="EL167" s="794">
        <v>0</v>
      </c>
      <c r="EM167" s="793">
        <v>0</v>
      </c>
      <c r="EN167" s="793"/>
      <c r="EO167" s="795"/>
    </row>
    <row r="168" spans="128:152">
      <c r="DX168" s="839" t="s">
        <v>435</v>
      </c>
      <c r="DY168" s="831" t="s">
        <v>435</v>
      </c>
      <c r="DZ168" s="831" t="s">
        <v>744</v>
      </c>
      <c r="EA168" s="832" t="s">
        <v>436</v>
      </c>
      <c r="EB168" s="792">
        <v>4454</v>
      </c>
      <c r="EC168" s="1013"/>
      <c r="ED168" s="794">
        <v>4454</v>
      </c>
      <c r="EE168" s="794">
        <v>4454</v>
      </c>
      <c r="EF168" s="793"/>
      <c r="EG168" s="794">
        <v>1</v>
      </c>
      <c r="EH168" s="793"/>
      <c r="EI168" s="794">
        <v>0</v>
      </c>
      <c r="EJ168" s="794"/>
      <c r="EK168" s="794">
        <v>0</v>
      </c>
      <c r="EL168" s="794">
        <v>0</v>
      </c>
      <c r="EM168" s="793"/>
      <c r="EN168" s="793"/>
      <c r="EO168" s="795"/>
    </row>
    <row r="169" spans="128:152">
      <c r="DX169" s="839" t="s">
        <v>437</v>
      </c>
      <c r="DY169" s="831" t="s">
        <v>437</v>
      </c>
      <c r="DZ169" s="831" t="s">
        <v>744</v>
      </c>
      <c r="EA169" s="832" t="s">
        <v>438</v>
      </c>
      <c r="EB169" s="792">
        <v>2185</v>
      </c>
      <c r="EC169" s="1013"/>
      <c r="ED169" s="794">
        <v>2185</v>
      </c>
      <c r="EE169" s="794">
        <v>2185</v>
      </c>
      <c r="EF169" s="793"/>
      <c r="EG169" s="794">
        <v>1</v>
      </c>
      <c r="EH169" s="793"/>
      <c r="EI169" s="794">
        <v>97357</v>
      </c>
      <c r="EJ169" s="794"/>
      <c r="EK169" s="794">
        <v>97357</v>
      </c>
      <c r="EL169" s="794">
        <v>97357</v>
      </c>
      <c r="EM169" s="793"/>
      <c r="EN169" s="793"/>
      <c r="EO169" s="795"/>
    </row>
    <row r="170" spans="128:152">
      <c r="DX170" s="789" t="s">
        <v>439</v>
      </c>
      <c r="DY170" s="790" t="s">
        <v>439</v>
      </c>
      <c r="DZ170" s="790" t="s">
        <v>744</v>
      </c>
      <c r="EA170" s="791" t="s">
        <v>440</v>
      </c>
      <c r="EB170" s="792">
        <v>2779</v>
      </c>
      <c r="EC170" s="1013"/>
      <c r="ED170" s="794">
        <v>2779</v>
      </c>
      <c r="EE170" s="794"/>
      <c r="EF170" s="793"/>
      <c r="EG170" s="794">
        <v>0.86870897155361049</v>
      </c>
      <c r="EH170" s="793"/>
      <c r="EI170" s="794">
        <v>1932932</v>
      </c>
      <c r="EJ170" s="794"/>
      <c r="EK170" s="794">
        <v>1679155</v>
      </c>
      <c r="EL170" s="794">
        <v>1932932</v>
      </c>
      <c r="EM170" s="793">
        <v>0</v>
      </c>
      <c r="EN170" s="793"/>
      <c r="EO170" s="795"/>
    </row>
    <row r="171" spans="128:152">
      <c r="DX171" s="839" t="s">
        <v>439</v>
      </c>
      <c r="DY171" s="831" t="s">
        <v>776</v>
      </c>
      <c r="DZ171" s="831" t="s">
        <v>6</v>
      </c>
      <c r="EA171" s="832" t="s">
        <v>777</v>
      </c>
      <c r="EB171" s="792">
        <v>420</v>
      </c>
      <c r="EC171" s="1013"/>
      <c r="ED171" s="794">
        <v>420</v>
      </c>
      <c r="EE171" s="794">
        <v>3199</v>
      </c>
      <c r="EF171" s="793"/>
      <c r="EG171" s="794">
        <v>0.13129102844638948</v>
      </c>
      <c r="EH171" s="793"/>
      <c r="EI171" s="794">
        <v>0</v>
      </c>
      <c r="EJ171" s="794"/>
      <c r="EK171" s="794">
        <v>253777</v>
      </c>
      <c r="EL171" s="794"/>
      <c r="EM171" s="793"/>
      <c r="EN171" s="793"/>
      <c r="EO171" s="795"/>
    </row>
    <row r="172" spans="128:152" ht="13.5" thickBot="1">
      <c r="DX172" s="839" t="s">
        <v>441</v>
      </c>
      <c r="DY172" s="831" t="s">
        <v>441</v>
      </c>
      <c r="DZ172" s="831" t="s">
        <v>744</v>
      </c>
      <c r="EA172" s="832" t="s">
        <v>442</v>
      </c>
      <c r="EB172" s="792">
        <v>5824</v>
      </c>
      <c r="EC172" s="1013"/>
      <c r="ED172" s="794">
        <v>5824</v>
      </c>
      <c r="EE172" s="794">
        <v>5824</v>
      </c>
      <c r="EF172" s="793"/>
      <c r="EG172" s="794">
        <v>1</v>
      </c>
      <c r="EH172" s="793"/>
      <c r="EI172" s="794">
        <v>2103961</v>
      </c>
      <c r="EJ172" s="794"/>
      <c r="EK172" s="794">
        <v>2103961</v>
      </c>
      <c r="EL172" s="794">
        <v>2103961</v>
      </c>
      <c r="EM172" s="793">
        <v>0</v>
      </c>
      <c r="EN172" s="793"/>
      <c r="EO172" s="795"/>
    </row>
    <row r="173" spans="128:152" ht="13.5" thickBot="1">
      <c r="DX173" s="662" t="s">
        <v>443</v>
      </c>
      <c r="DY173" s="619" t="s">
        <v>443</v>
      </c>
      <c r="DZ173" s="619" t="s">
        <v>744</v>
      </c>
      <c r="EA173" s="619" t="s">
        <v>573</v>
      </c>
      <c r="EB173" s="792">
        <v>145620</v>
      </c>
      <c r="EC173" s="1013"/>
      <c r="ED173" s="794">
        <v>145620</v>
      </c>
      <c r="EE173" s="794"/>
      <c r="EF173" s="793"/>
      <c r="EG173" s="794">
        <v>0.85860342804582523</v>
      </c>
      <c r="EH173" s="793"/>
      <c r="EI173" s="794">
        <v>0</v>
      </c>
      <c r="EJ173" s="794"/>
      <c r="EK173" s="794">
        <v>0</v>
      </c>
      <c r="EL173" s="794">
        <v>0</v>
      </c>
      <c r="EM173" s="793">
        <v>0</v>
      </c>
      <c r="EN173" s="793"/>
      <c r="EO173" s="795"/>
      <c r="ES173" s="1211" t="s">
        <v>700</v>
      </c>
      <c r="ET173" s="1212"/>
      <c r="EU173" s="1212"/>
    </row>
    <row r="174" spans="128:152">
      <c r="DX174" s="662" t="s">
        <v>443</v>
      </c>
      <c r="DY174" s="619" t="s">
        <v>101</v>
      </c>
      <c r="DZ174" s="619" t="s">
        <v>6</v>
      </c>
      <c r="EA174" s="619" t="s">
        <v>102</v>
      </c>
      <c r="EB174" s="792">
        <v>1846</v>
      </c>
      <c r="EC174" s="1013"/>
      <c r="ED174" s="794">
        <v>1846</v>
      </c>
      <c r="EE174" s="794"/>
      <c r="EF174" s="793"/>
      <c r="EG174" s="794">
        <v>1.0884369785555509E-2</v>
      </c>
      <c r="EH174" s="793"/>
      <c r="EI174" s="794">
        <v>0</v>
      </c>
      <c r="EJ174" s="794"/>
      <c r="EK174" s="794">
        <v>0</v>
      </c>
      <c r="EL174" s="794"/>
      <c r="EM174" s="793"/>
      <c r="EN174" s="793"/>
      <c r="EO174" s="795"/>
      <c r="ET174" s="609" t="s">
        <v>702</v>
      </c>
      <c r="EU174" s="619">
        <v>267496358</v>
      </c>
    </row>
    <row r="175" spans="128:152">
      <c r="DX175" s="662" t="s">
        <v>443</v>
      </c>
      <c r="DY175" s="619" t="s">
        <v>103</v>
      </c>
      <c r="DZ175" s="619" t="s">
        <v>6</v>
      </c>
      <c r="EA175" s="619" t="s">
        <v>104</v>
      </c>
      <c r="EB175" s="792">
        <v>2220</v>
      </c>
      <c r="EC175" s="1013"/>
      <c r="ED175" s="794">
        <v>2220</v>
      </c>
      <c r="EE175" s="794"/>
      <c r="EF175" s="793"/>
      <c r="EG175" s="794">
        <v>1.3089545462585716E-2</v>
      </c>
      <c r="EH175" s="793"/>
      <c r="EI175" s="794">
        <v>0</v>
      </c>
      <c r="EJ175" s="794"/>
      <c r="EK175" s="794">
        <v>0</v>
      </c>
      <c r="EL175" s="794"/>
      <c r="EM175" s="793"/>
      <c r="EN175" s="793"/>
      <c r="EO175" s="795"/>
      <c r="ET175" s="609" t="s">
        <v>998</v>
      </c>
      <c r="EU175" s="619">
        <v>0</v>
      </c>
    </row>
    <row r="176" spans="128:152">
      <c r="DX176" s="662" t="s">
        <v>443</v>
      </c>
      <c r="DY176" s="619" t="s">
        <v>105</v>
      </c>
      <c r="DZ176" s="619" t="s">
        <v>6</v>
      </c>
      <c r="EA176" s="619" t="s">
        <v>1120</v>
      </c>
      <c r="EB176" s="792">
        <v>455</v>
      </c>
      <c r="EC176" s="1013"/>
      <c r="ED176" s="794">
        <v>455</v>
      </c>
      <c r="EE176" s="794"/>
      <c r="EF176" s="793"/>
      <c r="EG176" s="794">
        <v>2.6827672006650904E-3</v>
      </c>
      <c r="EH176" s="793"/>
      <c r="EI176" s="794">
        <v>0</v>
      </c>
      <c r="EJ176" s="794"/>
      <c r="EK176" s="794">
        <v>0</v>
      </c>
      <c r="EL176" s="794"/>
      <c r="EM176" s="793"/>
      <c r="EN176" s="793"/>
      <c r="EO176" s="795"/>
      <c r="ET176" s="609" t="s">
        <v>286</v>
      </c>
      <c r="EU176" s="619">
        <v>287541342</v>
      </c>
      <c r="EV176" s="1014"/>
    </row>
    <row r="177" spans="128:153" ht="13.5" thickBot="1">
      <c r="DX177" s="662" t="s">
        <v>443</v>
      </c>
      <c r="DY177" s="619" t="s">
        <v>579</v>
      </c>
      <c r="DZ177" s="619" t="s">
        <v>6</v>
      </c>
      <c r="EA177" s="619" t="s">
        <v>1121</v>
      </c>
      <c r="EB177" s="792">
        <v>1524</v>
      </c>
      <c r="EC177" s="1013"/>
      <c r="ED177" s="794">
        <v>1524</v>
      </c>
      <c r="EE177" s="794"/>
      <c r="EF177" s="793"/>
      <c r="EG177" s="794">
        <v>8.9857960743155996E-3</v>
      </c>
      <c r="EH177" s="793"/>
      <c r="EI177" s="794">
        <v>0</v>
      </c>
      <c r="EJ177" s="794"/>
      <c r="EK177" s="794">
        <v>0</v>
      </c>
      <c r="EL177" s="794"/>
      <c r="EM177" s="793"/>
      <c r="EN177" s="793"/>
      <c r="EO177" s="795"/>
      <c r="ET177" s="609" t="s">
        <v>524</v>
      </c>
      <c r="EU177" s="1015">
        <v>-19297905</v>
      </c>
      <c r="EV177" s="1014"/>
    </row>
    <row r="178" spans="128:153" ht="13.5" thickTop="1">
      <c r="DX178" s="662" t="s">
        <v>443</v>
      </c>
      <c r="DY178" s="619" t="s">
        <v>718</v>
      </c>
      <c r="DZ178" s="619" t="s">
        <v>6</v>
      </c>
      <c r="EA178" s="619" t="s">
        <v>1122</v>
      </c>
      <c r="EB178" s="792">
        <v>1650</v>
      </c>
      <c r="EC178" s="1013"/>
      <c r="ED178" s="794">
        <v>1650</v>
      </c>
      <c r="EE178" s="794"/>
      <c r="EF178" s="793"/>
      <c r="EG178" s="794">
        <v>9.728716222192086E-3</v>
      </c>
      <c r="EH178" s="793"/>
      <c r="EI178" s="794">
        <v>0</v>
      </c>
      <c r="EJ178" s="794"/>
      <c r="EK178" s="794">
        <v>0</v>
      </c>
      <c r="EL178" s="794"/>
      <c r="EM178" s="793"/>
      <c r="EN178" s="793"/>
      <c r="EO178" s="795"/>
    </row>
    <row r="179" spans="128:153">
      <c r="DX179" s="662" t="s">
        <v>443</v>
      </c>
      <c r="DY179" s="619" t="s">
        <v>244</v>
      </c>
      <c r="DZ179" s="619" t="s">
        <v>6</v>
      </c>
      <c r="EA179" s="619" t="s">
        <v>245</v>
      </c>
      <c r="EB179" s="792">
        <v>860</v>
      </c>
      <c r="EC179" s="1013"/>
      <c r="ED179" s="794">
        <v>860</v>
      </c>
      <c r="EE179" s="794"/>
      <c r="EF179" s="793"/>
      <c r="EG179" s="794">
        <v>5.0707248188395114E-3</v>
      </c>
      <c r="EH179" s="793"/>
      <c r="EI179" s="794">
        <v>0</v>
      </c>
      <c r="EJ179" s="794"/>
      <c r="EK179" s="794">
        <v>0</v>
      </c>
      <c r="EL179" s="794"/>
      <c r="EM179" s="793"/>
      <c r="EN179" s="793"/>
      <c r="EO179" s="795"/>
    </row>
    <row r="180" spans="128:153">
      <c r="DX180" s="662" t="s">
        <v>443</v>
      </c>
      <c r="DY180" s="619" t="s">
        <v>786</v>
      </c>
      <c r="DZ180" s="619" t="s">
        <v>6</v>
      </c>
      <c r="EA180" s="619" t="s">
        <v>270</v>
      </c>
      <c r="EB180" s="792">
        <v>250</v>
      </c>
      <c r="EC180" s="1013"/>
      <c r="ED180" s="794">
        <v>250</v>
      </c>
      <c r="EE180" s="794"/>
      <c r="EF180" s="793"/>
      <c r="EG180" s="794">
        <v>1.4740479124533464E-3</v>
      </c>
      <c r="EH180" s="793"/>
      <c r="EI180" s="794">
        <v>0</v>
      </c>
      <c r="EJ180" s="794"/>
      <c r="EK180" s="794">
        <v>0</v>
      </c>
      <c r="EL180" s="794"/>
      <c r="EM180" s="793"/>
      <c r="EN180" s="793"/>
      <c r="EO180" s="795"/>
    </row>
    <row r="181" spans="128:153">
      <c r="DX181" s="662" t="s">
        <v>443</v>
      </c>
      <c r="DY181" s="619" t="s">
        <v>271</v>
      </c>
      <c r="DZ181" s="619" t="s">
        <v>6</v>
      </c>
      <c r="EA181" s="619" t="s">
        <v>1123</v>
      </c>
      <c r="EB181" s="792">
        <v>1015</v>
      </c>
      <c r="EC181" s="1013"/>
      <c r="ED181" s="794">
        <v>1015</v>
      </c>
      <c r="EE181" s="794"/>
      <c r="EF181" s="793"/>
      <c r="EG181" s="794">
        <v>5.9846345245605859E-3</v>
      </c>
      <c r="EH181" s="793"/>
      <c r="EI181" s="794">
        <v>0</v>
      </c>
      <c r="EJ181" s="794"/>
      <c r="EK181" s="794">
        <v>0</v>
      </c>
      <c r="EL181" s="794"/>
      <c r="EM181" s="793"/>
      <c r="EN181" s="793"/>
      <c r="EO181" s="795"/>
    </row>
    <row r="182" spans="128:153">
      <c r="DX182" s="662" t="s">
        <v>443</v>
      </c>
      <c r="DY182" s="619" t="s">
        <v>778</v>
      </c>
      <c r="DZ182" s="619" t="s">
        <v>6</v>
      </c>
      <c r="EA182" s="619" t="s">
        <v>1124</v>
      </c>
      <c r="EB182" s="792">
        <v>1446</v>
      </c>
      <c r="EC182" s="1013"/>
      <c r="ED182" s="794">
        <v>1446</v>
      </c>
      <c r="EE182" s="794"/>
      <c r="EF182" s="793"/>
      <c r="EG182" s="794">
        <v>8.5258931256301553E-3</v>
      </c>
      <c r="EH182" s="793"/>
      <c r="EI182" s="794">
        <v>0</v>
      </c>
      <c r="EJ182" s="794"/>
      <c r="EK182" s="794">
        <v>0</v>
      </c>
      <c r="EL182" s="794"/>
      <c r="EM182" s="793"/>
      <c r="EN182" s="793"/>
      <c r="EO182" s="795"/>
    </row>
    <row r="183" spans="128:153">
      <c r="DX183" s="662" t="s">
        <v>443</v>
      </c>
      <c r="DY183" s="619" t="s">
        <v>840</v>
      </c>
      <c r="DZ183" s="619" t="s">
        <v>6</v>
      </c>
      <c r="EA183" s="619" t="s">
        <v>1125</v>
      </c>
      <c r="EB183" s="792">
        <v>212</v>
      </c>
      <c r="EC183" s="1013"/>
      <c r="ED183" s="794">
        <v>212</v>
      </c>
      <c r="EE183" s="794"/>
      <c r="EF183" s="793"/>
      <c r="EG183" s="794">
        <v>1.2499926297604377E-3</v>
      </c>
      <c r="EH183" s="793"/>
      <c r="EI183" s="794">
        <v>0</v>
      </c>
      <c r="EJ183" s="794"/>
      <c r="EK183" s="794">
        <v>0</v>
      </c>
      <c r="EL183" s="794"/>
      <c r="EM183" s="793"/>
      <c r="EN183" s="793"/>
      <c r="EO183" s="795"/>
    </row>
    <row r="184" spans="128:153">
      <c r="DX184" s="662" t="s">
        <v>443</v>
      </c>
      <c r="DY184" s="619" t="s">
        <v>842</v>
      </c>
      <c r="DZ184" s="619" t="s">
        <v>6</v>
      </c>
      <c r="EA184" s="619" t="s">
        <v>1126</v>
      </c>
      <c r="EB184" s="792">
        <v>226</v>
      </c>
      <c r="EC184" s="1013"/>
      <c r="ED184" s="794">
        <v>226</v>
      </c>
      <c r="EE184" s="794"/>
      <c r="EF184" s="793"/>
      <c r="EG184" s="794">
        <v>1.3325393128578251E-3</v>
      </c>
      <c r="EH184" s="793"/>
      <c r="EI184" s="794">
        <v>0</v>
      </c>
      <c r="EJ184" s="794"/>
      <c r="EK184" s="794">
        <v>0</v>
      </c>
      <c r="EL184" s="794"/>
      <c r="EM184" s="793"/>
      <c r="EN184" s="793"/>
      <c r="EO184" s="795"/>
    </row>
    <row r="185" spans="128:153">
      <c r="DX185" s="662" t="s">
        <v>443</v>
      </c>
      <c r="DY185" s="619" t="s">
        <v>844</v>
      </c>
      <c r="DZ185" s="619" t="s">
        <v>6</v>
      </c>
      <c r="EA185" s="619" t="s">
        <v>845</v>
      </c>
      <c r="EB185" s="792">
        <v>452</v>
      </c>
      <c r="EC185" s="1013"/>
      <c r="ED185" s="794">
        <v>452</v>
      </c>
      <c r="EE185" s="794"/>
      <c r="EF185" s="793"/>
      <c r="EG185" s="794">
        <v>2.6650786257156503E-3</v>
      </c>
      <c r="EH185" s="793"/>
      <c r="EI185" s="794">
        <v>0</v>
      </c>
      <c r="EJ185" s="794"/>
      <c r="EK185" s="794">
        <v>0</v>
      </c>
      <c r="EL185" s="794"/>
      <c r="EM185" s="793"/>
      <c r="EN185" s="793"/>
      <c r="EO185" s="795"/>
      <c r="ES185" s="619" t="s">
        <v>702</v>
      </c>
      <c r="EW185" s="619">
        <v>267496358</v>
      </c>
    </row>
    <row r="186" spans="128:153">
      <c r="DX186" s="662" t="s">
        <v>443</v>
      </c>
      <c r="DY186" s="619" t="s">
        <v>890</v>
      </c>
      <c r="DZ186" s="619" t="s">
        <v>6</v>
      </c>
      <c r="EA186" s="619" t="s">
        <v>1127</v>
      </c>
      <c r="EB186" s="792">
        <v>1700</v>
      </c>
      <c r="EC186" s="1013"/>
      <c r="ED186" s="794">
        <v>1700</v>
      </c>
      <c r="EE186" s="794"/>
      <c r="EF186" s="793"/>
      <c r="EG186" s="794">
        <v>1.0023525804682755E-2</v>
      </c>
      <c r="EH186" s="793"/>
      <c r="EI186" s="794">
        <v>0</v>
      </c>
      <c r="EJ186" s="794"/>
      <c r="EK186" s="794">
        <v>0</v>
      </c>
      <c r="EL186" s="794"/>
      <c r="EM186" s="793"/>
      <c r="EN186" s="793"/>
      <c r="EO186" s="795"/>
      <c r="ES186" s="619" t="s">
        <v>540</v>
      </c>
      <c r="EW186" s="619">
        <v>269200493</v>
      </c>
    </row>
    <row r="187" spans="128:153">
      <c r="DX187" s="662" t="s">
        <v>443</v>
      </c>
      <c r="DY187" s="619" t="s">
        <v>892</v>
      </c>
      <c r="DZ187" s="619" t="s">
        <v>6</v>
      </c>
      <c r="EA187" s="619" t="s">
        <v>1128</v>
      </c>
      <c r="EB187" s="792">
        <v>350</v>
      </c>
      <c r="EC187" s="833"/>
      <c r="ED187" s="834">
        <v>350</v>
      </c>
      <c r="EE187" s="834"/>
      <c r="EF187" s="833"/>
      <c r="EG187" s="834">
        <v>2.0636670774346849E-3</v>
      </c>
      <c r="EH187" s="833"/>
      <c r="EI187" s="794">
        <v>0</v>
      </c>
      <c r="EJ187" s="834"/>
      <c r="EK187" s="834">
        <v>0</v>
      </c>
      <c r="EL187" s="834"/>
      <c r="EM187" s="833"/>
      <c r="EN187" s="833"/>
      <c r="EO187" s="835"/>
      <c r="ES187" s="619" t="s">
        <v>541</v>
      </c>
      <c r="EW187" s="619">
        <v>18340849</v>
      </c>
    </row>
    <row r="188" spans="128:153">
      <c r="DX188" s="662" t="s">
        <v>443</v>
      </c>
      <c r="DY188" s="619" t="s">
        <v>896</v>
      </c>
      <c r="DZ188" s="619" t="s">
        <v>6</v>
      </c>
      <c r="EA188" s="619" t="s">
        <v>1130</v>
      </c>
      <c r="EB188" s="792">
        <v>465</v>
      </c>
      <c r="EC188" s="793"/>
      <c r="ED188" s="794">
        <v>465</v>
      </c>
      <c r="EE188" s="794"/>
      <c r="EF188" s="793"/>
      <c r="EG188" s="794">
        <v>2.7417291171632245E-3</v>
      </c>
      <c r="EH188" s="793"/>
      <c r="EI188" s="794">
        <v>0</v>
      </c>
      <c r="EJ188" s="794"/>
      <c r="EK188" s="794">
        <v>0</v>
      </c>
      <c r="EL188" s="794"/>
      <c r="EM188" s="793"/>
      <c r="EN188" s="793"/>
      <c r="EO188" s="795"/>
      <c r="ES188" s="619" t="s">
        <v>1038</v>
      </c>
      <c r="EW188" s="619">
        <v>0</v>
      </c>
    </row>
    <row r="189" spans="128:153">
      <c r="DX189" s="662" t="s">
        <v>443</v>
      </c>
      <c r="DY189" s="619" t="s">
        <v>1287</v>
      </c>
      <c r="DZ189" s="619" t="s">
        <v>6</v>
      </c>
      <c r="EA189" s="619" t="s">
        <v>1288</v>
      </c>
      <c r="EB189" s="792">
        <v>90</v>
      </c>
      <c r="EC189" s="1016"/>
      <c r="ED189" s="1017">
        <v>90</v>
      </c>
      <c r="EE189" s="1017"/>
      <c r="EF189" s="1016"/>
      <c r="EG189" s="1017">
        <v>5.3065724848320474E-4</v>
      </c>
      <c r="EH189" s="1016"/>
      <c r="EI189" s="794">
        <v>0</v>
      </c>
      <c r="EJ189" s="1017"/>
      <c r="EK189" s="1017">
        <v>0</v>
      </c>
      <c r="EL189" s="1017"/>
      <c r="EM189" s="1016"/>
      <c r="EN189" s="1016"/>
      <c r="EO189" s="1018"/>
      <c r="EU189" s="619" t="s">
        <v>286</v>
      </c>
      <c r="EW189" s="619">
        <v>287541342</v>
      </c>
    </row>
    <row r="190" spans="128:153">
      <c r="DX190" s="662" t="s">
        <v>443</v>
      </c>
      <c r="DY190" s="619" t="s">
        <v>897</v>
      </c>
      <c r="DZ190" s="619" t="s">
        <v>6</v>
      </c>
      <c r="EA190" s="619" t="s">
        <v>1131</v>
      </c>
      <c r="EB190" s="792">
        <v>256</v>
      </c>
      <c r="EC190" s="793"/>
      <c r="ED190" s="794">
        <v>256</v>
      </c>
      <c r="EE190" s="794"/>
      <c r="EF190" s="793"/>
      <c r="EG190" s="794">
        <v>1.5094250623522267E-3</v>
      </c>
      <c r="EH190" s="793"/>
      <c r="EI190" s="794">
        <v>0</v>
      </c>
      <c r="EJ190" s="794"/>
      <c r="EK190" s="794">
        <v>0</v>
      </c>
      <c r="EL190" s="794"/>
      <c r="EM190" s="793"/>
      <c r="EN190" s="793"/>
      <c r="EO190" s="795"/>
    </row>
    <row r="191" spans="128:153">
      <c r="DX191" s="662" t="s">
        <v>443</v>
      </c>
      <c r="DY191" s="619" t="s">
        <v>899</v>
      </c>
      <c r="DZ191" s="619" t="s">
        <v>6</v>
      </c>
      <c r="EA191" s="619" t="s">
        <v>1132</v>
      </c>
      <c r="EB191" s="792">
        <v>276</v>
      </c>
      <c r="EC191" s="793"/>
      <c r="ED191" s="794">
        <v>276</v>
      </c>
      <c r="EE191" s="794"/>
      <c r="EF191" s="793"/>
      <c r="EG191" s="794">
        <v>1.6273488953484944E-3</v>
      </c>
      <c r="EH191" s="793"/>
      <c r="EI191" s="794">
        <v>0</v>
      </c>
      <c r="EJ191" s="794"/>
      <c r="EK191" s="794">
        <v>0</v>
      </c>
      <c r="EL191" s="794"/>
      <c r="EM191" s="793"/>
      <c r="EN191" s="793"/>
      <c r="EO191" s="795"/>
      <c r="ES191" s="619" t="s">
        <v>524</v>
      </c>
      <c r="EW191" s="619">
        <v>-20004984</v>
      </c>
    </row>
    <row r="192" spans="128:153">
      <c r="DX192" s="662" t="s">
        <v>443</v>
      </c>
      <c r="DY192" s="1019" t="s">
        <v>930</v>
      </c>
      <c r="DZ192" s="619" t="s">
        <v>6</v>
      </c>
      <c r="EA192" s="1019" t="s">
        <v>1133</v>
      </c>
      <c r="EB192" s="792">
        <v>282</v>
      </c>
      <c r="EC192" s="1016"/>
      <c r="ED192" s="1017">
        <v>282</v>
      </c>
      <c r="EE192" s="1017"/>
      <c r="EF192" s="1016"/>
      <c r="EG192" s="1017">
        <v>1.6627260452473746E-3</v>
      </c>
      <c r="EH192" s="1016"/>
      <c r="EI192" s="794">
        <v>0</v>
      </c>
      <c r="EJ192" s="1017"/>
      <c r="EK192" s="1017">
        <v>0</v>
      </c>
      <c r="EL192" s="1017"/>
      <c r="EM192" s="1016"/>
      <c r="EN192" s="1016"/>
      <c r="EO192" s="1018"/>
    </row>
    <row r="193" spans="128:145">
      <c r="DX193" s="662" t="s">
        <v>443</v>
      </c>
      <c r="DY193" s="1019" t="s">
        <v>932</v>
      </c>
      <c r="DZ193" s="619" t="s">
        <v>6</v>
      </c>
      <c r="EA193" s="1019" t="s">
        <v>933</v>
      </c>
      <c r="EB193" s="792">
        <v>975</v>
      </c>
      <c r="EC193" s="827"/>
      <c r="ED193" s="828">
        <v>975</v>
      </c>
      <c r="EE193" s="828"/>
      <c r="EF193" s="827"/>
      <c r="EG193" s="828">
        <v>5.7487868585680505E-3</v>
      </c>
      <c r="EH193" s="827"/>
      <c r="EI193" s="794">
        <v>0</v>
      </c>
      <c r="EJ193" s="828"/>
      <c r="EK193" s="828">
        <v>0</v>
      </c>
      <c r="EL193" s="828"/>
      <c r="EM193" s="827"/>
      <c r="EN193" s="827"/>
      <c r="EO193" s="829"/>
    </row>
    <row r="194" spans="128:145">
      <c r="DX194" s="662" t="s">
        <v>443</v>
      </c>
      <c r="DY194" s="1019" t="s">
        <v>934</v>
      </c>
      <c r="DZ194" s="619" t="s">
        <v>6</v>
      </c>
      <c r="EA194" s="1019" t="s">
        <v>935</v>
      </c>
      <c r="EB194" s="792">
        <v>900</v>
      </c>
      <c r="EC194" s="793"/>
      <c r="ED194" s="794">
        <v>900</v>
      </c>
      <c r="EE194" s="794"/>
      <c r="EF194" s="793"/>
      <c r="EG194" s="794">
        <v>5.3065724848320468E-3</v>
      </c>
      <c r="EH194" s="793"/>
      <c r="EI194" s="794">
        <v>0</v>
      </c>
      <c r="EJ194" s="794"/>
      <c r="EK194" s="794">
        <v>0</v>
      </c>
      <c r="EL194" s="794"/>
      <c r="EM194" s="793"/>
      <c r="EN194" s="793"/>
      <c r="EO194" s="795"/>
    </row>
    <row r="195" spans="128:145">
      <c r="DX195" s="789" t="s">
        <v>443</v>
      </c>
      <c r="DY195" s="790" t="s">
        <v>936</v>
      </c>
      <c r="DZ195" s="790" t="s">
        <v>6</v>
      </c>
      <c r="EA195" s="791" t="s">
        <v>937</v>
      </c>
      <c r="EB195" s="792">
        <v>156</v>
      </c>
      <c r="EC195" s="793"/>
      <c r="ED195" s="794">
        <v>156</v>
      </c>
      <c r="EE195" s="794"/>
      <c r="EF195" s="793"/>
      <c r="EG195" s="794">
        <v>9.1980589737088809E-4</v>
      </c>
      <c r="EH195" s="793"/>
      <c r="EI195" s="794">
        <v>0</v>
      </c>
      <c r="EJ195" s="794"/>
      <c r="EK195" s="794">
        <v>0</v>
      </c>
      <c r="EL195" s="794"/>
      <c r="EM195" s="793"/>
      <c r="EN195" s="793"/>
      <c r="EO195" s="795"/>
    </row>
    <row r="196" spans="128:145">
      <c r="DX196" s="789" t="s">
        <v>443</v>
      </c>
      <c r="DY196" s="790" t="s">
        <v>975</v>
      </c>
      <c r="DZ196" s="790" t="s">
        <v>6</v>
      </c>
      <c r="EA196" s="791" t="s">
        <v>976</v>
      </c>
      <c r="EB196" s="792">
        <v>1050</v>
      </c>
      <c r="EC196" s="793"/>
      <c r="ED196" s="794">
        <v>1050</v>
      </c>
      <c r="EE196" s="794"/>
      <c r="EF196" s="793"/>
      <c r="EG196" s="794">
        <v>6.1910012323040551E-3</v>
      </c>
      <c r="EH196" s="793"/>
      <c r="EI196" s="794">
        <v>0</v>
      </c>
      <c r="EJ196" s="794"/>
      <c r="EK196" s="794">
        <v>0</v>
      </c>
      <c r="EL196" s="794"/>
      <c r="EM196" s="793"/>
      <c r="EN196" s="793"/>
      <c r="EO196" s="795"/>
    </row>
    <row r="197" spans="128:145">
      <c r="DX197" s="789" t="s">
        <v>443</v>
      </c>
      <c r="DY197" s="790" t="s">
        <v>977</v>
      </c>
      <c r="DZ197" s="790" t="s">
        <v>6</v>
      </c>
      <c r="EA197" s="791" t="s">
        <v>1134</v>
      </c>
      <c r="EB197" s="792">
        <v>917</v>
      </c>
      <c r="EC197" s="793"/>
      <c r="ED197" s="794">
        <v>917</v>
      </c>
      <c r="EE197" s="794"/>
      <c r="EF197" s="793"/>
      <c r="EG197" s="794">
        <v>5.4068077428788743E-3</v>
      </c>
      <c r="EH197" s="793"/>
      <c r="EI197" s="794">
        <v>0</v>
      </c>
      <c r="EJ197" s="794"/>
      <c r="EK197" s="794">
        <v>0</v>
      </c>
      <c r="EL197" s="794"/>
      <c r="EM197" s="793"/>
      <c r="EN197" s="793"/>
      <c r="EO197" s="795"/>
    </row>
    <row r="198" spans="128:145">
      <c r="DX198" s="789" t="s">
        <v>443</v>
      </c>
      <c r="DY198" s="790" t="s">
        <v>1017</v>
      </c>
      <c r="DZ198" s="790" t="s">
        <v>6</v>
      </c>
      <c r="EA198" s="791" t="s">
        <v>1135</v>
      </c>
      <c r="EB198" s="792">
        <v>294</v>
      </c>
      <c r="EC198" s="793"/>
      <c r="ED198" s="794">
        <v>294</v>
      </c>
      <c r="EE198" s="794"/>
      <c r="EF198" s="793"/>
      <c r="EG198" s="794">
        <v>1.7334803450451354E-3</v>
      </c>
      <c r="EH198" s="793"/>
      <c r="EI198" s="794">
        <v>0</v>
      </c>
      <c r="EJ198" s="794"/>
      <c r="EK198" s="794">
        <v>0</v>
      </c>
      <c r="EL198" s="794"/>
      <c r="EM198" s="793"/>
      <c r="EN198" s="793"/>
      <c r="EO198" s="795"/>
    </row>
    <row r="199" spans="128:145">
      <c r="DX199" s="789" t="s">
        <v>443</v>
      </c>
      <c r="DY199" s="790" t="s">
        <v>1019</v>
      </c>
      <c r="DZ199" s="790" t="s">
        <v>6</v>
      </c>
      <c r="EA199" s="791" t="s">
        <v>1020</v>
      </c>
      <c r="EB199" s="792">
        <v>678</v>
      </c>
      <c r="EC199" s="793"/>
      <c r="ED199" s="794">
        <v>678</v>
      </c>
      <c r="EE199" s="794"/>
      <c r="EF199" s="793"/>
      <c r="EG199" s="794">
        <v>3.9976179385734752E-3</v>
      </c>
      <c r="EH199" s="793"/>
      <c r="EI199" s="794">
        <v>0</v>
      </c>
      <c r="EJ199" s="794"/>
      <c r="EK199" s="794">
        <v>0</v>
      </c>
      <c r="EL199" s="794"/>
      <c r="EM199" s="793"/>
      <c r="EN199" s="793"/>
      <c r="EO199" s="795"/>
    </row>
    <row r="200" spans="128:145">
      <c r="DX200" s="789" t="s">
        <v>443</v>
      </c>
      <c r="DY200" s="790" t="s">
        <v>1021</v>
      </c>
      <c r="DZ200" s="790" t="s">
        <v>6</v>
      </c>
      <c r="EA200" s="791" t="s">
        <v>1136</v>
      </c>
      <c r="EB200" s="792">
        <v>156</v>
      </c>
      <c r="EC200" s="793"/>
      <c r="ED200" s="794">
        <v>156</v>
      </c>
      <c r="EE200" s="794"/>
      <c r="EF200" s="793"/>
      <c r="EG200" s="794">
        <v>9.1980589737088809E-4</v>
      </c>
      <c r="EH200" s="793"/>
      <c r="EI200" s="794">
        <v>0</v>
      </c>
      <c r="EJ200" s="794"/>
      <c r="EK200" s="794">
        <v>0</v>
      </c>
      <c r="EL200" s="794"/>
      <c r="EM200" s="793"/>
      <c r="EN200" s="793"/>
      <c r="EO200" s="795"/>
    </row>
    <row r="201" spans="128:145" ht="15">
      <c r="DX201" s="789" t="s">
        <v>443</v>
      </c>
      <c r="DY201" s="790" t="s">
        <v>1236</v>
      </c>
      <c r="DZ201" s="790" t="s">
        <v>6</v>
      </c>
      <c r="EA201" s="935" t="s">
        <v>1237</v>
      </c>
      <c r="EB201" s="792">
        <v>892</v>
      </c>
      <c r="EC201" s="1016"/>
      <c r="ED201" s="1017">
        <v>892</v>
      </c>
      <c r="EE201" s="1017"/>
      <c r="EF201" s="1016"/>
      <c r="EG201" s="1017">
        <v>5.25940295163354E-3</v>
      </c>
      <c r="EH201" s="1016"/>
      <c r="EI201" s="794">
        <v>0</v>
      </c>
      <c r="EJ201" s="1017"/>
      <c r="EK201" s="1017">
        <v>0</v>
      </c>
      <c r="EL201" s="1017"/>
      <c r="EM201" s="1016"/>
      <c r="EN201" s="1016"/>
      <c r="EO201" s="1018"/>
    </row>
    <row r="202" spans="128:145">
      <c r="DX202" s="789" t="s">
        <v>443</v>
      </c>
      <c r="DY202" s="790" t="s">
        <v>1137</v>
      </c>
      <c r="DZ202" s="790" t="s">
        <v>6</v>
      </c>
      <c r="EA202" s="791" t="s">
        <v>1138</v>
      </c>
      <c r="EB202" s="792">
        <v>146</v>
      </c>
      <c r="EC202" s="793"/>
      <c r="ED202" s="794">
        <v>146</v>
      </c>
      <c r="EE202" s="794"/>
      <c r="EF202" s="793"/>
      <c r="EG202" s="794">
        <v>8.6084398087275425E-4</v>
      </c>
      <c r="EH202" s="793"/>
      <c r="EI202" s="794">
        <v>0</v>
      </c>
      <c r="EJ202" s="794"/>
      <c r="EK202" s="794">
        <v>0</v>
      </c>
      <c r="EL202" s="794"/>
      <c r="EM202" s="793"/>
      <c r="EN202" s="793"/>
      <c r="EO202" s="795"/>
    </row>
    <row r="203" spans="128:145">
      <c r="DX203" s="789" t="s">
        <v>443</v>
      </c>
      <c r="DY203" s="790" t="s">
        <v>1139</v>
      </c>
      <c r="DZ203" s="790" t="s">
        <v>6</v>
      </c>
      <c r="EA203" s="791" t="s">
        <v>1140</v>
      </c>
      <c r="EB203" s="792">
        <v>768</v>
      </c>
      <c r="EC203" s="1016"/>
      <c r="ED203" s="1017">
        <v>768</v>
      </c>
      <c r="EE203" s="1017"/>
      <c r="EF203" s="1016"/>
      <c r="EG203" s="1017">
        <v>4.52827518705668E-3</v>
      </c>
      <c r="EH203" s="1016"/>
      <c r="EI203" s="794">
        <v>0</v>
      </c>
      <c r="EJ203" s="1017"/>
      <c r="EK203" s="1017">
        <v>0</v>
      </c>
      <c r="EL203" s="1017"/>
      <c r="EM203" s="1016"/>
      <c r="EN203" s="1016"/>
      <c r="EO203" s="1018"/>
    </row>
    <row r="204" spans="128:145" ht="15">
      <c r="DX204" s="789" t="s">
        <v>443</v>
      </c>
      <c r="DY204" s="790" t="s">
        <v>1238</v>
      </c>
      <c r="DZ204" s="790" t="s">
        <v>6</v>
      </c>
      <c r="EA204" s="935" t="s">
        <v>1239</v>
      </c>
      <c r="EB204" s="792">
        <v>484</v>
      </c>
      <c r="EC204" s="793"/>
      <c r="ED204" s="794">
        <v>484</v>
      </c>
      <c r="EE204" s="794"/>
      <c r="EF204" s="793"/>
      <c r="EG204" s="794">
        <v>2.8537567585096785E-3</v>
      </c>
      <c r="EH204" s="793"/>
      <c r="EI204" s="794">
        <v>0</v>
      </c>
      <c r="EJ204" s="794"/>
      <c r="EK204" s="794">
        <v>0</v>
      </c>
      <c r="EL204" s="794"/>
      <c r="EM204" s="793"/>
      <c r="EN204" s="793"/>
      <c r="EO204" s="795"/>
    </row>
    <row r="205" spans="128:145" ht="15">
      <c r="DX205" s="789" t="s">
        <v>443</v>
      </c>
      <c r="DY205" s="790" t="s">
        <v>1240</v>
      </c>
      <c r="DZ205" s="790" t="s">
        <v>6</v>
      </c>
      <c r="EA205" s="935" t="s">
        <v>1241</v>
      </c>
      <c r="EB205" s="792">
        <v>774</v>
      </c>
      <c r="EC205" s="1016"/>
      <c r="ED205" s="1017">
        <v>774</v>
      </c>
      <c r="EE205" s="1017"/>
      <c r="EF205" s="1016"/>
      <c r="EG205" s="1017">
        <v>4.5636523369555603E-3</v>
      </c>
      <c r="EH205" s="1016"/>
      <c r="EI205" s="794">
        <v>0</v>
      </c>
      <c r="EJ205" s="1017"/>
      <c r="EK205" s="1017">
        <v>0</v>
      </c>
      <c r="EL205" s="1017"/>
      <c r="EM205" s="1016"/>
      <c r="EN205" s="1016"/>
      <c r="EO205" s="1018"/>
    </row>
    <row r="206" spans="128:145" ht="15">
      <c r="DX206" s="830" t="s">
        <v>443</v>
      </c>
      <c r="DY206" s="831" t="s">
        <v>1289</v>
      </c>
      <c r="DZ206" s="831" t="s">
        <v>6</v>
      </c>
      <c r="EA206" s="941" t="s">
        <v>1290</v>
      </c>
      <c r="EB206" s="792">
        <v>216</v>
      </c>
      <c r="EC206" s="793"/>
      <c r="ED206" s="794">
        <v>216</v>
      </c>
      <c r="EE206" s="794">
        <v>169601</v>
      </c>
      <c r="EF206" s="793"/>
      <c r="EG206" s="794">
        <v>1.2735773963596913E-3</v>
      </c>
      <c r="EH206" s="793"/>
      <c r="EI206" s="794">
        <v>0</v>
      </c>
      <c r="EJ206" s="794"/>
      <c r="EK206" s="794">
        <v>0</v>
      </c>
      <c r="EL206" s="794"/>
      <c r="EM206" s="793"/>
      <c r="EN206" s="793"/>
      <c r="EO206" s="795"/>
    </row>
    <row r="207" spans="128:145">
      <c r="DX207" s="839" t="s">
        <v>445</v>
      </c>
      <c r="DY207" s="831" t="s">
        <v>445</v>
      </c>
      <c r="DZ207" s="831" t="s">
        <v>744</v>
      </c>
      <c r="EA207" s="832" t="s">
        <v>446</v>
      </c>
      <c r="EB207" s="792">
        <v>1778</v>
      </c>
      <c r="EC207" s="793"/>
      <c r="ED207" s="794">
        <v>1778</v>
      </c>
      <c r="EE207" s="794">
        <v>1778</v>
      </c>
      <c r="EF207" s="793"/>
      <c r="EG207" s="794">
        <v>1</v>
      </c>
      <c r="EH207" s="793"/>
      <c r="EI207" s="794">
        <v>159230</v>
      </c>
      <c r="EJ207" s="794"/>
      <c r="EK207" s="794">
        <v>159230</v>
      </c>
      <c r="EL207" s="794">
        <v>159230</v>
      </c>
      <c r="EM207" s="793">
        <v>0</v>
      </c>
      <c r="EN207" s="793"/>
      <c r="EO207" s="795"/>
    </row>
    <row r="208" spans="128:145">
      <c r="DX208" s="789" t="s">
        <v>447</v>
      </c>
      <c r="DY208" s="790" t="s">
        <v>447</v>
      </c>
      <c r="DZ208" s="790" t="s">
        <v>744</v>
      </c>
      <c r="EA208" s="791" t="s">
        <v>448</v>
      </c>
      <c r="EB208" s="792">
        <v>3658</v>
      </c>
      <c r="EC208" s="793"/>
      <c r="ED208" s="794">
        <v>3658</v>
      </c>
      <c r="EE208" s="794"/>
      <c r="EF208" s="793"/>
      <c r="EG208" s="794">
        <v>0.97132235793945831</v>
      </c>
      <c r="EH208" s="793"/>
      <c r="EI208" s="794">
        <v>1001741</v>
      </c>
      <c r="EJ208" s="794"/>
      <c r="EK208" s="794">
        <v>973013</v>
      </c>
      <c r="EL208" s="794">
        <v>1001741</v>
      </c>
      <c r="EM208" s="793">
        <v>0</v>
      </c>
      <c r="EN208" s="793"/>
      <c r="EO208" s="795"/>
    </row>
    <row r="209" spans="128:145" ht="15">
      <c r="DX209" s="839" t="s">
        <v>447</v>
      </c>
      <c r="DY209" s="831" t="s">
        <v>1242</v>
      </c>
      <c r="DZ209" s="831" t="s">
        <v>6</v>
      </c>
      <c r="EA209" s="941" t="s">
        <v>1243</v>
      </c>
      <c r="EB209" s="792">
        <v>108</v>
      </c>
      <c r="EC209" s="1016"/>
      <c r="ED209" s="1017">
        <v>108</v>
      </c>
      <c r="EE209" s="1017">
        <v>3766</v>
      </c>
      <c r="EF209" s="1016"/>
      <c r="EG209" s="1017">
        <v>2.8677642060541689E-2</v>
      </c>
      <c r="EH209" s="1016"/>
      <c r="EI209" s="794">
        <v>0</v>
      </c>
      <c r="EJ209" s="1017"/>
      <c r="EK209" s="1017">
        <v>28728</v>
      </c>
      <c r="EL209" s="1017"/>
      <c r="EM209" s="1016"/>
      <c r="EN209" s="1016"/>
      <c r="EO209" s="1018"/>
    </row>
    <row r="210" spans="128:145">
      <c r="DX210" s="842" t="s">
        <v>449</v>
      </c>
      <c r="DY210" s="790" t="s">
        <v>449</v>
      </c>
      <c r="DZ210" s="790" t="s">
        <v>744</v>
      </c>
      <c r="EA210" s="791" t="s">
        <v>450</v>
      </c>
      <c r="EB210" s="792">
        <v>12737</v>
      </c>
      <c r="EC210" s="793"/>
      <c r="ED210" s="794">
        <v>12737</v>
      </c>
      <c r="EE210" s="794"/>
      <c r="EF210" s="793"/>
      <c r="EG210" s="794">
        <v>0.89634060520760028</v>
      </c>
      <c r="EH210" s="793"/>
      <c r="EI210" s="794">
        <v>0</v>
      </c>
      <c r="EJ210" s="794"/>
      <c r="EK210" s="794">
        <v>0</v>
      </c>
      <c r="EL210" s="794"/>
      <c r="EM210" s="793"/>
      <c r="EN210" s="793"/>
      <c r="EO210" s="795"/>
    </row>
    <row r="211" spans="128:145">
      <c r="DX211" s="842" t="s">
        <v>449</v>
      </c>
      <c r="DY211" s="790" t="s">
        <v>107</v>
      </c>
      <c r="DZ211" s="790" t="s">
        <v>6</v>
      </c>
      <c r="EA211" s="791" t="s">
        <v>1141</v>
      </c>
      <c r="EB211" s="792">
        <v>500</v>
      </c>
      <c r="EC211" s="1016"/>
      <c r="ED211" s="1017">
        <v>500</v>
      </c>
      <c r="EE211" s="1017"/>
      <c r="EF211" s="1016"/>
      <c r="EG211" s="1017">
        <v>3.5186488388458829E-2</v>
      </c>
      <c r="EH211" s="1016"/>
      <c r="EI211" s="794">
        <v>0</v>
      </c>
      <c r="EJ211" s="1017"/>
      <c r="EK211" s="1017">
        <v>0</v>
      </c>
      <c r="EL211" s="1017"/>
      <c r="EM211" s="1016"/>
      <c r="EN211" s="1016"/>
      <c r="EO211" s="1018"/>
    </row>
    <row r="212" spans="128:145">
      <c r="DX212" s="842" t="s">
        <v>449</v>
      </c>
      <c r="DY212" s="790" t="s">
        <v>108</v>
      </c>
      <c r="DZ212" s="790" t="s">
        <v>6</v>
      </c>
      <c r="EA212" s="791" t="s">
        <v>1142</v>
      </c>
      <c r="EB212" s="792">
        <v>800</v>
      </c>
      <c r="EC212" s="793"/>
      <c r="ED212" s="794">
        <v>800</v>
      </c>
      <c r="EE212" s="794"/>
      <c r="EF212" s="793"/>
      <c r="EG212" s="794">
        <v>5.6298381421534129E-2</v>
      </c>
      <c r="EH212" s="793"/>
      <c r="EI212" s="794">
        <v>0</v>
      </c>
      <c r="EJ212" s="794"/>
      <c r="EK212" s="794">
        <v>0</v>
      </c>
      <c r="EL212" s="794"/>
      <c r="EM212" s="793"/>
      <c r="EN212" s="793"/>
      <c r="EO212" s="795"/>
    </row>
    <row r="213" spans="128:145" ht="15">
      <c r="DX213" s="842" t="s">
        <v>449</v>
      </c>
      <c r="DY213" s="790" t="s">
        <v>1143</v>
      </c>
      <c r="DZ213" s="790" t="s">
        <v>6</v>
      </c>
      <c r="EA213" s="970" t="s">
        <v>1144</v>
      </c>
      <c r="EB213" s="792">
        <v>173</v>
      </c>
      <c r="EC213" s="1016"/>
      <c r="ED213" s="1017">
        <v>173</v>
      </c>
      <c r="EE213" s="1017">
        <v>14210</v>
      </c>
      <c r="EF213" s="1016"/>
      <c r="EG213" s="1017">
        <v>1.2174524982406756E-2</v>
      </c>
      <c r="EH213" s="1016"/>
      <c r="EI213" s="794">
        <v>0</v>
      </c>
      <c r="EJ213" s="1017"/>
      <c r="EK213" s="1017">
        <v>0</v>
      </c>
      <c r="EL213" s="1017"/>
      <c r="EM213" s="1016"/>
      <c r="EN213" s="1016"/>
      <c r="EO213" s="1018"/>
    </row>
    <row r="214" spans="128:145">
      <c r="DX214" s="1010" t="s">
        <v>451</v>
      </c>
      <c r="DY214" s="1011" t="s">
        <v>451</v>
      </c>
      <c r="DZ214" s="1011" t="s">
        <v>744</v>
      </c>
      <c r="EA214" s="1012" t="s">
        <v>452</v>
      </c>
      <c r="EB214" s="792">
        <v>14497</v>
      </c>
      <c r="EC214" s="1016"/>
      <c r="ED214" s="1017">
        <v>14497</v>
      </c>
      <c r="EE214" s="1017"/>
      <c r="EF214" s="1016"/>
      <c r="EG214" s="1017">
        <v>0.92650348309580111</v>
      </c>
      <c r="EH214" s="1016"/>
      <c r="EI214" s="794">
        <v>6633615</v>
      </c>
      <c r="EJ214" s="1017"/>
      <c r="EK214" s="1017">
        <v>6146067</v>
      </c>
      <c r="EL214" s="1017">
        <v>6633615</v>
      </c>
      <c r="EM214" s="1016">
        <v>0</v>
      </c>
      <c r="EN214" s="1016"/>
      <c r="EO214" s="1018"/>
    </row>
    <row r="215" spans="128:145">
      <c r="DX215" s="789" t="s">
        <v>451</v>
      </c>
      <c r="DY215" s="790" t="s">
        <v>110</v>
      </c>
      <c r="DZ215" s="790" t="s">
        <v>6</v>
      </c>
      <c r="EA215" s="791" t="s">
        <v>1145</v>
      </c>
      <c r="EB215" s="1020">
        <v>1150</v>
      </c>
      <c r="EC215" s="1016"/>
      <c r="ED215" s="1017">
        <v>1150</v>
      </c>
      <c r="EE215" s="1017">
        <v>15647</v>
      </c>
      <c r="EF215" s="1016"/>
      <c r="EG215" s="1017">
        <v>7.3496516904198894E-2</v>
      </c>
      <c r="EH215" s="1016"/>
      <c r="EI215" s="1017">
        <v>0</v>
      </c>
      <c r="EJ215" s="1017"/>
      <c r="EK215" s="1017">
        <v>487548</v>
      </c>
      <c r="EL215" s="1017"/>
      <c r="EM215" s="1016"/>
      <c r="EN215" s="1016"/>
      <c r="EO215" s="1018"/>
    </row>
    <row r="216" spans="128:145">
      <c r="DX216" s="1010" t="s">
        <v>453</v>
      </c>
      <c r="DY216" s="1011" t="s">
        <v>453</v>
      </c>
      <c r="DZ216" s="1011" t="s">
        <v>744</v>
      </c>
      <c r="EA216" s="1012" t="s">
        <v>454</v>
      </c>
      <c r="EB216" s="792">
        <v>26641</v>
      </c>
      <c r="EC216" s="793"/>
      <c r="ED216" s="794">
        <v>26641</v>
      </c>
      <c r="EE216" s="794"/>
      <c r="EF216" s="793"/>
      <c r="EG216" s="794">
        <v>0.91164493720699447</v>
      </c>
      <c r="EH216" s="793"/>
      <c r="EI216" s="794">
        <v>0</v>
      </c>
      <c r="EJ216" s="794"/>
      <c r="EK216" s="794">
        <v>0</v>
      </c>
      <c r="EL216" s="794">
        <v>0</v>
      </c>
      <c r="EM216" s="793">
        <v>0</v>
      </c>
      <c r="EN216" s="793"/>
      <c r="EO216" s="795"/>
    </row>
    <row r="217" spans="128:145">
      <c r="DX217" s="842" t="s">
        <v>453</v>
      </c>
      <c r="DY217" s="790" t="s">
        <v>111</v>
      </c>
      <c r="DZ217" s="790" t="s">
        <v>6</v>
      </c>
      <c r="EA217" s="791" t="s">
        <v>1146</v>
      </c>
      <c r="EB217" s="792">
        <v>408</v>
      </c>
      <c r="EC217" s="793"/>
      <c r="ED217" s="794">
        <v>408</v>
      </c>
      <c r="EE217" s="794"/>
      <c r="EF217" s="793"/>
      <c r="EG217" s="794">
        <v>1.3961605584642234E-2</v>
      </c>
      <c r="EH217" s="793"/>
      <c r="EI217" s="794">
        <v>0</v>
      </c>
      <c r="EJ217" s="794"/>
      <c r="EK217" s="794">
        <v>0</v>
      </c>
      <c r="EL217" s="794"/>
      <c r="EM217" s="793"/>
      <c r="EN217" s="793"/>
      <c r="EO217" s="795"/>
    </row>
    <row r="218" spans="128:145">
      <c r="DX218" s="789" t="s">
        <v>453</v>
      </c>
      <c r="DY218" s="790" t="s">
        <v>273</v>
      </c>
      <c r="DZ218" s="790" t="s">
        <v>6</v>
      </c>
      <c r="EA218" s="791" t="s">
        <v>1147</v>
      </c>
      <c r="EB218" s="792">
        <v>130</v>
      </c>
      <c r="EC218" s="1016"/>
      <c r="ED218" s="1017">
        <v>130</v>
      </c>
      <c r="EE218" s="1017"/>
      <c r="EF218" s="1016"/>
      <c r="EG218" s="1017">
        <v>4.448550799028163E-3</v>
      </c>
      <c r="EH218" s="1016"/>
      <c r="EI218" s="794">
        <v>0</v>
      </c>
      <c r="EJ218" s="1017"/>
      <c r="EK218" s="1017">
        <v>0</v>
      </c>
      <c r="EL218" s="1017"/>
      <c r="EM218" s="1016"/>
      <c r="EN218" s="1016"/>
      <c r="EO218" s="1018"/>
    </row>
    <row r="219" spans="128:145">
      <c r="DX219" s="789" t="s">
        <v>453</v>
      </c>
      <c r="DY219" s="790" t="s">
        <v>846</v>
      </c>
      <c r="DZ219" s="790" t="s">
        <v>6</v>
      </c>
      <c r="EA219" s="791" t="s">
        <v>847</v>
      </c>
      <c r="EB219" s="792">
        <v>158</v>
      </c>
      <c r="EC219" s="793"/>
      <c r="ED219" s="794">
        <v>158</v>
      </c>
      <c r="EE219" s="794"/>
      <c r="EF219" s="793"/>
      <c r="EG219" s="794">
        <v>5.406700201895767E-3</v>
      </c>
      <c r="EH219" s="793"/>
      <c r="EI219" s="794">
        <v>0</v>
      </c>
      <c r="EJ219" s="794"/>
      <c r="EK219" s="794">
        <v>0</v>
      </c>
      <c r="EL219" s="794"/>
      <c r="EM219" s="793"/>
      <c r="EN219" s="793"/>
      <c r="EO219" s="795"/>
    </row>
    <row r="220" spans="128:145">
      <c r="DX220" s="789" t="s">
        <v>453</v>
      </c>
      <c r="DY220" s="790" t="s">
        <v>848</v>
      </c>
      <c r="DZ220" s="790" t="s">
        <v>6</v>
      </c>
      <c r="EA220" s="791" t="s">
        <v>1148</v>
      </c>
      <c r="EB220" s="792">
        <v>220</v>
      </c>
      <c r="EC220" s="793"/>
      <c r="ED220" s="794">
        <v>220</v>
      </c>
      <c r="EE220" s="794"/>
      <c r="EF220" s="793"/>
      <c r="EG220" s="794">
        <v>7.5283167368168907E-3</v>
      </c>
      <c r="EH220" s="793"/>
      <c r="EI220" s="794">
        <v>0</v>
      </c>
      <c r="EJ220" s="794"/>
      <c r="EK220" s="794">
        <v>0</v>
      </c>
      <c r="EL220" s="794"/>
      <c r="EM220" s="793"/>
      <c r="EN220" s="793"/>
      <c r="EO220" s="795"/>
    </row>
    <row r="221" spans="128:145">
      <c r="DX221" s="789" t="s">
        <v>453</v>
      </c>
      <c r="DY221" s="790" t="s">
        <v>1023</v>
      </c>
      <c r="DZ221" s="790" t="s">
        <v>6</v>
      </c>
      <c r="EA221" s="791" t="s">
        <v>1149</v>
      </c>
      <c r="EB221" s="792">
        <v>847</v>
      </c>
      <c r="EC221" s="793"/>
      <c r="ED221" s="794">
        <v>847</v>
      </c>
      <c r="EE221" s="794"/>
      <c r="EF221" s="793"/>
      <c r="EG221" s="794">
        <v>2.8984019436745029E-2</v>
      </c>
      <c r="EH221" s="793"/>
      <c r="EI221" s="794">
        <v>0</v>
      </c>
      <c r="EJ221" s="794"/>
      <c r="EK221" s="794">
        <v>0</v>
      </c>
      <c r="EL221" s="794"/>
      <c r="EM221" s="793"/>
      <c r="EN221" s="793"/>
      <c r="EO221" s="795"/>
    </row>
    <row r="222" spans="128:145">
      <c r="DX222" s="789" t="s">
        <v>453</v>
      </c>
      <c r="DY222" s="790" t="s">
        <v>979</v>
      </c>
      <c r="DZ222" s="790" t="s">
        <v>6</v>
      </c>
      <c r="EA222" s="791" t="s">
        <v>980</v>
      </c>
      <c r="EB222" s="792">
        <v>410</v>
      </c>
      <c r="EC222" s="1016"/>
      <c r="ED222" s="1017">
        <v>410</v>
      </c>
      <c r="EE222" s="1017"/>
      <c r="EF222" s="1016"/>
      <c r="EG222" s="1017">
        <v>1.4030044827704206E-2</v>
      </c>
      <c r="EH222" s="1016"/>
      <c r="EI222" s="794">
        <v>0</v>
      </c>
      <c r="EJ222" s="1017"/>
      <c r="EK222" s="1017">
        <v>0</v>
      </c>
      <c r="EL222" s="1017"/>
      <c r="EM222" s="1016"/>
      <c r="EN222" s="1016"/>
      <c r="EO222" s="1018"/>
    </row>
    <row r="223" spans="128:145">
      <c r="DX223" s="842" t="s">
        <v>453</v>
      </c>
      <c r="DY223" s="790" t="s">
        <v>1291</v>
      </c>
      <c r="DZ223" s="790" t="s">
        <v>6</v>
      </c>
      <c r="EA223" s="791" t="s">
        <v>1292</v>
      </c>
      <c r="EB223" s="792">
        <v>158</v>
      </c>
      <c r="EC223" s="1016"/>
      <c r="ED223" s="1017">
        <v>158</v>
      </c>
      <c r="EE223" s="1017"/>
      <c r="EF223" s="1016"/>
      <c r="EG223" s="1017">
        <v>5.406700201895767E-3</v>
      </c>
      <c r="EH223" s="1016"/>
      <c r="EI223" s="794">
        <v>0</v>
      </c>
      <c r="EJ223" s="1017"/>
      <c r="EK223" s="1017">
        <v>0</v>
      </c>
      <c r="EL223" s="1017"/>
      <c r="EM223" s="1016"/>
      <c r="EN223" s="1016"/>
      <c r="EO223" s="1018"/>
    </row>
    <row r="224" spans="128:145">
      <c r="DX224" s="789" t="s">
        <v>453</v>
      </c>
      <c r="DY224" s="790" t="s">
        <v>1150</v>
      </c>
      <c r="DZ224" s="790" t="s">
        <v>6</v>
      </c>
      <c r="EA224" s="791" t="s">
        <v>1151</v>
      </c>
      <c r="EB224" s="792">
        <v>251</v>
      </c>
      <c r="EC224" s="793"/>
      <c r="ED224" s="794">
        <v>251</v>
      </c>
      <c r="EE224" s="794">
        <v>29223</v>
      </c>
      <c r="EF224" s="793"/>
      <c r="EG224" s="794">
        <v>8.5891250042774529E-3</v>
      </c>
      <c r="EH224" s="793"/>
      <c r="EI224" s="794">
        <v>0</v>
      </c>
      <c r="EJ224" s="794"/>
      <c r="EK224" s="794">
        <v>0</v>
      </c>
      <c r="EL224" s="794"/>
      <c r="EM224" s="793"/>
      <c r="EN224" s="793"/>
      <c r="EO224" s="795"/>
    </row>
    <row r="225" spans="128:145">
      <c r="DX225" s="1010" t="s">
        <v>455</v>
      </c>
      <c r="DY225" s="1011" t="s">
        <v>455</v>
      </c>
      <c r="DZ225" s="1011" t="s">
        <v>744</v>
      </c>
      <c r="EA225" s="1012" t="s">
        <v>456</v>
      </c>
      <c r="EB225" s="792">
        <v>1288</v>
      </c>
      <c r="EC225" s="827"/>
      <c r="ED225" s="828">
        <v>1288</v>
      </c>
      <c r="EE225" s="828"/>
      <c r="EF225" s="827"/>
      <c r="EG225" s="828">
        <v>0.48548812664907653</v>
      </c>
      <c r="EH225" s="827"/>
      <c r="EI225" s="794">
        <v>1292727</v>
      </c>
      <c r="EJ225" s="828"/>
      <c r="EK225" s="828">
        <v>627604</v>
      </c>
      <c r="EL225" s="828">
        <v>1292727</v>
      </c>
      <c r="EM225" s="827">
        <v>0</v>
      </c>
      <c r="EN225" s="827"/>
      <c r="EO225" s="829"/>
    </row>
    <row r="226" spans="128:145">
      <c r="DX226" s="842" t="s">
        <v>455</v>
      </c>
      <c r="DY226" s="1003" t="s">
        <v>112</v>
      </c>
      <c r="DZ226" s="790" t="s">
        <v>6</v>
      </c>
      <c r="EA226" s="791" t="s">
        <v>1152</v>
      </c>
      <c r="EB226" s="792">
        <v>1365</v>
      </c>
      <c r="EC226" s="833"/>
      <c r="ED226" s="834">
        <v>1365</v>
      </c>
      <c r="EE226" s="834">
        <v>2653</v>
      </c>
      <c r="EF226" s="833"/>
      <c r="EG226" s="834">
        <v>0.51451187335092352</v>
      </c>
      <c r="EH226" s="833"/>
      <c r="EI226" s="794">
        <v>0</v>
      </c>
      <c r="EJ226" s="834"/>
      <c r="EK226" s="834">
        <v>665123</v>
      </c>
      <c r="EL226" s="834"/>
      <c r="EM226" s="833"/>
      <c r="EN226" s="833"/>
      <c r="EO226" s="835"/>
    </row>
    <row r="227" spans="128:145">
      <c r="DX227" s="1010" t="s">
        <v>457</v>
      </c>
      <c r="DY227" s="1011" t="s">
        <v>457</v>
      </c>
      <c r="DZ227" s="1011" t="s">
        <v>744</v>
      </c>
      <c r="EA227" s="1012" t="s">
        <v>458</v>
      </c>
      <c r="EB227" s="792">
        <v>27265</v>
      </c>
      <c r="EC227" s="793"/>
      <c r="ED227" s="794">
        <v>27265</v>
      </c>
      <c r="EE227" s="794"/>
      <c r="EF227" s="793"/>
      <c r="EG227" s="794">
        <v>0.99297108310874793</v>
      </c>
      <c r="EH227" s="793"/>
      <c r="EI227" s="794">
        <v>6655819</v>
      </c>
      <c r="EJ227" s="794"/>
      <c r="EK227" s="794">
        <v>6609036</v>
      </c>
      <c r="EL227" s="794">
        <v>6655819</v>
      </c>
      <c r="EM227" s="793">
        <v>0</v>
      </c>
      <c r="EN227" s="793"/>
      <c r="EO227" s="795"/>
    </row>
    <row r="228" spans="128:145">
      <c r="DX228" s="789" t="s">
        <v>457</v>
      </c>
      <c r="DY228" s="790" t="s">
        <v>850</v>
      </c>
      <c r="DZ228" s="790" t="s">
        <v>6</v>
      </c>
      <c r="EA228" s="791" t="s">
        <v>1153</v>
      </c>
      <c r="EB228" s="792">
        <v>193</v>
      </c>
      <c r="EC228" s="793"/>
      <c r="ED228" s="794">
        <v>193</v>
      </c>
      <c r="EE228" s="794">
        <v>27458</v>
      </c>
      <c r="EF228" s="793"/>
      <c r="EG228" s="794">
        <v>7.0289168912520943E-3</v>
      </c>
      <c r="EH228" s="793"/>
      <c r="EI228" s="794">
        <v>0</v>
      </c>
      <c r="EJ228" s="794"/>
      <c r="EK228" s="794">
        <v>46783</v>
      </c>
      <c r="EL228" s="794"/>
      <c r="EM228" s="793">
        <v>0</v>
      </c>
      <c r="EN228" s="793"/>
      <c r="EO228" s="795"/>
    </row>
    <row r="229" spans="128:145">
      <c r="DX229" s="1010" t="s">
        <v>459</v>
      </c>
      <c r="DY229" s="1011" t="s">
        <v>459</v>
      </c>
      <c r="DZ229" s="1011" t="s">
        <v>744</v>
      </c>
      <c r="EA229" s="1012" t="s">
        <v>460</v>
      </c>
      <c r="EB229" s="792">
        <v>7299</v>
      </c>
      <c r="EC229" s="827"/>
      <c r="ED229" s="828">
        <v>7299</v>
      </c>
      <c r="EE229" s="828"/>
      <c r="EF229" s="827"/>
      <c r="EG229" s="828">
        <v>0.34663057415586268</v>
      </c>
      <c r="EH229" s="827"/>
      <c r="EI229" s="794">
        <v>0</v>
      </c>
      <c r="EJ229" s="828"/>
      <c r="EK229" s="828">
        <v>0</v>
      </c>
      <c r="EL229" s="828">
        <v>0</v>
      </c>
      <c r="EM229" s="827">
        <v>0</v>
      </c>
      <c r="EN229" s="827"/>
      <c r="EO229" s="829"/>
    </row>
    <row r="230" spans="128:145">
      <c r="DX230" s="789" t="s">
        <v>459</v>
      </c>
      <c r="DY230" s="790" t="s">
        <v>114</v>
      </c>
      <c r="DZ230" s="790" t="s">
        <v>744</v>
      </c>
      <c r="EA230" s="791" t="s">
        <v>115</v>
      </c>
      <c r="EB230" s="792">
        <v>12453</v>
      </c>
      <c r="EC230" s="793"/>
      <c r="ED230" s="794">
        <v>12453</v>
      </c>
      <c r="EE230" s="794"/>
      <c r="EF230" s="793"/>
      <c r="EG230" s="794">
        <v>0.59139478558199177</v>
      </c>
      <c r="EH230" s="793"/>
      <c r="EI230" s="794">
        <v>0</v>
      </c>
      <c r="EJ230" s="794"/>
      <c r="EK230" s="794">
        <v>0</v>
      </c>
      <c r="EL230" s="794"/>
      <c r="EM230" s="793"/>
      <c r="EN230" s="793"/>
      <c r="EO230" s="795"/>
    </row>
    <row r="231" spans="128:145">
      <c r="DX231" s="789" t="s">
        <v>459</v>
      </c>
      <c r="DY231" s="790" t="s">
        <v>116</v>
      </c>
      <c r="DZ231" s="790" t="s">
        <v>6</v>
      </c>
      <c r="EA231" s="791" t="s">
        <v>1154</v>
      </c>
      <c r="EB231" s="792">
        <v>925</v>
      </c>
      <c r="EC231" s="827"/>
      <c r="ED231" s="828">
        <v>925</v>
      </c>
      <c r="EE231" s="828"/>
      <c r="EF231" s="827"/>
      <c r="EG231" s="828">
        <v>4.3928384860141521E-2</v>
      </c>
      <c r="EH231" s="827"/>
      <c r="EI231" s="794">
        <v>0</v>
      </c>
      <c r="EJ231" s="828"/>
      <c r="EK231" s="828">
        <v>0</v>
      </c>
      <c r="EL231" s="828"/>
      <c r="EM231" s="827"/>
      <c r="EN231" s="827"/>
      <c r="EO231" s="829"/>
    </row>
    <row r="232" spans="128:145">
      <c r="DX232" s="839" t="s">
        <v>459</v>
      </c>
      <c r="DY232" s="831" t="s">
        <v>901</v>
      </c>
      <c r="DZ232" s="831" t="s">
        <v>6</v>
      </c>
      <c r="EA232" s="832" t="s">
        <v>1155</v>
      </c>
      <c r="EB232" s="792">
        <v>380</v>
      </c>
      <c r="EC232" s="793"/>
      <c r="ED232" s="794">
        <v>380</v>
      </c>
      <c r="EE232" s="794">
        <v>21057</v>
      </c>
      <c r="EF232" s="793"/>
      <c r="EG232" s="794">
        <v>1.8046255402004083E-2</v>
      </c>
      <c r="EH232" s="793"/>
      <c r="EI232" s="794">
        <v>0</v>
      </c>
      <c r="EJ232" s="794"/>
      <c r="EK232" s="794">
        <v>0</v>
      </c>
      <c r="EL232" s="794"/>
      <c r="EM232" s="793"/>
      <c r="EN232" s="793"/>
      <c r="EO232" s="795"/>
    </row>
    <row r="233" spans="128:145">
      <c r="DX233" s="842" t="s">
        <v>461</v>
      </c>
      <c r="DY233" s="1003" t="s">
        <v>461</v>
      </c>
      <c r="DZ233" s="790" t="s">
        <v>744</v>
      </c>
      <c r="EA233" s="791" t="s">
        <v>462</v>
      </c>
      <c r="EB233" s="792">
        <v>1229</v>
      </c>
      <c r="EC233" s="827"/>
      <c r="ED233" s="828">
        <v>1229</v>
      </c>
      <c r="EE233" s="828"/>
      <c r="EF233" s="827"/>
      <c r="EG233" s="828">
        <v>0.69083754918493534</v>
      </c>
      <c r="EH233" s="827"/>
      <c r="EI233" s="794">
        <v>135649</v>
      </c>
      <c r="EJ233" s="828"/>
      <c r="EK233" s="828">
        <v>93711</v>
      </c>
      <c r="EL233" s="828">
        <v>135649</v>
      </c>
      <c r="EM233" s="827">
        <v>0</v>
      </c>
      <c r="EN233" s="827"/>
      <c r="EO233" s="829"/>
    </row>
    <row r="234" spans="128:145">
      <c r="DX234" s="839" t="s">
        <v>461</v>
      </c>
      <c r="DY234" s="831" t="s">
        <v>117</v>
      </c>
      <c r="DZ234" s="831" t="s">
        <v>6</v>
      </c>
      <c r="EA234" s="832" t="s">
        <v>1156</v>
      </c>
      <c r="EB234" s="792">
        <v>550</v>
      </c>
      <c r="EC234" s="793"/>
      <c r="ED234" s="794">
        <v>550</v>
      </c>
      <c r="EE234" s="794">
        <v>1779</v>
      </c>
      <c r="EF234" s="793"/>
      <c r="EG234" s="794">
        <v>0.30916245081506466</v>
      </c>
      <c r="EH234" s="793"/>
      <c r="EI234" s="794">
        <v>0</v>
      </c>
      <c r="EJ234" s="794"/>
      <c r="EK234" s="1017">
        <v>41938</v>
      </c>
      <c r="EL234" s="794"/>
      <c r="EM234" s="793"/>
      <c r="EN234" s="793"/>
      <c r="EO234" s="795"/>
    </row>
    <row r="235" spans="128:145">
      <c r="DX235" s="842" t="s">
        <v>463</v>
      </c>
      <c r="DY235" s="1003" t="s">
        <v>463</v>
      </c>
      <c r="DZ235" s="790" t="s">
        <v>744</v>
      </c>
      <c r="EA235" s="791" t="s">
        <v>464</v>
      </c>
      <c r="EB235" s="792">
        <v>5174</v>
      </c>
      <c r="EC235" s="793"/>
      <c r="ED235" s="794">
        <v>5174</v>
      </c>
      <c r="EE235" s="794"/>
      <c r="EF235" s="793"/>
      <c r="EG235" s="794">
        <v>0.87339635381498992</v>
      </c>
      <c r="EH235" s="793"/>
      <c r="EI235" s="794">
        <v>2499750</v>
      </c>
      <c r="EJ235" s="794"/>
      <c r="EK235" s="794">
        <v>2183273</v>
      </c>
      <c r="EL235" s="794">
        <v>2499750</v>
      </c>
      <c r="EM235" s="793">
        <v>0</v>
      </c>
      <c r="EN235" s="793"/>
      <c r="EO235" s="795"/>
    </row>
    <row r="236" spans="128:145">
      <c r="DX236" s="830" t="s">
        <v>463</v>
      </c>
      <c r="DY236" s="831" t="s">
        <v>938</v>
      </c>
      <c r="DZ236" s="831" t="s">
        <v>6</v>
      </c>
      <c r="EA236" s="832" t="s">
        <v>1157</v>
      </c>
      <c r="EB236" s="792">
        <v>750</v>
      </c>
      <c r="EC236" s="827"/>
      <c r="ED236" s="828">
        <v>750</v>
      </c>
      <c r="EE236" s="828">
        <v>5924</v>
      </c>
      <c r="EF236" s="827"/>
      <c r="EG236" s="828">
        <v>0.12660364618501013</v>
      </c>
      <c r="EH236" s="827"/>
      <c r="EI236" s="794">
        <v>0</v>
      </c>
      <c r="EJ236" s="828"/>
      <c r="EK236" s="828">
        <v>316477</v>
      </c>
      <c r="EL236" s="828"/>
      <c r="EM236" s="827"/>
      <c r="EN236" s="827"/>
      <c r="EO236" s="829"/>
    </row>
    <row r="237" spans="128:145">
      <c r="DX237" s="830" t="s">
        <v>465</v>
      </c>
      <c r="DY237" s="831" t="s">
        <v>465</v>
      </c>
      <c r="DZ237" s="831" t="s">
        <v>744</v>
      </c>
      <c r="EA237" s="832" t="s">
        <v>466</v>
      </c>
      <c r="EB237" s="792">
        <v>9722</v>
      </c>
      <c r="EC237" s="793"/>
      <c r="ED237" s="794">
        <v>9722</v>
      </c>
      <c r="EE237" s="794">
        <v>9722</v>
      </c>
      <c r="EF237" s="793"/>
      <c r="EG237" s="794">
        <v>1</v>
      </c>
      <c r="EH237" s="793"/>
      <c r="EI237" s="794">
        <v>3477559</v>
      </c>
      <c r="EJ237" s="794"/>
      <c r="EK237" s="794">
        <v>3477559</v>
      </c>
      <c r="EL237" s="794">
        <v>3477559</v>
      </c>
      <c r="EM237" s="793">
        <v>0</v>
      </c>
      <c r="EN237" s="793"/>
      <c r="EO237" s="795"/>
    </row>
    <row r="238" spans="128:145">
      <c r="DX238" s="830" t="s">
        <v>467</v>
      </c>
      <c r="DY238" s="831" t="s">
        <v>467</v>
      </c>
      <c r="DZ238" s="831" t="s">
        <v>744</v>
      </c>
      <c r="EA238" s="832" t="s">
        <v>468</v>
      </c>
      <c r="EB238" s="792">
        <v>1580</v>
      </c>
      <c r="EC238" s="827"/>
      <c r="ED238" s="828">
        <v>1580</v>
      </c>
      <c r="EE238" s="828">
        <v>1580</v>
      </c>
      <c r="EF238" s="827"/>
      <c r="EG238" s="828">
        <v>1</v>
      </c>
      <c r="EH238" s="827"/>
      <c r="EI238" s="794">
        <v>181533</v>
      </c>
      <c r="EJ238" s="828"/>
      <c r="EK238" s="828">
        <v>181533</v>
      </c>
      <c r="EL238" s="828">
        <v>181533</v>
      </c>
      <c r="EM238" s="827"/>
      <c r="EN238" s="827"/>
      <c r="EO238" s="829"/>
    </row>
    <row r="239" spans="128:145">
      <c r="DX239" s="842" t="s">
        <v>469</v>
      </c>
      <c r="DY239" s="790" t="s">
        <v>469</v>
      </c>
      <c r="DZ239" s="790" t="s">
        <v>744</v>
      </c>
      <c r="EA239" s="791" t="s">
        <v>470</v>
      </c>
      <c r="EB239" s="792">
        <v>4263</v>
      </c>
      <c r="EC239" s="833"/>
      <c r="ED239" s="834">
        <v>4263</v>
      </c>
      <c r="EE239" s="834"/>
      <c r="EF239" s="833"/>
      <c r="EG239" s="834">
        <v>0.79046912664565172</v>
      </c>
      <c r="EH239" s="833"/>
      <c r="EI239" s="794">
        <v>1437612</v>
      </c>
      <c r="EJ239" s="834"/>
      <c r="EK239" s="834">
        <v>1136388</v>
      </c>
      <c r="EL239" s="834">
        <v>1437612</v>
      </c>
      <c r="EM239" s="833">
        <v>0</v>
      </c>
      <c r="EN239" s="833">
        <v>0</v>
      </c>
      <c r="EO239" s="835"/>
    </row>
    <row r="240" spans="128:145">
      <c r="DX240" s="789" t="s">
        <v>469</v>
      </c>
      <c r="DY240" s="790" t="s">
        <v>119</v>
      </c>
      <c r="DZ240" s="790" t="s">
        <v>6</v>
      </c>
      <c r="EA240" s="791" t="s">
        <v>120</v>
      </c>
      <c r="EB240" s="792">
        <v>400</v>
      </c>
      <c r="EC240" s="793"/>
      <c r="ED240" s="794">
        <v>400</v>
      </c>
      <c r="EE240" s="794"/>
      <c r="EF240" s="793"/>
      <c r="EG240" s="794">
        <v>7.4170220656406452E-2</v>
      </c>
      <c r="EH240" s="793"/>
      <c r="EI240" s="794">
        <v>0</v>
      </c>
      <c r="EJ240" s="794"/>
      <c r="EK240" s="794">
        <v>106628</v>
      </c>
      <c r="EL240" s="794"/>
      <c r="EM240" s="793"/>
      <c r="EN240" s="793"/>
      <c r="EO240" s="795"/>
    </row>
    <row r="241" spans="128:145">
      <c r="DX241" s="839" t="s">
        <v>469</v>
      </c>
      <c r="DY241" s="831" t="s">
        <v>537</v>
      </c>
      <c r="DZ241" s="831" t="s">
        <v>6</v>
      </c>
      <c r="EA241" s="832" t="s">
        <v>538</v>
      </c>
      <c r="EB241" s="792">
        <v>730</v>
      </c>
      <c r="EC241" s="827"/>
      <c r="ED241" s="828">
        <v>730</v>
      </c>
      <c r="EE241" s="828">
        <v>5393</v>
      </c>
      <c r="EF241" s="827"/>
      <c r="EG241" s="828">
        <v>0.13536065269794179</v>
      </c>
      <c r="EH241" s="827"/>
      <c r="EI241" s="794">
        <v>0</v>
      </c>
      <c r="EJ241" s="828"/>
      <c r="EK241" s="828">
        <v>194596</v>
      </c>
      <c r="EL241" s="828"/>
      <c r="EM241" s="827"/>
      <c r="EN241" s="827"/>
      <c r="EO241" s="829"/>
    </row>
    <row r="242" spans="128:145">
      <c r="DX242" s="789" t="s">
        <v>471</v>
      </c>
      <c r="DY242" s="790" t="s">
        <v>471</v>
      </c>
      <c r="DZ242" s="790" t="s">
        <v>744</v>
      </c>
      <c r="EA242" s="791" t="s">
        <v>472</v>
      </c>
      <c r="EB242" s="792">
        <v>23481</v>
      </c>
      <c r="EC242" s="833"/>
      <c r="ED242" s="834">
        <v>23481</v>
      </c>
      <c r="EE242" s="834"/>
      <c r="EF242" s="833"/>
      <c r="EG242" s="834">
        <v>0.96202064896755157</v>
      </c>
      <c r="EH242" s="833"/>
      <c r="EI242" s="794">
        <v>8276997</v>
      </c>
      <c r="EJ242" s="834"/>
      <c r="EK242" s="834">
        <v>7962642</v>
      </c>
      <c r="EL242" s="834">
        <v>8276997</v>
      </c>
      <c r="EM242" s="833">
        <v>0</v>
      </c>
      <c r="EN242" s="833">
        <v>0</v>
      </c>
      <c r="EO242" s="835"/>
    </row>
    <row r="243" spans="128:145">
      <c r="DX243" s="789" t="s">
        <v>471</v>
      </c>
      <c r="DY243" s="790" t="s">
        <v>940</v>
      </c>
      <c r="DZ243" s="790" t="s">
        <v>6</v>
      </c>
      <c r="EA243" s="791" t="s">
        <v>941</v>
      </c>
      <c r="EB243" s="792">
        <v>802</v>
      </c>
      <c r="EC243" s="793"/>
      <c r="ED243" s="794">
        <v>802</v>
      </c>
      <c r="EE243" s="794"/>
      <c r="EF243" s="793"/>
      <c r="EG243" s="794">
        <v>3.2858079318256309E-2</v>
      </c>
      <c r="EH243" s="793"/>
      <c r="EI243" s="794">
        <v>0</v>
      </c>
      <c r="EJ243" s="794"/>
      <c r="EK243" s="794">
        <v>271966</v>
      </c>
      <c r="EL243" s="794"/>
      <c r="EM243" s="793"/>
      <c r="EN243" s="793"/>
      <c r="EO243" s="795"/>
    </row>
    <row r="244" spans="128:145">
      <c r="DX244" s="839" t="s">
        <v>471</v>
      </c>
      <c r="DY244" s="831" t="s">
        <v>1025</v>
      </c>
      <c r="DZ244" s="831" t="s">
        <v>6</v>
      </c>
      <c r="EA244" s="832" t="s">
        <v>1158</v>
      </c>
      <c r="EB244" s="792">
        <v>125</v>
      </c>
      <c r="EC244" s="793"/>
      <c r="ED244" s="794">
        <v>125</v>
      </c>
      <c r="EE244" s="794">
        <v>24408</v>
      </c>
      <c r="EF244" s="793"/>
      <c r="EG244" s="794">
        <v>5.1212717141920685E-3</v>
      </c>
      <c r="EH244" s="793"/>
      <c r="EI244" s="794">
        <v>0</v>
      </c>
      <c r="EJ244" s="794"/>
      <c r="EK244" s="794">
        <v>42389</v>
      </c>
      <c r="EL244" s="794"/>
      <c r="EM244" s="793"/>
      <c r="EN244" s="793"/>
      <c r="EO244" s="795"/>
    </row>
    <row r="245" spans="128:145">
      <c r="DX245" s="836" t="s">
        <v>473</v>
      </c>
      <c r="DY245" s="837" t="s">
        <v>473</v>
      </c>
      <c r="DZ245" s="837" t="s">
        <v>744</v>
      </c>
      <c r="EA245" s="838" t="s">
        <v>474</v>
      </c>
      <c r="EB245" s="792">
        <v>2073</v>
      </c>
      <c r="EC245" s="793"/>
      <c r="ED245" s="794">
        <v>2073</v>
      </c>
      <c r="EE245" s="794">
        <v>2073</v>
      </c>
      <c r="EF245" s="793"/>
      <c r="EG245" s="794">
        <v>1</v>
      </c>
      <c r="EH245" s="793"/>
      <c r="EI245" s="794">
        <v>0</v>
      </c>
      <c r="EJ245" s="794"/>
      <c r="EK245" s="794">
        <v>0</v>
      </c>
      <c r="EL245" s="794">
        <v>0</v>
      </c>
      <c r="EM245" s="793">
        <v>0</v>
      </c>
      <c r="EN245" s="793"/>
      <c r="EO245" s="795"/>
    </row>
    <row r="246" spans="128:145">
      <c r="DX246" s="789" t="s">
        <v>475</v>
      </c>
      <c r="DY246" s="790" t="s">
        <v>475</v>
      </c>
      <c r="DZ246" s="790" t="s">
        <v>744</v>
      </c>
      <c r="EA246" s="791" t="s">
        <v>476</v>
      </c>
      <c r="EB246" s="792">
        <v>15307</v>
      </c>
      <c r="EC246" s="827"/>
      <c r="ED246" s="828">
        <v>15307</v>
      </c>
      <c r="EE246" s="828"/>
      <c r="EF246" s="827"/>
      <c r="EG246" s="828">
        <v>0.70944568038561362</v>
      </c>
      <c r="EH246" s="827"/>
      <c r="EI246" s="794">
        <v>9954368</v>
      </c>
      <c r="EJ246" s="828"/>
      <c r="EK246" s="828">
        <v>7062083</v>
      </c>
      <c r="EL246" s="828">
        <v>9954368</v>
      </c>
      <c r="EM246" s="827">
        <v>0</v>
      </c>
      <c r="EN246" s="827"/>
      <c r="EO246" s="829"/>
    </row>
    <row r="247" spans="128:145">
      <c r="DX247" s="789" t="s">
        <v>475</v>
      </c>
      <c r="DY247" s="790" t="s">
        <v>121</v>
      </c>
      <c r="DZ247" s="790" t="s">
        <v>744</v>
      </c>
      <c r="EA247" s="791" t="s">
        <v>1159</v>
      </c>
      <c r="EB247" s="792">
        <v>4471</v>
      </c>
      <c r="EC247" s="793"/>
      <c r="ED247" s="794">
        <v>4471</v>
      </c>
      <c r="EE247" s="794"/>
      <c r="EF247" s="793"/>
      <c r="EG247" s="794">
        <v>0.20722098628105301</v>
      </c>
      <c r="EH247" s="793"/>
      <c r="EI247" s="794">
        <v>0</v>
      </c>
      <c r="EJ247" s="794"/>
      <c r="EK247" s="794">
        <v>2062754</v>
      </c>
      <c r="EL247" s="794"/>
      <c r="EM247" s="793"/>
      <c r="EN247" s="793"/>
      <c r="EO247" s="795"/>
    </row>
    <row r="248" spans="128:145">
      <c r="DX248" s="839" t="s">
        <v>475</v>
      </c>
      <c r="DY248" s="831" t="s">
        <v>942</v>
      </c>
      <c r="DZ248" s="831" t="s">
        <v>6</v>
      </c>
      <c r="EA248" s="832" t="s">
        <v>852</v>
      </c>
      <c r="EB248" s="792">
        <v>1798</v>
      </c>
      <c r="EC248" s="827"/>
      <c r="ED248" s="828">
        <v>1798</v>
      </c>
      <c r="EE248" s="828">
        <v>21576</v>
      </c>
      <c r="EF248" s="827"/>
      <c r="EG248" s="828">
        <v>8.3333333333333329E-2</v>
      </c>
      <c r="EH248" s="827"/>
      <c r="EI248" s="794">
        <v>0</v>
      </c>
      <c r="EJ248" s="828"/>
      <c r="EK248" s="828">
        <v>829531</v>
      </c>
      <c r="EL248" s="828"/>
      <c r="EM248" s="827"/>
      <c r="EN248" s="827"/>
      <c r="EO248" s="829"/>
    </row>
    <row r="249" spans="128:145">
      <c r="DX249" s="789" t="s">
        <v>477</v>
      </c>
      <c r="DY249" s="790" t="s">
        <v>477</v>
      </c>
      <c r="DZ249" s="790" t="s">
        <v>744</v>
      </c>
      <c r="EA249" s="791" t="s">
        <v>478</v>
      </c>
      <c r="EB249" s="792">
        <v>6904</v>
      </c>
      <c r="EC249" s="793"/>
      <c r="ED249" s="794">
        <v>6904</v>
      </c>
      <c r="EE249" s="794">
        <v>6904</v>
      </c>
      <c r="EF249" s="793"/>
      <c r="EG249" s="794">
        <v>1</v>
      </c>
      <c r="EH249" s="793"/>
      <c r="EI249" s="794">
        <v>4894936</v>
      </c>
      <c r="EJ249" s="794"/>
      <c r="EK249" s="794">
        <v>4894936</v>
      </c>
      <c r="EL249" s="794">
        <v>4894936</v>
      </c>
      <c r="EM249" s="793"/>
      <c r="EN249" s="793"/>
      <c r="EO249" s="795"/>
    </row>
    <row r="250" spans="128:145">
      <c r="DX250" s="1010" t="s">
        <v>479</v>
      </c>
      <c r="DY250" s="1011" t="s">
        <v>479</v>
      </c>
      <c r="DZ250" s="1011" t="s">
        <v>744</v>
      </c>
      <c r="EA250" s="1012" t="s">
        <v>481</v>
      </c>
      <c r="EB250" s="792">
        <v>20961</v>
      </c>
      <c r="EC250" s="827"/>
      <c r="ED250" s="828">
        <v>20961</v>
      </c>
      <c r="EE250" s="828"/>
      <c r="EF250" s="827"/>
      <c r="EG250" s="828">
        <v>0.97293910137393247</v>
      </c>
      <c r="EH250" s="827"/>
      <c r="EI250" s="794">
        <v>20341198</v>
      </c>
      <c r="EJ250" s="828"/>
      <c r="EK250" s="828">
        <v>19790747</v>
      </c>
      <c r="EL250" s="828">
        <v>20341198</v>
      </c>
      <c r="EM250" s="827">
        <v>0</v>
      </c>
      <c r="EN250" s="827"/>
      <c r="EO250" s="829"/>
    </row>
    <row r="251" spans="128:145">
      <c r="DX251" s="789" t="s">
        <v>479</v>
      </c>
      <c r="DY251" s="790" t="s">
        <v>1160</v>
      </c>
      <c r="DZ251" s="790" t="s">
        <v>6</v>
      </c>
      <c r="EA251" s="791" t="s">
        <v>1161</v>
      </c>
      <c r="EB251" s="792">
        <v>245</v>
      </c>
      <c r="EC251" s="827"/>
      <c r="ED251" s="828">
        <v>245</v>
      </c>
      <c r="EE251" s="828"/>
      <c r="EF251" s="827"/>
      <c r="EG251" s="828">
        <v>1.1372075751949498E-2</v>
      </c>
      <c r="EH251" s="827"/>
      <c r="EI251" s="794">
        <v>0</v>
      </c>
      <c r="EJ251" s="828"/>
      <c r="EK251" s="828">
        <v>231322</v>
      </c>
      <c r="EL251" s="828"/>
      <c r="EM251" s="827"/>
      <c r="EN251" s="827"/>
      <c r="EO251" s="829"/>
    </row>
    <row r="252" spans="128:145">
      <c r="DX252" s="789" t="s">
        <v>479</v>
      </c>
      <c r="DY252" s="790" t="s">
        <v>123</v>
      </c>
      <c r="DZ252" s="790" t="s">
        <v>6</v>
      </c>
      <c r="EA252" s="791" t="s">
        <v>124</v>
      </c>
      <c r="EB252" s="792">
        <v>120</v>
      </c>
      <c r="EC252" s="793"/>
      <c r="ED252" s="794">
        <v>120</v>
      </c>
      <c r="EE252" s="794"/>
      <c r="EF252" s="793"/>
      <c r="EG252" s="794">
        <v>5.5699962866691422E-3</v>
      </c>
      <c r="EH252" s="793"/>
      <c r="EI252" s="794">
        <v>0</v>
      </c>
      <c r="EJ252" s="794"/>
      <c r="EK252" s="794">
        <v>113300</v>
      </c>
      <c r="EL252" s="794"/>
      <c r="EM252" s="793"/>
      <c r="EN252" s="793"/>
      <c r="EO252" s="795"/>
    </row>
    <row r="253" spans="128:145">
      <c r="DX253" s="839" t="s">
        <v>479</v>
      </c>
      <c r="DY253" s="831" t="s">
        <v>853</v>
      </c>
      <c r="DZ253" s="831" t="s">
        <v>6</v>
      </c>
      <c r="EA253" s="832" t="s">
        <v>854</v>
      </c>
      <c r="EB253" s="792">
        <v>218</v>
      </c>
      <c r="EC253" s="793"/>
      <c r="ED253" s="794">
        <v>218</v>
      </c>
      <c r="EE253" s="794">
        <v>21544</v>
      </c>
      <c r="EF253" s="793"/>
      <c r="EG253" s="794">
        <v>1.0118826587448941E-2</v>
      </c>
      <c r="EH253" s="793"/>
      <c r="EI253" s="794">
        <v>0</v>
      </c>
      <c r="EJ253" s="794"/>
      <c r="EK253" s="794">
        <v>205829</v>
      </c>
      <c r="EL253" s="794"/>
      <c r="EM253" s="793"/>
      <c r="EN253" s="793"/>
      <c r="EO253" s="795"/>
    </row>
    <row r="254" spans="128:145">
      <c r="DX254" s="789" t="s">
        <v>482</v>
      </c>
      <c r="DY254" s="790" t="s">
        <v>482</v>
      </c>
      <c r="DZ254" s="790" t="s">
        <v>744</v>
      </c>
      <c r="EA254" s="791" t="s">
        <v>483</v>
      </c>
      <c r="EB254" s="792">
        <v>11178</v>
      </c>
      <c r="EC254" s="793"/>
      <c r="ED254" s="794">
        <v>11178</v>
      </c>
      <c r="EE254" s="794"/>
      <c r="EF254" s="793"/>
      <c r="EG254" s="794">
        <v>0.91398201144726088</v>
      </c>
      <c r="EH254" s="793"/>
      <c r="EI254" s="794">
        <v>6009822</v>
      </c>
      <c r="EJ254" s="794"/>
      <c r="EK254" s="794">
        <v>5492869</v>
      </c>
      <c r="EL254" s="794">
        <v>6009822</v>
      </c>
      <c r="EM254" s="793">
        <v>0</v>
      </c>
      <c r="EN254" s="793"/>
      <c r="EO254" s="795"/>
    </row>
    <row r="255" spans="128:145">
      <c r="DX255" s="789" t="s">
        <v>482</v>
      </c>
      <c r="DY255" s="790" t="s">
        <v>125</v>
      </c>
      <c r="DZ255" s="790" t="s">
        <v>6</v>
      </c>
      <c r="EA255" s="791" t="s">
        <v>1162</v>
      </c>
      <c r="EB255" s="792">
        <v>680</v>
      </c>
      <c r="EC255" s="827"/>
      <c r="ED255" s="828">
        <v>680</v>
      </c>
      <c r="EE255" s="828"/>
      <c r="EF255" s="827"/>
      <c r="EG255" s="828">
        <v>5.5600981193785773E-2</v>
      </c>
      <c r="EH255" s="827"/>
      <c r="EI255" s="794">
        <v>0</v>
      </c>
      <c r="EJ255" s="828"/>
      <c r="EK255" s="828">
        <v>334152</v>
      </c>
      <c r="EL255" s="828"/>
      <c r="EM255" s="827"/>
      <c r="EN255" s="827"/>
      <c r="EO255" s="829"/>
    </row>
    <row r="256" spans="128:145">
      <c r="DX256" s="839" t="s">
        <v>482</v>
      </c>
      <c r="DY256" s="831" t="s">
        <v>1163</v>
      </c>
      <c r="DZ256" s="831" t="s">
        <v>6</v>
      </c>
      <c r="EA256" s="832" t="s">
        <v>1164</v>
      </c>
      <c r="EB256" s="792">
        <v>372</v>
      </c>
      <c r="EC256" s="793"/>
      <c r="ED256" s="794">
        <v>372</v>
      </c>
      <c r="EE256" s="794">
        <v>12230</v>
      </c>
      <c r="EF256" s="793"/>
      <c r="EG256" s="794">
        <v>3.0417007358953394E-2</v>
      </c>
      <c r="EH256" s="793"/>
      <c r="EI256" s="794">
        <v>0</v>
      </c>
      <c r="EJ256" s="794"/>
      <c r="EK256" s="794">
        <v>182801</v>
      </c>
      <c r="EL256" s="794"/>
      <c r="EM256" s="793"/>
      <c r="EN256" s="793"/>
      <c r="EO256" s="795"/>
    </row>
    <row r="257" spans="128:145">
      <c r="DX257" s="789" t="s">
        <v>484</v>
      </c>
      <c r="DY257" s="790" t="s">
        <v>484</v>
      </c>
      <c r="DZ257" s="790" t="s">
        <v>744</v>
      </c>
      <c r="EA257" s="791" t="s">
        <v>485</v>
      </c>
      <c r="EB257" s="792">
        <v>18402</v>
      </c>
      <c r="EC257" s="793"/>
      <c r="ED257" s="794">
        <v>18402</v>
      </c>
      <c r="EE257" s="794"/>
      <c r="EF257" s="793"/>
      <c r="EG257" s="794">
        <v>0.92887789611831806</v>
      </c>
      <c r="EH257" s="793"/>
      <c r="EI257" s="794">
        <v>5739643</v>
      </c>
      <c r="EJ257" s="794"/>
      <c r="EK257" s="794">
        <v>5331428</v>
      </c>
      <c r="EL257" s="794">
        <v>5739643</v>
      </c>
      <c r="EM257" s="793">
        <v>0</v>
      </c>
      <c r="EN257" s="793"/>
      <c r="EO257" s="795"/>
    </row>
    <row r="258" spans="128:145">
      <c r="DX258" s="842" t="s">
        <v>484</v>
      </c>
      <c r="DY258" s="1003" t="s">
        <v>695</v>
      </c>
      <c r="DZ258" s="790" t="s">
        <v>744</v>
      </c>
      <c r="EA258" s="791" t="s">
        <v>696</v>
      </c>
      <c r="EB258" s="843"/>
      <c r="EC258" s="827">
        <v>1289</v>
      </c>
      <c r="ED258" s="828">
        <v>1289</v>
      </c>
      <c r="EE258" s="828"/>
      <c r="EF258" s="827"/>
      <c r="EG258" s="828">
        <v>6.506486295492403E-2</v>
      </c>
      <c r="EH258" s="827"/>
      <c r="EI258" s="828">
        <v>0</v>
      </c>
      <c r="EJ258" s="828"/>
      <c r="EK258" s="828">
        <v>373449</v>
      </c>
      <c r="EL258" s="828"/>
      <c r="EM258" s="827"/>
      <c r="EN258" s="827"/>
      <c r="EO258" s="829"/>
    </row>
    <row r="259" spans="128:145">
      <c r="DX259" s="839" t="s">
        <v>484</v>
      </c>
      <c r="DY259" s="831" t="s">
        <v>1165</v>
      </c>
      <c r="DZ259" s="831" t="s">
        <v>6</v>
      </c>
      <c r="EA259" s="832" t="s">
        <v>1166</v>
      </c>
      <c r="EB259" s="792">
        <v>120</v>
      </c>
      <c r="EC259" s="793"/>
      <c r="ED259" s="794">
        <v>120</v>
      </c>
      <c r="EE259" s="794">
        <v>19811</v>
      </c>
      <c r="EF259" s="793"/>
      <c r="EG259" s="794">
        <v>6.0572409267578616E-3</v>
      </c>
      <c r="EH259" s="793"/>
      <c r="EI259" s="794">
        <v>0</v>
      </c>
      <c r="EJ259" s="794"/>
      <c r="EK259" s="794">
        <v>34766</v>
      </c>
      <c r="EL259" s="794"/>
      <c r="EM259" s="793"/>
      <c r="EN259" s="793"/>
      <c r="EO259" s="795"/>
    </row>
    <row r="260" spans="128:145">
      <c r="DX260" s="789" t="s">
        <v>486</v>
      </c>
      <c r="DY260" s="790" t="s">
        <v>486</v>
      </c>
      <c r="DZ260" s="790" t="s">
        <v>744</v>
      </c>
      <c r="EA260" s="791" t="s">
        <v>487</v>
      </c>
      <c r="EB260" s="792">
        <v>7549</v>
      </c>
      <c r="EC260" s="793"/>
      <c r="ED260" s="794">
        <v>7549</v>
      </c>
      <c r="EE260" s="794"/>
      <c r="EF260" s="793"/>
      <c r="EG260" s="794">
        <v>0.78480091485601411</v>
      </c>
      <c r="EH260" s="793"/>
      <c r="EI260" s="794">
        <v>3360721</v>
      </c>
      <c r="EJ260" s="794"/>
      <c r="EK260" s="794">
        <v>2637497</v>
      </c>
      <c r="EL260" s="794">
        <v>3360721</v>
      </c>
      <c r="EM260" s="793">
        <v>0</v>
      </c>
      <c r="EN260" s="793">
        <v>0</v>
      </c>
      <c r="EO260" s="795"/>
    </row>
    <row r="261" spans="128:145">
      <c r="DX261" s="789" t="s">
        <v>486</v>
      </c>
      <c r="DY261" s="790" t="s">
        <v>127</v>
      </c>
      <c r="DZ261" s="790" t="s">
        <v>6</v>
      </c>
      <c r="EA261" s="791" t="s">
        <v>1167</v>
      </c>
      <c r="EB261" s="792">
        <v>1500</v>
      </c>
      <c r="EC261" s="793"/>
      <c r="ED261" s="794">
        <v>1500</v>
      </c>
      <c r="EE261" s="794"/>
      <c r="EF261" s="793"/>
      <c r="EG261" s="794">
        <v>0.15594136604636658</v>
      </c>
      <c r="EH261" s="793"/>
      <c r="EI261" s="794">
        <v>0</v>
      </c>
      <c r="EJ261" s="794"/>
      <c r="EK261" s="794">
        <v>524075</v>
      </c>
      <c r="EL261" s="794"/>
      <c r="EM261" s="793"/>
      <c r="EN261" s="793"/>
      <c r="EO261" s="795"/>
    </row>
    <row r="262" spans="128:145">
      <c r="DX262" s="839" t="s">
        <v>486</v>
      </c>
      <c r="DY262" s="831" t="s">
        <v>519</v>
      </c>
      <c r="DZ262" s="831" t="s">
        <v>6</v>
      </c>
      <c r="EA262" s="832" t="s">
        <v>1168</v>
      </c>
      <c r="EB262" s="792">
        <v>570</v>
      </c>
      <c r="EC262" s="793"/>
      <c r="ED262" s="794">
        <v>570</v>
      </c>
      <c r="EE262" s="794">
        <v>9619</v>
      </c>
      <c r="EF262" s="793"/>
      <c r="EG262" s="794">
        <v>5.9257719097619295E-2</v>
      </c>
      <c r="EH262" s="793"/>
      <c r="EI262" s="794">
        <v>0</v>
      </c>
      <c r="EJ262" s="794"/>
      <c r="EK262" s="794">
        <v>199149</v>
      </c>
      <c r="EL262" s="794"/>
      <c r="EM262" s="793"/>
      <c r="EN262" s="793"/>
      <c r="EO262" s="795"/>
    </row>
    <row r="263" spans="128:145">
      <c r="DX263" s="789" t="s">
        <v>488</v>
      </c>
      <c r="DY263" s="790" t="s">
        <v>488</v>
      </c>
      <c r="DZ263" s="790" t="s">
        <v>744</v>
      </c>
      <c r="EA263" s="791" t="s">
        <v>489</v>
      </c>
      <c r="EB263" s="792">
        <v>7869</v>
      </c>
      <c r="EC263" s="793"/>
      <c r="ED263" s="794">
        <v>7869</v>
      </c>
      <c r="EE263" s="794"/>
      <c r="EF263" s="793"/>
      <c r="EG263" s="794">
        <v>0.72867858135012498</v>
      </c>
      <c r="EH263" s="793"/>
      <c r="EI263" s="794">
        <v>7779276</v>
      </c>
      <c r="EJ263" s="794"/>
      <c r="EK263" s="794">
        <v>5668592</v>
      </c>
      <c r="EL263" s="794">
        <v>7779276</v>
      </c>
      <c r="EM263" s="793">
        <v>0</v>
      </c>
      <c r="EN263" s="793"/>
      <c r="EO263" s="795"/>
    </row>
    <row r="264" spans="128:145">
      <c r="DX264" s="839" t="s">
        <v>488</v>
      </c>
      <c r="DY264" s="831" t="s">
        <v>129</v>
      </c>
      <c r="DZ264" s="831" t="s">
        <v>744</v>
      </c>
      <c r="EA264" s="832" t="s">
        <v>130</v>
      </c>
      <c r="EB264" s="792">
        <v>2930</v>
      </c>
      <c r="EC264" s="793"/>
      <c r="ED264" s="794">
        <v>2930</v>
      </c>
      <c r="EE264" s="794">
        <v>10799</v>
      </c>
      <c r="EF264" s="793"/>
      <c r="EG264" s="794">
        <v>0.27132141864987497</v>
      </c>
      <c r="EH264" s="793"/>
      <c r="EI264" s="794">
        <v>0</v>
      </c>
      <c r="EJ264" s="794"/>
      <c r="EK264" s="794">
        <v>2110684</v>
      </c>
      <c r="EL264" s="794"/>
      <c r="EM264" s="793"/>
      <c r="EN264" s="793"/>
      <c r="EO264" s="795"/>
    </row>
    <row r="265" spans="128:145">
      <c r="DX265" s="836" t="s">
        <v>490</v>
      </c>
      <c r="DY265" s="837" t="s">
        <v>490</v>
      </c>
      <c r="DZ265" s="837" t="s">
        <v>744</v>
      </c>
      <c r="EA265" s="838" t="s">
        <v>491</v>
      </c>
      <c r="EB265" s="792">
        <v>5485</v>
      </c>
      <c r="EC265" s="793"/>
      <c r="ED265" s="794">
        <v>5485</v>
      </c>
      <c r="EE265" s="794">
        <v>5485</v>
      </c>
      <c r="EF265" s="793"/>
      <c r="EG265" s="794">
        <v>1</v>
      </c>
      <c r="EH265" s="793"/>
      <c r="EI265" s="794">
        <v>4349057</v>
      </c>
      <c r="EJ265" s="794"/>
      <c r="EK265" s="794">
        <v>4349057</v>
      </c>
      <c r="EL265" s="794">
        <v>4349057</v>
      </c>
      <c r="EM265" s="793">
        <v>0</v>
      </c>
      <c r="EN265" s="793"/>
      <c r="EO265" s="795"/>
    </row>
    <row r="266" spans="128:145">
      <c r="DX266" s="789" t="s">
        <v>492</v>
      </c>
      <c r="DY266" s="790" t="s">
        <v>492</v>
      </c>
      <c r="DZ266" s="790" t="s">
        <v>744</v>
      </c>
      <c r="EA266" s="791" t="s">
        <v>493</v>
      </c>
      <c r="EB266" s="792">
        <v>8210</v>
      </c>
      <c r="EC266" s="793"/>
      <c r="ED266" s="794">
        <v>8210</v>
      </c>
      <c r="EE266" s="794"/>
      <c r="EF266" s="793"/>
      <c r="EG266" s="794">
        <v>0.90319031903190317</v>
      </c>
      <c r="EH266" s="793"/>
      <c r="EI266" s="794">
        <v>3463700</v>
      </c>
      <c r="EJ266" s="794"/>
      <c r="EK266" s="794">
        <v>3128380</v>
      </c>
      <c r="EL266" s="794">
        <v>3463700</v>
      </c>
      <c r="EM266" s="793">
        <v>0</v>
      </c>
      <c r="EN266" s="793"/>
      <c r="EO266" s="795"/>
    </row>
    <row r="267" spans="128:145">
      <c r="DX267" s="839" t="s">
        <v>492</v>
      </c>
      <c r="DY267" s="831" t="s">
        <v>240</v>
      </c>
      <c r="DZ267" s="831" t="s">
        <v>6</v>
      </c>
      <c r="EA267" s="832" t="s">
        <v>1169</v>
      </c>
      <c r="EB267" s="792">
        <v>880</v>
      </c>
      <c r="EC267" s="793"/>
      <c r="ED267" s="794">
        <v>880</v>
      </c>
      <c r="EE267" s="794">
        <v>9090</v>
      </c>
      <c r="EF267" s="793"/>
      <c r="EG267" s="794">
        <v>9.6809680968096806E-2</v>
      </c>
      <c r="EH267" s="793"/>
      <c r="EI267" s="794">
        <v>0</v>
      </c>
      <c r="EJ267" s="794"/>
      <c r="EK267" s="794">
        <v>335320</v>
      </c>
      <c r="EL267" s="794"/>
      <c r="EM267" s="793"/>
      <c r="EN267" s="793"/>
      <c r="EO267" s="795"/>
    </row>
    <row r="268" spans="128:145">
      <c r="DX268" s="836" t="s">
        <v>494</v>
      </c>
      <c r="DY268" s="837" t="s">
        <v>494</v>
      </c>
      <c r="DZ268" s="837" t="s">
        <v>744</v>
      </c>
      <c r="EA268" s="838" t="s">
        <v>495</v>
      </c>
      <c r="EB268" s="792">
        <v>5613</v>
      </c>
      <c r="EC268" s="793"/>
      <c r="ED268" s="794">
        <v>5613</v>
      </c>
      <c r="EE268" s="794">
        <v>5613</v>
      </c>
      <c r="EF268" s="793"/>
      <c r="EG268" s="794">
        <v>1</v>
      </c>
      <c r="EH268" s="793"/>
      <c r="EI268" s="794">
        <v>2104089</v>
      </c>
      <c r="EJ268" s="794"/>
      <c r="EK268" s="794">
        <v>2104089</v>
      </c>
      <c r="EL268" s="794">
        <v>2104089</v>
      </c>
      <c r="EM268" s="793">
        <v>0</v>
      </c>
      <c r="EN268" s="793"/>
      <c r="EO268" s="795"/>
    </row>
    <row r="269" spans="128:145">
      <c r="DX269" s="789" t="s">
        <v>496</v>
      </c>
      <c r="DY269" s="790" t="s">
        <v>496</v>
      </c>
      <c r="DZ269" s="790" t="s">
        <v>744</v>
      </c>
      <c r="EA269" s="791" t="s">
        <v>497</v>
      </c>
      <c r="EB269" s="792">
        <v>7318</v>
      </c>
      <c r="EC269" s="793"/>
      <c r="ED269" s="794">
        <v>7318</v>
      </c>
      <c r="EE269" s="794"/>
      <c r="EF269" s="793"/>
      <c r="EG269" s="794">
        <v>0.65649950659370238</v>
      </c>
      <c r="EH269" s="793"/>
      <c r="EI269" s="794">
        <v>4235482</v>
      </c>
      <c r="EJ269" s="794"/>
      <c r="EK269" s="794">
        <v>2780592</v>
      </c>
      <c r="EL269" s="794">
        <v>4235482</v>
      </c>
      <c r="EM269" s="793">
        <v>0</v>
      </c>
      <c r="EN269" s="793">
        <v>0</v>
      </c>
      <c r="EO269" s="795"/>
    </row>
    <row r="270" spans="128:145">
      <c r="DX270" s="789" t="s">
        <v>496</v>
      </c>
      <c r="DY270" s="790" t="s">
        <v>131</v>
      </c>
      <c r="DZ270" s="790" t="s">
        <v>744</v>
      </c>
      <c r="EA270" s="791" t="s">
        <v>132</v>
      </c>
      <c r="EB270" s="792">
        <v>1218</v>
      </c>
      <c r="EC270" s="793"/>
      <c r="ED270" s="794">
        <v>1218</v>
      </c>
      <c r="EE270" s="794"/>
      <c r="EF270" s="793"/>
      <c r="EG270" s="794">
        <v>0.10926706737238719</v>
      </c>
      <c r="EH270" s="793"/>
      <c r="EI270" s="794">
        <v>0</v>
      </c>
      <c r="EJ270" s="794"/>
      <c r="EK270" s="794">
        <v>462799</v>
      </c>
      <c r="EL270" s="794"/>
      <c r="EM270" s="793"/>
      <c r="EN270" s="793"/>
      <c r="EO270" s="795"/>
    </row>
    <row r="271" spans="128:145">
      <c r="DX271" s="789" t="s">
        <v>496</v>
      </c>
      <c r="DY271" s="790" t="s">
        <v>133</v>
      </c>
      <c r="DZ271" s="790" t="s">
        <v>744</v>
      </c>
      <c r="EA271" s="791" t="s">
        <v>134</v>
      </c>
      <c r="EB271" s="792">
        <v>1643</v>
      </c>
      <c r="EC271" s="793"/>
      <c r="ED271" s="794">
        <v>1643</v>
      </c>
      <c r="EE271" s="794"/>
      <c r="EF271" s="793"/>
      <c r="EG271" s="794">
        <v>0.1473939176460034</v>
      </c>
      <c r="EH271" s="793"/>
      <c r="EI271" s="794">
        <v>0</v>
      </c>
      <c r="EJ271" s="794"/>
      <c r="EK271" s="794">
        <v>624284</v>
      </c>
      <c r="EL271" s="794"/>
      <c r="EM271" s="793"/>
      <c r="EN271" s="793"/>
      <c r="EO271" s="795"/>
    </row>
    <row r="272" spans="128:145">
      <c r="DX272" s="839" t="s">
        <v>496</v>
      </c>
      <c r="DY272" s="831" t="s">
        <v>274</v>
      </c>
      <c r="DZ272" s="831" t="s">
        <v>6</v>
      </c>
      <c r="EA272" s="832" t="s">
        <v>1170</v>
      </c>
      <c r="EB272" s="792">
        <v>968</v>
      </c>
      <c r="EC272" s="793"/>
      <c r="ED272" s="794">
        <v>968</v>
      </c>
      <c r="EE272" s="794">
        <v>11147</v>
      </c>
      <c r="EF272" s="793"/>
      <c r="EG272" s="794">
        <v>8.6839508387907063E-2</v>
      </c>
      <c r="EH272" s="793"/>
      <c r="EI272" s="794">
        <v>0</v>
      </c>
      <c r="EJ272" s="794"/>
      <c r="EK272" s="794">
        <v>367807</v>
      </c>
      <c r="EL272" s="794"/>
      <c r="EM272" s="793"/>
      <c r="EN272" s="793"/>
      <c r="EO272" s="795"/>
    </row>
    <row r="273" spans="128:145">
      <c r="DX273" s="789" t="s">
        <v>498</v>
      </c>
      <c r="DY273" s="790" t="s">
        <v>498</v>
      </c>
      <c r="DZ273" s="790" t="s">
        <v>744</v>
      </c>
      <c r="EA273" s="791" t="s">
        <v>499</v>
      </c>
      <c r="EB273" s="792">
        <v>1937</v>
      </c>
      <c r="EC273" s="793"/>
      <c r="ED273" s="794">
        <v>1937</v>
      </c>
      <c r="EE273" s="794"/>
      <c r="EF273" s="793"/>
      <c r="EG273" s="794">
        <v>0.89967487227124943</v>
      </c>
      <c r="EH273" s="793"/>
      <c r="EI273" s="794">
        <v>168731</v>
      </c>
      <c r="EJ273" s="794"/>
      <c r="EK273" s="794">
        <v>151803</v>
      </c>
      <c r="EL273" s="794">
        <v>168731</v>
      </c>
      <c r="EM273" s="793">
        <v>0</v>
      </c>
      <c r="EN273" s="793"/>
      <c r="EO273" s="795"/>
    </row>
    <row r="274" spans="128:145">
      <c r="DX274" s="839" t="s">
        <v>498</v>
      </c>
      <c r="DY274" s="831" t="s">
        <v>580</v>
      </c>
      <c r="DZ274" s="831" t="s">
        <v>6</v>
      </c>
      <c r="EA274" s="832" t="s">
        <v>1171</v>
      </c>
      <c r="EB274" s="792">
        <v>216</v>
      </c>
      <c r="EC274" s="793"/>
      <c r="ED274" s="794">
        <v>216</v>
      </c>
      <c r="EE274" s="794">
        <v>2153</v>
      </c>
      <c r="EF274" s="793"/>
      <c r="EG274" s="794">
        <v>0.10032512772875057</v>
      </c>
      <c r="EH274" s="793"/>
      <c r="EI274" s="794">
        <v>0</v>
      </c>
      <c r="EJ274" s="794"/>
      <c r="EK274" s="794">
        <v>16928</v>
      </c>
      <c r="EL274" s="794"/>
      <c r="EM274" s="793"/>
      <c r="EN274" s="793"/>
      <c r="EO274" s="795"/>
    </row>
    <row r="275" spans="128:145">
      <c r="DX275" s="789" t="s">
        <v>500</v>
      </c>
      <c r="DY275" s="790" t="s">
        <v>500</v>
      </c>
      <c r="DZ275" s="790" t="s">
        <v>744</v>
      </c>
      <c r="EA275" s="791" t="s">
        <v>501</v>
      </c>
      <c r="EB275" s="792">
        <v>3295</v>
      </c>
      <c r="EC275" s="793"/>
      <c r="ED275" s="794">
        <v>3295</v>
      </c>
      <c r="EE275" s="794"/>
      <c r="EF275" s="793"/>
      <c r="EG275" s="794">
        <v>0.87983978638184246</v>
      </c>
      <c r="EH275" s="793"/>
      <c r="EI275" s="794">
        <v>0</v>
      </c>
      <c r="EJ275" s="794"/>
      <c r="EK275" s="794">
        <v>0</v>
      </c>
      <c r="EL275" s="794"/>
      <c r="EM275" s="793"/>
      <c r="EN275" s="793"/>
      <c r="EO275" s="795"/>
    </row>
    <row r="276" spans="128:145">
      <c r="DX276" s="839" t="s">
        <v>500</v>
      </c>
      <c r="DY276" s="831" t="s">
        <v>136</v>
      </c>
      <c r="DZ276" s="831" t="s">
        <v>6</v>
      </c>
      <c r="EA276" s="832" t="s">
        <v>137</v>
      </c>
      <c r="EB276" s="792">
        <v>450</v>
      </c>
      <c r="EC276" s="793"/>
      <c r="ED276" s="794">
        <v>450</v>
      </c>
      <c r="EE276" s="794">
        <v>3745</v>
      </c>
      <c r="EF276" s="793"/>
      <c r="EG276" s="794">
        <v>0.12016021361815754</v>
      </c>
      <c r="EH276" s="793"/>
      <c r="EI276" s="794">
        <v>0</v>
      </c>
      <c r="EJ276" s="794"/>
      <c r="EK276" s="794">
        <v>0</v>
      </c>
      <c r="EL276" s="794"/>
      <c r="EM276" s="793"/>
      <c r="EN276" s="793"/>
      <c r="EO276" s="795"/>
    </row>
    <row r="277" spans="128:145">
      <c r="DX277" s="836" t="s">
        <v>502</v>
      </c>
      <c r="DY277" s="837" t="s">
        <v>502</v>
      </c>
      <c r="DZ277" s="837" t="s">
        <v>744</v>
      </c>
      <c r="EA277" s="838" t="s">
        <v>503</v>
      </c>
      <c r="EB277" s="792">
        <v>621</v>
      </c>
      <c r="EC277" s="793"/>
      <c r="ED277" s="794">
        <v>621</v>
      </c>
      <c r="EE277" s="794">
        <v>621</v>
      </c>
      <c r="EF277" s="793"/>
      <c r="EG277" s="794">
        <v>1</v>
      </c>
      <c r="EH277" s="793"/>
      <c r="EI277" s="794">
        <v>386523</v>
      </c>
      <c r="EJ277" s="794"/>
      <c r="EK277" s="794">
        <v>386523</v>
      </c>
      <c r="EL277" s="794">
        <v>386523</v>
      </c>
      <c r="EM277" s="793">
        <v>0</v>
      </c>
      <c r="EN277" s="793"/>
      <c r="EO277" s="795"/>
    </row>
    <row r="278" spans="128:145">
      <c r="DX278" s="789" t="s">
        <v>504</v>
      </c>
      <c r="DY278" s="790" t="s">
        <v>504</v>
      </c>
      <c r="DZ278" s="790" t="s">
        <v>744</v>
      </c>
      <c r="EA278" s="791" t="s">
        <v>505</v>
      </c>
      <c r="EB278" s="792">
        <v>41411</v>
      </c>
      <c r="EC278" s="793"/>
      <c r="ED278" s="794">
        <v>41411</v>
      </c>
      <c r="EE278" s="794"/>
      <c r="EF278" s="793"/>
      <c r="EG278" s="794">
        <v>0.9024363668061367</v>
      </c>
      <c r="EH278" s="793"/>
      <c r="EI278" s="794">
        <v>0</v>
      </c>
      <c r="EJ278" s="794"/>
      <c r="EK278" s="794">
        <v>0</v>
      </c>
      <c r="EL278" s="794"/>
      <c r="EM278" s="793"/>
      <c r="EN278" s="793"/>
      <c r="EO278" s="795"/>
    </row>
    <row r="279" spans="128:145">
      <c r="DX279" s="789" t="s">
        <v>504</v>
      </c>
      <c r="DY279" s="790" t="s">
        <v>138</v>
      </c>
      <c r="DZ279" s="790" t="s">
        <v>6</v>
      </c>
      <c r="EA279" s="791" t="s">
        <v>139</v>
      </c>
      <c r="EB279" s="792">
        <v>2240</v>
      </c>
      <c r="EC279" s="793"/>
      <c r="ED279" s="794">
        <v>2240</v>
      </c>
      <c r="EE279" s="794"/>
      <c r="EF279" s="793"/>
      <c r="EG279" s="794">
        <v>4.8814504881450491E-2</v>
      </c>
      <c r="EH279" s="793"/>
      <c r="EI279" s="794">
        <v>0</v>
      </c>
      <c r="EJ279" s="794"/>
      <c r="EK279" s="794">
        <v>0</v>
      </c>
      <c r="EL279" s="794"/>
      <c r="EM279" s="793"/>
      <c r="EN279" s="793"/>
      <c r="EO279" s="795"/>
    </row>
    <row r="280" spans="128:145">
      <c r="DX280" s="789" t="s">
        <v>504</v>
      </c>
      <c r="DY280" s="790" t="s">
        <v>984</v>
      </c>
      <c r="DZ280" s="790" t="s">
        <v>6</v>
      </c>
      <c r="EA280" s="791" t="s">
        <v>983</v>
      </c>
      <c r="EB280" s="792">
        <v>678</v>
      </c>
      <c r="EC280" s="793"/>
      <c r="ED280" s="794">
        <v>678</v>
      </c>
      <c r="EE280" s="794"/>
      <c r="EF280" s="793"/>
      <c r="EG280" s="794">
        <v>1.4775104602510461E-2</v>
      </c>
      <c r="EH280" s="793"/>
      <c r="EI280" s="794">
        <v>0</v>
      </c>
      <c r="EJ280" s="794"/>
      <c r="EK280" s="794">
        <v>0</v>
      </c>
      <c r="EL280" s="794"/>
      <c r="EM280" s="793"/>
      <c r="EN280" s="793"/>
      <c r="EO280" s="795"/>
    </row>
    <row r="281" spans="128:145">
      <c r="DX281" s="789" t="s">
        <v>504</v>
      </c>
      <c r="DY281" s="790" t="s">
        <v>986</v>
      </c>
      <c r="DZ281" s="790" t="s">
        <v>6</v>
      </c>
      <c r="EA281" s="791" t="s">
        <v>1172</v>
      </c>
      <c r="EB281" s="843">
        <v>1100</v>
      </c>
      <c r="EC281" s="827"/>
      <c r="ED281" s="828">
        <v>1100</v>
      </c>
      <c r="EE281" s="828"/>
      <c r="EF281" s="827"/>
      <c r="EG281" s="828">
        <v>2.3971408647140865E-2</v>
      </c>
      <c r="EH281" s="827"/>
      <c r="EI281" s="794">
        <v>0</v>
      </c>
      <c r="EJ281" s="828"/>
      <c r="EK281" s="828">
        <v>0</v>
      </c>
      <c r="EL281" s="828"/>
      <c r="EM281" s="827"/>
      <c r="EN281" s="827"/>
      <c r="EO281" s="829"/>
    </row>
    <row r="282" spans="128:145" ht="15">
      <c r="DX282" s="789" t="s">
        <v>504</v>
      </c>
      <c r="DY282" s="790" t="s">
        <v>1244</v>
      </c>
      <c r="DZ282" s="790" t="s">
        <v>6</v>
      </c>
      <c r="EA282" s="935" t="s">
        <v>1245</v>
      </c>
      <c r="EB282" s="792">
        <v>124</v>
      </c>
      <c r="EC282" s="793"/>
      <c r="ED282" s="794">
        <v>124</v>
      </c>
      <c r="EE282" s="794"/>
      <c r="EF282" s="793"/>
      <c r="EG282" s="794">
        <v>2.7022315202231521E-3</v>
      </c>
      <c r="EH282" s="793"/>
      <c r="EI282" s="794">
        <v>0</v>
      </c>
      <c r="EJ282" s="794"/>
      <c r="EK282" s="794">
        <v>0</v>
      </c>
      <c r="EL282" s="794"/>
      <c r="EM282" s="793"/>
      <c r="EN282" s="793"/>
      <c r="EO282" s="795"/>
    </row>
    <row r="283" spans="128:145" ht="15">
      <c r="DX283" s="839" t="s">
        <v>504</v>
      </c>
      <c r="DY283" s="831" t="s">
        <v>1246</v>
      </c>
      <c r="DZ283" s="831" t="s">
        <v>6</v>
      </c>
      <c r="EA283" s="941" t="s">
        <v>1247</v>
      </c>
      <c r="EB283" s="792">
        <v>335</v>
      </c>
      <c r="EC283" s="827"/>
      <c r="ED283" s="828">
        <v>335</v>
      </c>
      <c r="EE283" s="828">
        <v>45888</v>
      </c>
      <c r="EF283" s="827"/>
      <c r="EG283" s="828">
        <v>7.3003835425383542E-3</v>
      </c>
      <c r="EH283" s="827"/>
      <c r="EI283" s="794">
        <v>0</v>
      </c>
      <c r="EJ283" s="828"/>
      <c r="EK283" s="828">
        <v>0</v>
      </c>
      <c r="EL283" s="828"/>
      <c r="EM283" s="827"/>
      <c r="EN283" s="827"/>
      <c r="EO283" s="829"/>
    </row>
    <row r="284" spans="128:145">
      <c r="DX284" s="789" t="s">
        <v>506</v>
      </c>
      <c r="DY284" s="790" t="s">
        <v>506</v>
      </c>
      <c r="DZ284" s="790" t="s">
        <v>744</v>
      </c>
      <c r="EA284" s="791" t="s">
        <v>507</v>
      </c>
      <c r="EB284" s="792">
        <v>5075</v>
      </c>
      <c r="EC284" s="827"/>
      <c r="ED284" s="828">
        <v>5075</v>
      </c>
      <c r="EE284" s="828"/>
      <c r="EF284" s="827"/>
      <c r="EG284" s="828">
        <v>0.68075117370892024</v>
      </c>
      <c r="EH284" s="827"/>
      <c r="EI284" s="794">
        <v>5587597</v>
      </c>
      <c r="EJ284" s="828"/>
      <c r="EK284" s="828">
        <v>3803764</v>
      </c>
      <c r="EL284" s="828">
        <v>5587597</v>
      </c>
      <c r="EM284" s="827">
        <v>0</v>
      </c>
      <c r="EN284" s="827">
        <v>1</v>
      </c>
      <c r="EO284" s="829"/>
    </row>
    <row r="285" spans="128:145">
      <c r="DX285" s="789" t="s">
        <v>506</v>
      </c>
      <c r="DY285" s="790" t="s">
        <v>140</v>
      </c>
      <c r="DZ285" s="790" t="s">
        <v>6</v>
      </c>
      <c r="EA285" s="791" t="s">
        <v>141</v>
      </c>
      <c r="EB285" s="792">
        <v>1050</v>
      </c>
      <c r="EC285" s="793"/>
      <c r="ED285" s="794">
        <v>1050</v>
      </c>
      <c r="EE285" s="794"/>
      <c r="EF285" s="793"/>
      <c r="EG285" s="794">
        <v>0.14084507042253522</v>
      </c>
      <c r="EH285" s="793"/>
      <c r="EI285" s="794">
        <v>0</v>
      </c>
      <c r="EJ285" s="794"/>
      <c r="EK285" s="794">
        <v>786985</v>
      </c>
      <c r="EL285" s="794"/>
      <c r="EM285" s="793"/>
      <c r="EN285" s="793"/>
      <c r="EO285" s="795"/>
    </row>
    <row r="286" spans="128:145">
      <c r="DX286" s="839" t="s">
        <v>506</v>
      </c>
      <c r="DY286" s="831" t="s">
        <v>521</v>
      </c>
      <c r="DZ286" s="831" t="s">
        <v>6</v>
      </c>
      <c r="EA286" s="832" t="s">
        <v>522</v>
      </c>
      <c r="EB286" s="792">
        <v>1330</v>
      </c>
      <c r="EC286" s="827"/>
      <c r="ED286" s="828">
        <v>1330</v>
      </c>
      <c r="EE286" s="828">
        <v>7455</v>
      </c>
      <c r="EF286" s="827"/>
      <c r="EG286" s="828">
        <v>0.17840375586854459</v>
      </c>
      <c r="EH286" s="827"/>
      <c r="EI286" s="794">
        <v>0</v>
      </c>
      <c r="EJ286" s="828"/>
      <c r="EK286" s="828">
        <v>996848</v>
      </c>
      <c r="EL286" s="828"/>
      <c r="EM286" s="827"/>
      <c r="EN286" s="827"/>
      <c r="EO286" s="829"/>
    </row>
    <row r="287" spans="128:145">
      <c r="DX287" s="842" t="s">
        <v>508</v>
      </c>
      <c r="DY287" s="790" t="s">
        <v>508</v>
      </c>
      <c r="DZ287" s="790" t="s">
        <v>744</v>
      </c>
      <c r="EA287" s="791" t="s">
        <v>542</v>
      </c>
      <c r="EB287" s="792">
        <v>161291</v>
      </c>
      <c r="EC287" s="793"/>
      <c r="ED287" s="794">
        <v>161291</v>
      </c>
      <c r="EE287" s="794"/>
      <c r="EF287" s="793"/>
      <c r="EG287" s="794">
        <v>0.89660903885707932</v>
      </c>
      <c r="EH287" s="793"/>
      <c r="EI287" s="794">
        <v>0</v>
      </c>
      <c r="EJ287" s="794"/>
      <c r="EK287" s="794">
        <v>0</v>
      </c>
      <c r="EL287" s="794">
        <v>0</v>
      </c>
      <c r="EM287" s="793"/>
      <c r="EN287" s="793"/>
      <c r="EO287" s="795"/>
    </row>
    <row r="288" spans="128:145">
      <c r="DX288" s="842" t="s">
        <v>508</v>
      </c>
      <c r="DY288" s="790" t="s">
        <v>142</v>
      </c>
      <c r="DZ288" s="790" t="s">
        <v>6</v>
      </c>
      <c r="EA288" s="791" t="s">
        <v>1173</v>
      </c>
      <c r="EB288" s="792">
        <v>460</v>
      </c>
      <c r="EC288" s="793"/>
      <c r="ED288" s="794">
        <v>460</v>
      </c>
      <c r="EE288" s="794"/>
      <c r="EF288" s="793"/>
      <c r="EG288" s="794">
        <v>2.5571182389237867E-3</v>
      </c>
      <c r="EH288" s="793"/>
      <c r="EI288" s="794">
        <v>0</v>
      </c>
      <c r="EJ288" s="794"/>
      <c r="EK288" s="794">
        <v>0</v>
      </c>
      <c r="EL288" s="794"/>
      <c r="EM288" s="793"/>
      <c r="EN288" s="793"/>
      <c r="EO288" s="795"/>
    </row>
    <row r="289" spans="128:145">
      <c r="DX289" s="842" t="s">
        <v>508</v>
      </c>
      <c r="DY289" s="790" t="s">
        <v>144</v>
      </c>
      <c r="DZ289" s="790" t="s">
        <v>6</v>
      </c>
      <c r="EA289" s="791" t="s">
        <v>145</v>
      </c>
      <c r="EB289" s="792">
        <v>408</v>
      </c>
      <c r="EC289" s="793"/>
      <c r="ED289" s="794">
        <v>408</v>
      </c>
      <c r="EE289" s="794"/>
      <c r="EF289" s="793"/>
      <c r="EG289" s="794">
        <v>2.2680526988715327E-3</v>
      </c>
      <c r="EH289" s="793"/>
      <c r="EI289" s="794">
        <v>0</v>
      </c>
      <c r="EJ289" s="794"/>
      <c r="EK289" s="794">
        <v>0</v>
      </c>
      <c r="EL289" s="794"/>
      <c r="EM289" s="793"/>
      <c r="EN289" s="793"/>
      <c r="EO289" s="795"/>
    </row>
    <row r="290" spans="128:145">
      <c r="DX290" s="842" t="s">
        <v>508</v>
      </c>
      <c r="DY290" s="790" t="s">
        <v>146</v>
      </c>
      <c r="DZ290" s="790" t="s">
        <v>6</v>
      </c>
      <c r="EA290" s="791" t="s">
        <v>147</v>
      </c>
      <c r="EB290" s="792">
        <v>739</v>
      </c>
      <c r="EC290" s="793"/>
      <c r="ED290" s="794">
        <v>739</v>
      </c>
      <c r="EE290" s="794"/>
      <c r="EF290" s="793"/>
      <c r="EG290" s="794">
        <v>4.108066040357997E-3</v>
      </c>
      <c r="EH290" s="793"/>
      <c r="EI290" s="794">
        <v>0</v>
      </c>
      <c r="EJ290" s="794"/>
      <c r="EK290" s="794">
        <v>0</v>
      </c>
      <c r="EL290" s="794"/>
      <c r="EM290" s="793"/>
      <c r="EN290" s="793"/>
      <c r="EO290" s="795"/>
    </row>
    <row r="291" spans="128:145">
      <c r="DX291" s="842" t="s">
        <v>508</v>
      </c>
      <c r="DY291" s="790" t="s">
        <v>148</v>
      </c>
      <c r="DZ291" s="790" t="s">
        <v>6</v>
      </c>
      <c r="EA291" s="791" t="s">
        <v>149</v>
      </c>
      <c r="EB291" s="792">
        <v>1750</v>
      </c>
      <c r="EC291" s="793"/>
      <c r="ED291" s="794">
        <v>1750</v>
      </c>
      <c r="EE291" s="794"/>
      <c r="EF291" s="793"/>
      <c r="EG291" s="794">
        <v>9.7281672132970148E-3</v>
      </c>
      <c r="EH291" s="793"/>
      <c r="EI291" s="794">
        <v>0</v>
      </c>
      <c r="EJ291" s="794"/>
      <c r="EK291" s="794">
        <v>0</v>
      </c>
      <c r="EL291" s="794"/>
      <c r="EM291" s="793"/>
      <c r="EN291" s="793"/>
      <c r="EO291" s="795"/>
    </row>
    <row r="292" spans="128:145">
      <c r="DX292" s="842" t="s">
        <v>508</v>
      </c>
      <c r="DY292" s="790" t="s">
        <v>150</v>
      </c>
      <c r="DZ292" s="790" t="s">
        <v>6</v>
      </c>
      <c r="EA292" s="791" t="s">
        <v>151</v>
      </c>
      <c r="EB292" s="792">
        <v>1400</v>
      </c>
      <c r="EC292" s="793"/>
      <c r="ED292" s="794">
        <v>1400</v>
      </c>
      <c r="EE292" s="794"/>
      <c r="EF292" s="793"/>
      <c r="EG292" s="794">
        <v>7.7825337706376122E-3</v>
      </c>
      <c r="EH292" s="793"/>
      <c r="EI292" s="794">
        <v>0</v>
      </c>
      <c r="EJ292" s="794"/>
      <c r="EK292" s="794">
        <v>0</v>
      </c>
      <c r="EL292" s="794"/>
      <c r="EM292" s="793"/>
      <c r="EN292" s="793"/>
      <c r="EO292" s="795"/>
    </row>
    <row r="293" spans="128:145">
      <c r="DX293" s="842" t="s">
        <v>508</v>
      </c>
      <c r="DY293" s="790" t="s">
        <v>152</v>
      </c>
      <c r="DZ293" s="790" t="s">
        <v>6</v>
      </c>
      <c r="EA293" s="791" t="s">
        <v>1174</v>
      </c>
      <c r="EB293" s="792">
        <v>580</v>
      </c>
      <c r="EC293" s="793"/>
      <c r="ED293" s="794">
        <v>580</v>
      </c>
      <c r="EE293" s="794"/>
      <c r="EF293" s="793"/>
      <c r="EG293" s="794">
        <v>3.2241925621212964E-3</v>
      </c>
      <c r="EH293" s="793"/>
      <c r="EI293" s="794">
        <v>0</v>
      </c>
      <c r="EJ293" s="794"/>
      <c r="EK293" s="794">
        <v>0</v>
      </c>
      <c r="EL293" s="794"/>
      <c r="EM293" s="793"/>
      <c r="EN293" s="793"/>
      <c r="EO293" s="795"/>
    </row>
    <row r="294" spans="128:145">
      <c r="DX294" s="842" t="s">
        <v>508</v>
      </c>
      <c r="DY294" s="790" t="s">
        <v>154</v>
      </c>
      <c r="DZ294" s="790" t="s">
        <v>6</v>
      </c>
      <c r="EA294" s="791" t="s">
        <v>539</v>
      </c>
      <c r="EB294" s="792">
        <v>745</v>
      </c>
      <c r="EC294" s="793"/>
      <c r="ED294" s="794">
        <v>745</v>
      </c>
      <c r="EE294" s="794"/>
      <c r="EF294" s="793"/>
      <c r="EG294" s="794">
        <v>4.1414197565178721E-3</v>
      </c>
      <c r="EH294" s="793"/>
      <c r="EI294" s="794">
        <v>0</v>
      </c>
      <c r="EJ294" s="794"/>
      <c r="EK294" s="794">
        <v>0</v>
      </c>
      <c r="EL294" s="794"/>
      <c r="EM294" s="793"/>
      <c r="EN294" s="793"/>
      <c r="EO294" s="795"/>
    </row>
    <row r="295" spans="128:145" ht="15">
      <c r="DX295" s="842" t="s">
        <v>508</v>
      </c>
      <c r="DY295" s="790" t="s">
        <v>155</v>
      </c>
      <c r="DZ295" s="790" t="s">
        <v>6</v>
      </c>
      <c r="EA295" s="970" t="s">
        <v>1175</v>
      </c>
      <c r="EB295" s="792">
        <v>860</v>
      </c>
      <c r="EC295" s="793"/>
      <c r="ED295" s="794">
        <v>860</v>
      </c>
      <c r="EE295" s="794"/>
      <c r="EF295" s="793"/>
      <c r="EG295" s="794">
        <v>4.780699316248819E-3</v>
      </c>
      <c r="EH295" s="793"/>
      <c r="EI295" s="794">
        <v>0</v>
      </c>
      <c r="EJ295" s="794"/>
      <c r="EK295" s="794">
        <v>0</v>
      </c>
      <c r="EL295" s="794"/>
      <c r="EM295" s="793"/>
      <c r="EN295" s="793"/>
      <c r="EO295" s="795"/>
    </row>
    <row r="296" spans="128:145">
      <c r="DX296" s="842" t="s">
        <v>508</v>
      </c>
      <c r="DY296" s="790" t="s">
        <v>157</v>
      </c>
      <c r="DZ296" s="1019" t="s">
        <v>6</v>
      </c>
      <c r="EA296" s="1019" t="s">
        <v>158</v>
      </c>
      <c r="EB296" s="792">
        <v>144</v>
      </c>
      <c r="EC296" s="793"/>
      <c r="ED296" s="794">
        <v>144</v>
      </c>
      <c r="EE296" s="794"/>
      <c r="EF296" s="793"/>
      <c r="EG296" s="794">
        <v>8.004891878370115E-4</v>
      </c>
      <c r="EH296" s="793"/>
      <c r="EI296" s="794">
        <v>0</v>
      </c>
      <c r="EJ296" s="794"/>
      <c r="EK296" s="794">
        <v>0</v>
      </c>
      <c r="EL296" s="794"/>
      <c r="EM296" s="793"/>
      <c r="EN296" s="793"/>
      <c r="EO296" s="795"/>
    </row>
    <row r="297" spans="128:145">
      <c r="DX297" s="842" t="s">
        <v>508</v>
      </c>
      <c r="DY297" s="790" t="s">
        <v>159</v>
      </c>
      <c r="DZ297" s="1019" t="s">
        <v>6</v>
      </c>
      <c r="EA297" s="1019" t="s">
        <v>1176</v>
      </c>
      <c r="EB297" s="793">
        <v>870</v>
      </c>
      <c r="EC297" s="793"/>
      <c r="ED297" s="794">
        <v>870</v>
      </c>
      <c r="EE297" s="794"/>
      <c r="EF297" s="793"/>
      <c r="EG297" s="794">
        <v>4.8362888431819446E-3</v>
      </c>
      <c r="EH297" s="793"/>
      <c r="EI297" s="794">
        <v>0</v>
      </c>
      <c r="EJ297" s="794"/>
      <c r="EK297" s="794">
        <v>0</v>
      </c>
      <c r="EL297" s="794"/>
      <c r="EM297" s="793"/>
      <c r="EN297" s="793"/>
      <c r="EO297" s="795"/>
    </row>
    <row r="298" spans="128:145">
      <c r="DX298" s="789" t="s">
        <v>508</v>
      </c>
      <c r="DY298" s="790" t="s">
        <v>242</v>
      </c>
      <c r="DZ298" s="790" t="s">
        <v>6</v>
      </c>
      <c r="EA298" s="791" t="s">
        <v>243</v>
      </c>
      <c r="EB298" s="794">
        <v>630</v>
      </c>
      <c r="EC298" s="793"/>
      <c r="ED298" s="793">
        <v>630</v>
      </c>
      <c r="EE298" s="794"/>
      <c r="EF298" s="793"/>
      <c r="EG298" s="794">
        <v>3.5021401967869252E-3</v>
      </c>
      <c r="EH298" s="793"/>
      <c r="EI298" s="794">
        <v>0</v>
      </c>
      <c r="EJ298" s="794"/>
      <c r="EK298" s="794">
        <v>0</v>
      </c>
      <c r="EL298" s="794"/>
      <c r="EM298" s="793">
        <v>0</v>
      </c>
      <c r="EN298" s="793"/>
      <c r="EO298" s="795"/>
    </row>
    <row r="299" spans="128:145">
      <c r="DX299" s="789" t="s">
        <v>508</v>
      </c>
      <c r="DY299" s="790" t="s">
        <v>275</v>
      </c>
      <c r="DZ299" s="790" t="s">
        <v>6</v>
      </c>
      <c r="EA299" s="791" t="s">
        <v>276</v>
      </c>
      <c r="EB299" s="793">
        <v>643</v>
      </c>
      <c r="EC299" s="793"/>
      <c r="ED299" s="793">
        <v>643</v>
      </c>
      <c r="EE299" s="793"/>
      <c r="EF299" s="793"/>
      <c r="EG299" s="793">
        <v>3.5744065817999889E-3</v>
      </c>
      <c r="EH299" s="793"/>
      <c r="EI299" s="793">
        <v>0</v>
      </c>
      <c r="EJ299" s="793"/>
      <c r="EK299" s="793">
        <v>0</v>
      </c>
      <c r="EL299" s="793"/>
      <c r="EM299" s="793"/>
      <c r="EN299" s="793"/>
      <c r="EO299" s="795"/>
    </row>
    <row r="300" spans="128:145">
      <c r="DX300" s="789" t="s">
        <v>508</v>
      </c>
      <c r="DY300" s="790" t="s">
        <v>780</v>
      </c>
      <c r="DZ300" s="790" t="s">
        <v>6</v>
      </c>
      <c r="EA300" s="791" t="s">
        <v>1177</v>
      </c>
      <c r="EB300" s="794">
        <v>1040</v>
      </c>
      <c r="EC300" s="793"/>
      <c r="ED300" s="793">
        <v>1040</v>
      </c>
      <c r="EE300" s="794"/>
      <c r="EF300" s="793"/>
      <c r="EG300" s="794">
        <v>5.7813108010450831E-3</v>
      </c>
      <c r="EH300" s="793"/>
      <c r="EI300" s="794">
        <v>0</v>
      </c>
      <c r="EJ300" s="794"/>
      <c r="EK300" s="794">
        <v>0</v>
      </c>
      <c r="EL300" s="794"/>
      <c r="EM300" s="793">
        <v>0</v>
      </c>
      <c r="EN300" s="793"/>
      <c r="EO300" s="795"/>
    </row>
    <row r="301" spans="128:145">
      <c r="DX301" s="789" t="s">
        <v>508</v>
      </c>
      <c r="DY301" s="790" t="s">
        <v>855</v>
      </c>
      <c r="DZ301" s="790" t="s">
        <v>6</v>
      </c>
      <c r="EA301" s="791" t="s">
        <v>1178</v>
      </c>
      <c r="EB301" s="794">
        <v>449</v>
      </c>
      <c r="EC301" s="793"/>
      <c r="ED301" s="793">
        <v>449</v>
      </c>
      <c r="EE301" s="794"/>
      <c r="EF301" s="793"/>
      <c r="EG301" s="794">
        <v>2.4959697592973483E-3</v>
      </c>
      <c r="EH301" s="793"/>
      <c r="EI301" s="1021">
        <v>0</v>
      </c>
      <c r="EJ301" s="1021"/>
      <c r="EK301" s="1021">
        <v>0</v>
      </c>
      <c r="EL301" s="794"/>
      <c r="EM301" s="793">
        <v>0</v>
      </c>
      <c r="EN301" s="793"/>
      <c r="EO301" s="795"/>
    </row>
    <row r="302" spans="128:145">
      <c r="DX302" s="842" t="s">
        <v>508</v>
      </c>
      <c r="DY302" s="1022" t="s">
        <v>903</v>
      </c>
      <c r="DZ302" s="619" t="s">
        <v>6</v>
      </c>
      <c r="EA302" s="619" t="s">
        <v>1179</v>
      </c>
      <c r="EB302" s="794">
        <v>917</v>
      </c>
      <c r="EC302" s="793"/>
      <c r="ED302" s="793">
        <v>917</v>
      </c>
      <c r="EE302" s="794"/>
      <c r="EF302" s="793"/>
      <c r="EG302" s="794">
        <v>5.0975596197676354E-3</v>
      </c>
      <c r="EH302" s="793"/>
      <c r="EI302" s="794">
        <v>0</v>
      </c>
      <c r="EJ302" s="794"/>
      <c r="EK302" s="794">
        <v>0</v>
      </c>
      <c r="EL302" s="794"/>
      <c r="EM302" s="793"/>
      <c r="EN302" s="793"/>
      <c r="EO302" s="795"/>
    </row>
    <row r="303" spans="128:145">
      <c r="DX303" s="789" t="s">
        <v>508</v>
      </c>
      <c r="DY303" s="790" t="s">
        <v>905</v>
      </c>
      <c r="DZ303" s="790" t="s">
        <v>6</v>
      </c>
      <c r="EA303" s="791" t="s">
        <v>906</v>
      </c>
      <c r="EB303" s="794">
        <v>1050</v>
      </c>
      <c r="EC303" s="793"/>
      <c r="ED303" s="793">
        <v>1050</v>
      </c>
      <c r="EE303" s="794"/>
      <c r="EF303" s="793"/>
      <c r="EG303" s="794">
        <v>5.8369003279782087E-3</v>
      </c>
      <c r="EH303" s="793"/>
      <c r="EI303" s="794">
        <v>0</v>
      </c>
      <c r="EJ303" s="794"/>
      <c r="EK303" s="794">
        <v>0</v>
      </c>
      <c r="EL303" s="794"/>
      <c r="EM303" s="793">
        <v>0</v>
      </c>
      <c r="EN303" s="793"/>
      <c r="EO303" s="795"/>
    </row>
    <row r="304" spans="128:145">
      <c r="DX304" s="842" t="s">
        <v>508</v>
      </c>
      <c r="DY304" s="790" t="s">
        <v>907</v>
      </c>
      <c r="DZ304" s="790" t="s">
        <v>6</v>
      </c>
      <c r="EA304" s="791" t="s">
        <v>1180</v>
      </c>
      <c r="EB304" s="794">
        <v>740</v>
      </c>
      <c r="EC304" s="793"/>
      <c r="ED304" s="793">
        <v>740</v>
      </c>
      <c r="EE304" s="794"/>
      <c r="EF304" s="793"/>
      <c r="EG304" s="794">
        <v>4.1136249930513093E-3</v>
      </c>
      <c r="EH304" s="793"/>
      <c r="EI304" s="794">
        <v>0</v>
      </c>
      <c r="EJ304" s="794"/>
      <c r="EK304" s="794">
        <v>0</v>
      </c>
      <c r="EL304" s="794"/>
      <c r="EM304" s="793"/>
      <c r="EN304" s="793"/>
      <c r="EO304" s="795"/>
    </row>
    <row r="305" spans="128:145">
      <c r="DX305" s="789" t="s">
        <v>508</v>
      </c>
      <c r="DY305" s="790" t="s">
        <v>943</v>
      </c>
      <c r="DZ305" s="790" t="s">
        <v>6</v>
      </c>
      <c r="EA305" s="791" t="s">
        <v>1181</v>
      </c>
      <c r="EB305" s="1013">
        <v>504</v>
      </c>
      <c r="EC305" s="793"/>
      <c r="ED305" s="793">
        <v>504</v>
      </c>
      <c r="EE305" s="794"/>
      <c r="EF305" s="793"/>
      <c r="EG305" s="794">
        <v>2.8017121574295404E-3</v>
      </c>
      <c r="EH305" s="793"/>
      <c r="EI305" s="1021">
        <v>0</v>
      </c>
      <c r="EJ305" s="1021"/>
      <c r="EK305" s="1021">
        <v>0</v>
      </c>
      <c r="EL305" s="794"/>
      <c r="EM305" s="793"/>
      <c r="EN305" s="1013"/>
      <c r="EO305" s="795"/>
    </row>
    <row r="306" spans="128:145">
      <c r="DX306" s="789" t="s">
        <v>508</v>
      </c>
      <c r="DY306" s="790" t="s">
        <v>987</v>
      </c>
      <c r="DZ306" s="790" t="s">
        <v>6</v>
      </c>
      <c r="EA306" s="791" t="s">
        <v>988</v>
      </c>
      <c r="EB306" s="794">
        <v>185</v>
      </c>
      <c r="EC306" s="793"/>
      <c r="ED306" s="793">
        <v>185</v>
      </c>
      <c r="EE306" s="794"/>
      <c r="EF306" s="793"/>
      <c r="EG306" s="794">
        <v>1.0284062482628273E-3</v>
      </c>
      <c r="EH306" s="793"/>
      <c r="EI306" s="794">
        <v>0</v>
      </c>
      <c r="EJ306" s="794"/>
      <c r="EK306" s="794">
        <v>0</v>
      </c>
      <c r="EL306" s="794"/>
      <c r="EM306" s="793">
        <v>0</v>
      </c>
      <c r="EN306" s="793"/>
      <c r="EO306" s="795"/>
    </row>
    <row r="307" spans="128:145">
      <c r="DX307" s="789" t="s">
        <v>508</v>
      </c>
      <c r="DY307" s="790" t="s">
        <v>1026</v>
      </c>
      <c r="DZ307" s="790" t="s">
        <v>6</v>
      </c>
      <c r="EA307" s="791" t="s">
        <v>1027</v>
      </c>
      <c r="EB307" s="794">
        <v>919</v>
      </c>
      <c r="EC307" s="793"/>
      <c r="ED307" s="793">
        <v>919</v>
      </c>
      <c r="EE307" s="794"/>
      <c r="EF307" s="793"/>
      <c r="EG307" s="794">
        <v>5.1086775251542611E-3</v>
      </c>
      <c r="EH307" s="793"/>
      <c r="EI307" s="794">
        <v>0</v>
      </c>
      <c r="EJ307" s="794"/>
      <c r="EK307" s="794">
        <v>0</v>
      </c>
      <c r="EL307" s="794"/>
      <c r="EM307" s="793"/>
      <c r="EN307" s="793"/>
      <c r="EO307" s="795"/>
    </row>
    <row r="308" spans="128:145">
      <c r="DX308" s="789" t="s">
        <v>508</v>
      </c>
      <c r="DY308" s="790" t="s">
        <v>1028</v>
      </c>
      <c r="DZ308" s="790" t="s">
        <v>6</v>
      </c>
      <c r="EA308" s="791" t="s">
        <v>1182</v>
      </c>
      <c r="EB308" s="794">
        <v>992</v>
      </c>
      <c r="EC308" s="793"/>
      <c r="ED308" s="793">
        <v>992</v>
      </c>
      <c r="EE308" s="794"/>
      <c r="EF308" s="793"/>
      <c r="EG308" s="1021">
        <v>5.5144810717660791E-3</v>
      </c>
      <c r="EH308" s="1023"/>
      <c r="EI308" s="1021">
        <v>0</v>
      </c>
      <c r="EJ308" s="1023"/>
      <c r="EK308" s="1021">
        <v>0</v>
      </c>
      <c r="EL308" s="794"/>
      <c r="EM308" s="793">
        <v>0</v>
      </c>
      <c r="EN308" s="793"/>
      <c r="EO308" s="795"/>
    </row>
    <row r="309" spans="128:145">
      <c r="DX309" s="842" t="s">
        <v>508</v>
      </c>
      <c r="DY309" s="790" t="s">
        <v>1183</v>
      </c>
      <c r="DZ309" s="790" t="s">
        <v>6</v>
      </c>
      <c r="EA309" s="791" t="s">
        <v>1184</v>
      </c>
      <c r="EB309" s="794">
        <v>884</v>
      </c>
      <c r="EC309" s="793"/>
      <c r="ED309" s="793">
        <v>884</v>
      </c>
      <c r="EE309" s="794"/>
      <c r="EF309" s="793"/>
      <c r="EG309" s="794">
        <v>4.9141141808883206E-3</v>
      </c>
      <c r="EH309" s="793"/>
      <c r="EI309" s="794">
        <v>0</v>
      </c>
      <c r="EJ309" s="793"/>
      <c r="EK309" s="793">
        <v>0</v>
      </c>
      <c r="EL309" s="794"/>
      <c r="EM309" s="793"/>
      <c r="EN309" s="793"/>
      <c r="EO309" s="795"/>
    </row>
    <row r="310" spans="128:145" ht="15">
      <c r="DX310" s="842" t="s">
        <v>508</v>
      </c>
      <c r="DY310" s="790" t="s">
        <v>1248</v>
      </c>
      <c r="DZ310" s="790" t="s">
        <v>6</v>
      </c>
      <c r="EA310" s="935" t="s">
        <v>1249</v>
      </c>
      <c r="EB310" s="619">
        <v>590</v>
      </c>
      <c r="ED310" s="619">
        <v>590</v>
      </c>
      <c r="EG310" s="619">
        <v>3.279782089054422E-3</v>
      </c>
      <c r="EI310" s="619">
        <v>0</v>
      </c>
      <c r="EK310" s="619">
        <v>0</v>
      </c>
    </row>
    <row r="311" spans="128:145">
      <c r="DX311" s="789" t="s">
        <v>508</v>
      </c>
      <c r="DY311" s="790" t="s">
        <v>1185</v>
      </c>
      <c r="DZ311" s="790" t="s">
        <v>6</v>
      </c>
      <c r="EA311" s="791" t="s">
        <v>1186</v>
      </c>
      <c r="EB311" s="619">
        <v>370</v>
      </c>
      <c r="ED311" s="619">
        <v>370</v>
      </c>
      <c r="EG311" s="619">
        <v>2.0568124965256547E-3</v>
      </c>
      <c r="EI311" s="619">
        <v>0</v>
      </c>
      <c r="EK311" s="619">
        <v>0</v>
      </c>
    </row>
    <row r="312" spans="128:145">
      <c r="DX312" s="830" t="s">
        <v>508</v>
      </c>
      <c r="DY312" s="831" t="s">
        <v>1293</v>
      </c>
      <c r="DZ312" s="831" t="s">
        <v>6</v>
      </c>
      <c r="EA312" s="832" t="s">
        <v>1294</v>
      </c>
      <c r="EB312" s="619">
        <v>730</v>
      </c>
      <c r="ED312" s="619">
        <v>730</v>
      </c>
      <c r="EE312" s="619">
        <v>179890</v>
      </c>
      <c r="EG312" s="619">
        <v>4.0580354661181837E-3</v>
      </c>
      <c r="EI312" s="619">
        <v>0</v>
      </c>
    </row>
    <row r="313" spans="128:145">
      <c r="DX313" s="789" t="s">
        <v>543</v>
      </c>
      <c r="DY313" s="790" t="s">
        <v>543</v>
      </c>
      <c r="DZ313" s="790" t="s">
        <v>744</v>
      </c>
      <c r="EA313" s="791" t="s">
        <v>544</v>
      </c>
      <c r="EB313" s="619">
        <v>1727</v>
      </c>
      <c r="ED313" s="619">
        <v>1727</v>
      </c>
      <c r="EG313" s="619">
        <v>0.91910590739755194</v>
      </c>
      <c r="EI313" s="619">
        <v>243838</v>
      </c>
      <c r="EK313" s="619">
        <v>224113</v>
      </c>
      <c r="EL313" s="619">
        <v>243838</v>
      </c>
      <c r="EM313" s="619">
        <v>0</v>
      </c>
    </row>
    <row r="314" spans="128:145">
      <c r="DX314" s="839" t="s">
        <v>543</v>
      </c>
      <c r="DY314" s="831" t="s">
        <v>162</v>
      </c>
      <c r="DZ314" s="831" t="s">
        <v>6</v>
      </c>
      <c r="EA314" s="832" t="s">
        <v>163</v>
      </c>
      <c r="EB314" s="619">
        <v>152</v>
      </c>
      <c r="ED314" s="619">
        <v>152</v>
      </c>
      <c r="EE314" s="619">
        <v>1879</v>
      </c>
      <c r="EG314" s="619">
        <v>8.0894092602448106E-2</v>
      </c>
      <c r="EI314" s="619">
        <v>0</v>
      </c>
      <c r="EK314" s="619">
        <v>19725</v>
      </c>
    </row>
    <row r="315" spans="128:145">
      <c r="DX315" s="789" t="s">
        <v>545</v>
      </c>
      <c r="DY315" s="790" t="s">
        <v>545</v>
      </c>
      <c r="DZ315" s="790" t="s">
        <v>744</v>
      </c>
      <c r="EA315" s="791" t="s">
        <v>546</v>
      </c>
      <c r="EB315" s="619">
        <v>1169</v>
      </c>
      <c r="ED315" s="619">
        <v>1169</v>
      </c>
      <c r="EG315" s="619">
        <v>0.84404332129963899</v>
      </c>
      <c r="EI315" s="619">
        <v>665714</v>
      </c>
      <c r="EK315" s="619">
        <v>561891</v>
      </c>
      <c r="EL315" s="619">
        <v>665714</v>
      </c>
      <c r="EM315" s="619">
        <v>0</v>
      </c>
    </row>
    <row r="316" spans="128:145" ht="15">
      <c r="DX316" s="830" t="s">
        <v>545</v>
      </c>
      <c r="DY316" s="831" t="s">
        <v>1250</v>
      </c>
      <c r="DZ316" s="831" t="s">
        <v>6</v>
      </c>
      <c r="EA316" s="941" t="s">
        <v>1251</v>
      </c>
      <c r="EB316" s="619">
        <v>216</v>
      </c>
      <c r="ED316" s="619">
        <v>216</v>
      </c>
      <c r="EE316" s="619">
        <v>1385</v>
      </c>
      <c r="EG316" s="619">
        <v>0.15595667870036101</v>
      </c>
      <c r="EI316" s="619">
        <v>0</v>
      </c>
      <c r="EK316" s="619">
        <v>103823</v>
      </c>
    </row>
    <row r="317" spans="128:145">
      <c r="DX317" s="789" t="s">
        <v>547</v>
      </c>
      <c r="DY317" s="790" t="s">
        <v>547</v>
      </c>
      <c r="DZ317" s="790" t="s">
        <v>744</v>
      </c>
      <c r="EA317" s="791" t="s">
        <v>548</v>
      </c>
      <c r="EB317" s="619">
        <v>4760</v>
      </c>
      <c r="ED317" s="619">
        <v>4760</v>
      </c>
      <c r="EG317" s="619">
        <v>0.96200485044462414</v>
      </c>
      <c r="EI317" s="619">
        <v>0</v>
      </c>
      <c r="EK317" s="619">
        <v>0</v>
      </c>
    </row>
    <row r="318" spans="128:145">
      <c r="DX318" s="839" t="s">
        <v>547</v>
      </c>
      <c r="DY318" s="831" t="s">
        <v>246</v>
      </c>
      <c r="DZ318" s="831" t="s">
        <v>6</v>
      </c>
      <c r="EA318" s="832" t="s">
        <v>247</v>
      </c>
      <c r="EB318" s="619">
        <v>188</v>
      </c>
      <c r="ED318" s="619">
        <v>188</v>
      </c>
      <c r="EE318" s="619">
        <v>4948</v>
      </c>
      <c r="EG318" s="619">
        <v>3.7995149555375911E-2</v>
      </c>
      <c r="EI318" s="619">
        <v>0</v>
      </c>
      <c r="EK318" s="619">
        <v>0</v>
      </c>
    </row>
    <row r="319" spans="128:145">
      <c r="DX319" s="789" t="s">
        <v>549</v>
      </c>
      <c r="DY319" s="790" t="s">
        <v>549</v>
      </c>
      <c r="DZ319" s="790" t="s">
        <v>744</v>
      </c>
      <c r="EA319" s="791" t="s">
        <v>550</v>
      </c>
      <c r="EB319" s="619">
        <v>17933</v>
      </c>
      <c r="ED319" s="619">
        <v>17933</v>
      </c>
      <c r="EG319" s="619">
        <v>0.92533539731682146</v>
      </c>
      <c r="EI319" s="619">
        <v>11293501</v>
      </c>
      <c r="EK319" s="619">
        <v>10450276</v>
      </c>
      <c r="EL319" s="619">
        <v>11293501</v>
      </c>
      <c r="EM319" s="619">
        <v>0</v>
      </c>
      <c r="EN319" s="619">
        <v>0</v>
      </c>
    </row>
    <row r="320" spans="128:145">
      <c r="DX320" s="789" t="s">
        <v>549</v>
      </c>
      <c r="DY320" s="790" t="s">
        <v>164</v>
      </c>
      <c r="DZ320" s="790" t="s">
        <v>6</v>
      </c>
      <c r="EA320" s="791" t="s">
        <v>165</v>
      </c>
      <c r="EB320" s="619">
        <v>300</v>
      </c>
      <c r="ED320" s="619">
        <v>300</v>
      </c>
      <c r="EG320" s="619">
        <v>1.5479876160990712E-2</v>
      </c>
      <c r="EI320" s="619">
        <v>0</v>
      </c>
      <c r="EK320" s="619">
        <v>174822</v>
      </c>
    </row>
    <row r="321" spans="128:144">
      <c r="DX321" s="839" t="s">
        <v>549</v>
      </c>
      <c r="DY321" s="831" t="s">
        <v>909</v>
      </c>
      <c r="DZ321" s="831" t="s">
        <v>6</v>
      </c>
      <c r="EA321" s="832" t="s">
        <v>910</v>
      </c>
      <c r="EB321" s="619">
        <v>1147</v>
      </c>
      <c r="ED321" s="619">
        <v>1147</v>
      </c>
      <c r="EE321" s="619">
        <v>19380</v>
      </c>
      <c r="EG321" s="619">
        <v>5.9184726522187821E-2</v>
      </c>
      <c r="EI321" s="619">
        <v>0</v>
      </c>
      <c r="EK321" s="619">
        <v>668403</v>
      </c>
    </row>
    <row r="322" spans="128:144">
      <c r="DX322" s="789" t="s">
        <v>551</v>
      </c>
      <c r="DY322" s="790" t="s">
        <v>551</v>
      </c>
      <c r="DZ322" s="790" t="s">
        <v>744</v>
      </c>
      <c r="EA322" s="791" t="s">
        <v>552</v>
      </c>
      <c r="EB322" s="619">
        <v>8818</v>
      </c>
      <c r="ED322" s="619">
        <v>8818</v>
      </c>
      <c r="EG322" s="619">
        <v>0.9772802837193838</v>
      </c>
      <c r="EI322" s="619">
        <v>3399337</v>
      </c>
      <c r="EK322" s="619">
        <v>3322105</v>
      </c>
      <c r="EL322" s="619">
        <v>3399337</v>
      </c>
      <c r="EM322" s="619">
        <v>0</v>
      </c>
    </row>
    <row r="323" spans="128:144">
      <c r="DX323" s="839" t="s">
        <v>551</v>
      </c>
      <c r="DY323" s="831" t="s">
        <v>166</v>
      </c>
      <c r="DZ323" s="831" t="s">
        <v>6</v>
      </c>
      <c r="EA323" s="832" t="s">
        <v>1187</v>
      </c>
      <c r="EB323" s="619">
        <v>205</v>
      </c>
      <c r="ED323" s="619">
        <v>205</v>
      </c>
      <c r="EE323" s="619">
        <v>9023</v>
      </c>
      <c r="EG323" s="619">
        <v>2.2719716280616201E-2</v>
      </c>
      <c r="EI323" s="619">
        <v>0</v>
      </c>
      <c r="EK323" s="619">
        <v>77232</v>
      </c>
    </row>
    <row r="324" spans="128:144">
      <c r="DX324" s="789" t="s">
        <v>553</v>
      </c>
      <c r="DY324" s="790" t="s">
        <v>553</v>
      </c>
      <c r="DZ324" s="790" t="s">
        <v>744</v>
      </c>
      <c r="EA324" s="791" t="s">
        <v>554</v>
      </c>
      <c r="EB324" s="619">
        <v>10679</v>
      </c>
      <c r="ED324" s="619">
        <v>10679</v>
      </c>
      <c r="EG324" s="619">
        <v>0.82317120172666303</v>
      </c>
      <c r="EI324" s="619">
        <v>5543882</v>
      </c>
      <c r="EK324" s="619">
        <v>4563564</v>
      </c>
      <c r="EL324" s="619">
        <v>5543882</v>
      </c>
      <c r="EM324" s="619">
        <v>0</v>
      </c>
    </row>
    <row r="325" spans="128:144">
      <c r="DX325" s="789" t="s">
        <v>553</v>
      </c>
      <c r="DY325" s="790" t="s">
        <v>168</v>
      </c>
      <c r="DZ325" s="790" t="s">
        <v>6</v>
      </c>
      <c r="EA325" s="791" t="s">
        <v>1188</v>
      </c>
      <c r="EB325" s="619">
        <v>1314</v>
      </c>
      <c r="ED325" s="619">
        <v>1314</v>
      </c>
      <c r="EG325" s="619">
        <v>0.10128728898481462</v>
      </c>
      <c r="EI325" s="619">
        <v>0</v>
      </c>
      <c r="EK325" s="619">
        <v>561525</v>
      </c>
    </row>
    <row r="326" spans="128:144">
      <c r="DX326" s="839" t="s">
        <v>553</v>
      </c>
      <c r="DY326" s="831" t="s">
        <v>911</v>
      </c>
      <c r="DZ326" s="831" t="s">
        <v>6</v>
      </c>
      <c r="EA326" s="832" t="s">
        <v>1189</v>
      </c>
      <c r="EB326" s="619">
        <v>980</v>
      </c>
      <c r="ED326" s="619">
        <v>980</v>
      </c>
      <c r="EE326" s="619">
        <v>12973</v>
      </c>
      <c r="EG326" s="619">
        <v>7.554150928852231E-2</v>
      </c>
      <c r="EI326" s="619">
        <v>0</v>
      </c>
      <c r="EK326" s="619">
        <v>418793</v>
      </c>
    </row>
    <row r="327" spans="128:144">
      <c r="DX327" s="836" t="s">
        <v>555</v>
      </c>
      <c r="DY327" s="837" t="s">
        <v>555</v>
      </c>
      <c r="DZ327" s="837" t="s">
        <v>744</v>
      </c>
      <c r="EA327" s="838" t="s">
        <v>556</v>
      </c>
      <c r="EB327" s="619">
        <v>5036</v>
      </c>
      <c r="ED327" s="619">
        <v>5036</v>
      </c>
      <c r="EE327" s="619">
        <v>5036</v>
      </c>
      <c r="EG327" s="619">
        <v>1</v>
      </c>
      <c r="EI327" s="619">
        <v>2082519</v>
      </c>
      <c r="EK327" s="619">
        <v>2082519</v>
      </c>
      <c r="EL327" s="619">
        <v>2082519</v>
      </c>
      <c r="EM327" s="619">
        <v>0</v>
      </c>
    </row>
    <row r="328" spans="128:144">
      <c r="DX328" s="836" t="s">
        <v>557</v>
      </c>
      <c r="DY328" s="837" t="s">
        <v>557</v>
      </c>
      <c r="DZ328" s="837" t="s">
        <v>744</v>
      </c>
      <c r="EA328" s="838" t="s">
        <v>558</v>
      </c>
      <c r="EB328" s="619">
        <v>2071</v>
      </c>
      <c r="ED328" s="619">
        <v>2071</v>
      </c>
      <c r="EE328" s="619">
        <v>2071</v>
      </c>
      <c r="EG328" s="619">
        <v>1</v>
      </c>
      <c r="EI328" s="619">
        <v>27953</v>
      </c>
      <c r="EK328" s="619">
        <v>27953</v>
      </c>
      <c r="EL328" s="619">
        <v>27953</v>
      </c>
      <c r="EM328" s="619">
        <v>0</v>
      </c>
    </row>
    <row r="329" spans="128:144">
      <c r="EB329" s="619">
        <v>1553632</v>
      </c>
      <c r="EC329" s="619">
        <v>0</v>
      </c>
      <c r="ED329" s="619">
        <v>1553632</v>
      </c>
      <c r="EE329" s="619">
        <v>1553632</v>
      </c>
      <c r="EI329" s="619">
        <v>287541342</v>
      </c>
      <c r="EK329" s="619">
        <v>287541342</v>
      </c>
      <c r="EL329" s="619">
        <v>287541342</v>
      </c>
      <c r="EM329" s="619">
        <v>0</v>
      </c>
      <c r="EN329" s="619">
        <v>0</v>
      </c>
    </row>
    <row r="331" spans="128:144">
      <c r="EL331" s="619" t="s">
        <v>559</v>
      </c>
    </row>
    <row r="332" spans="128:144">
      <c r="EE332" s="1213" t="s">
        <v>702</v>
      </c>
      <c r="EF332" s="1213"/>
      <c r="EG332" s="1213"/>
      <c r="EI332" s="1024">
        <v>267496358</v>
      </c>
    </row>
    <row r="333" spans="128:144">
      <c r="EE333" s="1202" t="s">
        <v>540</v>
      </c>
      <c r="EF333" s="1202"/>
      <c r="EG333" s="1202"/>
      <c r="EI333" s="917">
        <v>269200493</v>
      </c>
    </row>
    <row r="334" spans="128:144">
      <c r="EE334" s="1202" t="s">
        <v>541</v>
      </c>
      <c r="EF334" s="1202"/>
      <c r="EG334" s="1202"/>
      <c r="EI334" s="917">
        <v>18340849</v>
      </c>
    </row>
    <row r="335" spans="128:144">
      <c r="EE335" s="1202" t="s">
        <v>1038</v>
      </c>
      <c r="EF335" s="1202"/>
      <c r="EG335" s="1202"/>
      <c r="EI335" s="917">
        <v>0</v>
      </c>
    </row>
    <row r="336" spans="128:144" ht="13.5" thickBot="1">
      <c r="EG336" s="648" t="s">
        <v>286</v>
      </c>
      <c r="EI336" s="1025">
        <v>287541342</v>
      </c>
    </row>
    <row r="337" spans="135:139" ht="13.5" thickTop="1">
      <c r="EI337" s="903"/>
    </row>
    <row r="338" spans="135:139">
      <c r="EE338" s="1202" t="s">
        <v>524</v>
      </c>
      <c r="EF338" s="1202"/>
      <c r="EG338" s="1202"/>
      <c r="EI338" s="903">
        <v>-20004984</v>
      </c>
    </row>
  </sheetData>
  <mergeCells count="30">
    <mergeCell ref="A1:B1"/>
    <mergeCell ref="DE1:DV1"/>
    <mergeCell ref="A2:B2"/>
    <mergeCell ref="A3:B3"/>
    <mergeCell ref="K3:L3"/>
    <mergeCell ref="X3:Y3"/>
    <mergeCell ref="AX3:AZ3"/>
    <mergeCell ref="CL3:CN3"/>
    <mergeCell ref="ES3:EU3"/>
    <mergeCell ref="A4:B4"/>
    <mergeCell ref="K4:L4"/>
    <mergeCell ref="X4:Y4"/>
    <mergeCell ref="AI4:AJ4"/>
    <mergeCell ref="AQ4:AR4"/>
    <mergeCell ref="AS4:AU4"/>
    <mergeCell ref="AV4:AW4"/>
    <mergeCell ref="AX4:AZ4"/>
    <mergeCell ref="BB4:BC4"/>
    <mergeCell ref="ES155:EU165"/>
    <mergeCell ref="ES173:EU173"/>
    <mergeCell ref="CC4:CJ4"/>
    <mergeCell ref="DX4:DY4"/>
    <mergeCell ref="ES4:EU4"/>
    <mergeCell ref="ES122:ET122"/>
    <mergeCell ref="ES127:EV144"/>
    <mergeCell ref="EE332:EG332"/>
    <mergeCell ref="EE333:EG333"/>
    <mergeCell ref="EE334:EG334"/>
    <mergeCell ref="EE335:EG335"/>
    <mergeCell ref="EE338:EG338"/>
  </mergeCells>
  <hyperlinks>
    <hyperlink ref="BC109" r:id="rId1" display="http://www.osbm.state.nc.us/ncosbm/facts_and_figures/socioeconomic_data/population_estimates/demog/densa00.html" xr:uid="{455ED6B5-D5F9-492A-98AF-0ED6C44A25E6}"/>
    <hyperlink ref="AC114" r:id="rId2" xr:uid="{D373FB8D-02FF-4EF7-926A-173B5CFB9283}"/>
    <hyperlink ref="N115" r:id="rId3" xr:uid="{79900F46-BAAF-4369-BAEE-6CF9C7FCF788}"/>
  </hyperlinks>
  <pageMargins left="0.2" right="0.2" top="0.25" bottom="0.25" header="0.3" footer="0.3"/>
  <pageSetup paperSize="5" scale="60" fitToWidth="3" orientation="portrait"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C43CC-4DE8-48FE-B2D1-D7D92DC56E55}">
  <sheetPr codeName="Sheet12"/>
  <dimension ref="A1:EW335"/>
  <sheetViews>
    <sheetView showFormulas="1" zoomScaleNormal="100" workbookViewId="0">
      <selection sqref="A1:B1"/>
    </sheetView>
  </sheetViews>
  <sheetFormatPr defaultColWidth="9.140625" defaultRowHeight="12.75"/>
  <cols>
    <col min="1" max="1" width="7.85546875" style="619" customWidth="1"/>
    <col min="2" max="2" width="11.5703125" style="619" customWidth="1"/>
    <col min="3" max="4" width="6.42578125" style="619" customWidth="1"/>
    <col min="5" max="5" width="7.7109375" style="619" customWidth="1"/>
    <col min="6" max="6" width="7.85546875" style="619" customWidth="1"/>
    <col min="7" max="7" width="7.140625" style="619" customWidth="1"/>
    <col min="8" max="8" width="7.5703125" style="619" customWidth="1"/>
    <col min="9" max="9" width="1" style="619" customWidth="1"/>
    <col min="10" max="10" width="1.140625" style="619" customWidth="1"/>
    <col min="11" max="11" width="7.42578125" style="619" customWidth="1"/>
    <col min="12" max="12" width="9.140625" style="619"/>
    <col min="13" max="13" width="13.140625" style="619" customWidth="1"/>
    <col min="14" max="15" width="10.85546875" style="619" customWidth="1"/>
    <col min="16" max="16" width="5.85546875" style="619" customWidth="1"/>
    <col min="17" max="17" width="10" style="619" bestFit="1" customWidth="1"/>
    <col min="18" max="18" width="12.140625" style="619" customWidth="1"/>
    <col min="19" max="19" width="11.7109375" style="619" customWidth="1"/>
    <col min="20" max="21" width="10.140625" style="619" customWidth="1"/>
    <col min="22" max="22" width="12.140625" style="619" customWidth="1"/>
    <col min="23" max="23" width="2" style="619" customWidth="1"/>
    <col min="24" max="24" width="4.5703125" style="619" customWidth="1"/>
    <col min="25" max="25" width="13" style="619" customWidth="1"/>
    <col min="26" max="26" width="11.28515625" style="619" customWidth="1"/>
    <col min="27" max="27" width="10.28515625" style="619" customWidth="1"/>
    <col min="28" max="28" width="9.42578125" style="619" customWidth="1"/>
    <col min="29" max="29" width="8.42578125" style="619" customWidth="1"/>
    <col min="30" max="30" width="10.85546875" style="619" customWidth="1"/>
    <col min="31" max="31" width="8.42578125" style="619" customWidth="1"/>
    <col min="32" max="32" width="7.85546875" style="619" customWidth="1"/>
    <col min="33" max="33" width="7.5703125" style="619" customWidth="1"/>
    <col min="34" max="34" width="1.28515625" style="619" customWidth="1"/>
    <col min="35" max="35" width="5.85546875" style="619" bestFit="1" customWidth="1"/>
    <col min="36" max="36" width="11.85546875" style="619" customWidth="1"/>
    <col min="37" max="37" width="12" style="619" customWidth="1"/>
    <col min="38" max="38" width="8.7109375" style="619" customWidth="1"/>
    <col min="39" max="42" width="9.5703125" style="619" bestFit="1" customWidth="1"/>
    <col min="43" max="43" width="7.42578125" style="619" customWidth="1"/>
    <col min="44" max="44" width="7.140625" style="619" customWidth="1"/>
    <col min="45" max="45" width="9.140625" style="619" customWidth="1"/>
    <col min="46" max="46" width="7.28515625" style="619" customWidth="1"/>
    <col min="47" max="47" width="8.7109375" style="619" customWidth="1"/>
    <col min="48" max="48" width="6.7109375" style="619" customWidth="1"/>
    <col min="49" max="49" width="6.5703125" style="619" customWidth="1"/>
    <col min="50" max="53" width="9.140625" style="619"/>
    <col min="54" max="54" width="6" style="619" bestFit="1" customWidth="1"/>
    <col min="55" max="55" width="13.42578125" style="619" customWidth="1"/>
    <col min="56" max="56" width="11.85546875" style="619" customWidth="1"/>
    <col min="57" max="57" width="7" style="619" customWidth="1"/>
    <col min="58" max="58" width="9" style="619" customWidth="1"/>
    <col min="59" max="59" width="7.140625" style="619" customWidth="1"/>
    <col min="60" max="60" width="0.85546875" style="619" customWidth="1"/>
    <col min="61" max="61" width="7.85546875" style="619" customWidth="1"/>
    <col min="62" max="62" width="7" style="619" customWidth="1"/>
    <col min="63" max="63" width="7.42578125" style="619" customWidth="1"/>
    <col min="64" max="64" width="6" style="619" customWidth="1"/>
    <col min="65" max="65" width="1.5703125" style="619" customWidth="1"/>
    <col min="66" max="66" width="5.85546875" style="619" bestFit="1" customWidth="1"/>
    <col min="67" max="67" width="9.140625" style="619"/>
    <col min="68" max="68" width="4.140625" style="619" customWidth="1"/>
    <col min="69" max="69" width="5.140625" style="619" customWidth="1"/>
    <col min="70" max="70" width="6.140625" style="619" customWidth="1"/>
    <col min="71" max="71" width="0.7109375" style="619" customWidth="1"/>
    <col min="72" max="72" width="5.5703125" style="619" customWidth="1"/>
    <col min="73" max="73" width="8.5703125" style="619" customWidth="1"/>
    <col min="74" max="74" width="0.85546875" style="619" customWidth="1"/>
    <col min="75" max="75" width="7" style="619" customWidth="1"/>
    <col min="76" max="76" width="6.7109375" style="619" customWidth="1"/>
    <col min="77" max="77" width="6.42578125" style="619" customWidth="1"/>
    <col min="78" max="78" width="9.140625" style="619"/>
    <col min="79" max="79" width="5.85546875" style="619" bestFit="1" customWidth="1"/>
    <col min="80" max="80" width="9.140625" style="619"/>
    <col min="81" max="81" width="4.85546875" style="619" customWidth="1"/>
    <col min="82" max="82" width="4.5703125" style="619" customWidth="1"/>
    <col min="83" max="83" width="4.140625" style="619" customWidth="1"/>
    <col min="84" max="84" width="6.28515625" style="619" customWidth="1"/>
    <col min="85" max="85" width="6.42578125" style="619" customWidth="1"/>
    <col min="86" max="86" width="1.28515625" style="619" customWidth="1"/>
    <col min="87" max="87" width="5.28515625" style="619" customWidth="1"/>
    <col min="88" max="88" width="5.7109375" style="619" customWidth="1"/>
    <col min="89" max="89" width="9.140625" style="619"/>
    <col min="90" max="90" width="5" style="619" customWidth="1"/>
    <col min="91" max="91" width="9.140625" style="619"/>
    <col min="92" max="92" width="9.42578125" style="619" bestFit="1" customWidth="1"/>
    <col min="93" max="93" width="1" style="619" customWidth="1"/>
    <col min="94" max="94" width="6.140625" style="619" customWidth="1"/>
    <col min="95" max="95" width="6.5703125" style="619" customWidth="1"/>
    <col min="96" max="96" width="7" style="619" customWidth="1"/>
    <col min="97" max="97" width="8.28515625" style="619" customWidth="1"/>
    <col min="98" max="98" width="7.140625" style="619" customWidth="1"/>
    <col min="99" max="99" width="0.85546875" style="619" customWidth="1"/>
    <col min="100" max="100" width="7.7109375" style="619" customWidth="1"/>
    <col min="101" max="101" width="7.140625" style="619" customWidth="1"/>
    <col min="102" max="102" width="7" style="619" customWidth="1"/>
    <col min="103" max="103" width="0.85546875" style="619" customWidth="1"/>
    <col min="104" max="104" width="5.7109375" style="619" customWidth="1"/>
    <col min="105" max="105" width="6.42578125" style="619" customWidth="1"/>
    <col min="106" max="106" width="1.140625" style="619" customWidth="1"/>
    <col min="107" max="107" width="6.140625" style="619" customWidth="1"/>
    <col min="108" max="108" width="9.140625" style="619"/>
    <col min="109" max="126" width="3.85546875" style="619" customWidth="1"/>
    <col min="127" max="127" width="9.140625" style="619"/>
    <col min="128" max="128" width="7" style="622" customWidth="1"/>
    <col min="129" max="129" width="6.7109375" style="619" customWidth="1"/>
    <col min="130" max="130" width="5" style="619" customWidth="1"/>
    <col min="131" max="131" width="14.85546875" style="619" customWidth="1"/>
    <col min="132" max="133" width="5.140625" style="619" customWidth="1"/>
    <col min="134" max="134" width="6" style="619" customWidth="1"/>
    <col min="135" max="135" width="6.140625" style="619" customWidth="1"/>
    <col min="136" max="136" width="1.140625" style="619" customWidth="1"/>
    <col min="137" max="137" width="6.7109375" style="619" customWidth="1"/>
    <col min="138" max="138" width="0.85546875" style="619" customWidth="1"/>
    <col min="139" max="139" width="8.42578125" style="619" customWidth="1"/>
    <col min="140" max="140" width="0.85546875" style="619" customWidth="1"/>
    <col min="141" max="141" width="7.7109375" style="619" customWidth="1"/>
    <col min="142" max="142" width="7" style="619" customWidth="1"/>
    <col min="143" max="143" width="5.85546875" style="619" customWidth="1"/>
    <col min="144" max="144" width="4.140625" style="619" bestFit="1" customWidth="1"/>
    <col min="145" max="145" width="4.140625" style="619" customWidth="1"/>
    <col min="146" max="148" width="9.140625" style="619"/>
    <col min="149" max="149" width="6.85546875" style="619" customWidth="1"/>
    <col min="150" max="150" width="13" style="619" customWidth="1"/>
    <col min="151" max="151" width="13.140625" style="619" customWidth="1"/>
    <col min="152" max="152" width="16.7109375" style="619" customWidth="1"/>
    <col min="153" max="16384" width="9.140625" style="619"/>
  </cols>
  <sheetData>
    <row r="1" spans="1:151">
      <c r="A1" s="1228" t="s">
        <v>285</v>
      </c>
      <c r="B1" s="1228"/>
      <c r="AI1" s="620"/>
      <c r="AJ1" s="620"/>
      <c r="AK1" s="620"/>
      <c r="AL1" s="620"/>
      <c r="AM1" s="620"/>
      <c r="DE1" s="1229" t="s">
        <v>791</v>
      </c>
      <c r="DF1" s="1229"/>
      <c r="DG1" s="1229"/>
      <c r="DH1" s="1229"/>
      <c r="DI1" s="1229"/>
      <c r="DJ1" s="1229"/>
      <c r="DK1" s="1229"/>
      <c r="DL1" s="1229"/>
      <c r="DM1" s="1229"/>
      <c r="DN1" s="1229"/>
      <c r="DO1" s="1229"/>
      <c r="DP1" s="1229"/>
      <c r="DQ1" s="1229"/>
      <c r="DR1" s="1229"/>
      <c r="DS1" s="1229"/>
      <c r="DT1" s="1229"/>
      <c r="DU1" s="1229"/>
      <c r="DV1" s="1229"/>
      <c r="DX1" s="621"/>
    </row>
    <row r="2" spans="1:151">
      <c r="A2" s="1230" t="s">
        <v>1264</v>
      </c>
      <c r="B2" s="1230"/>
      <c r="C2" s="624"/>
      <c r="D2" s="624"/>
      <c r="E2" s="624"/>
      <c r="K2" s="625"/>
      <c r="L2" s="625"/>
      <c r="M2" s="626"/>
      <c r="N2" s="626"/>
      <c r="O2" s="627"/>
      <c r="P2" s="625"/>
      <c r="Q2" s="625"/>
      <c r="R2" s="625"/>
      <c r="S2" s="625"/>
      <c r="T2" s="625"/>
      <c r="V2" s="625"/>
      <c r="X2" s="628"/>
      <c r="Y2" s="628"/>
      <c r="AA2" s="628"/>
      <c r="AB2" s="626"/>
      <c r="AC2" s="628"/>
      <c r="AD2" s="628"/>
      <c r="AE2" s="628"/>
      <c r="AG2" s="628"/>
      <c r="AJ2" s="629"/>
      <c r="AK2" s="629"/>
      <c r="AL2" s="629"/>
      <c r="AM2" s="629"/>
      <c r="AN2" s="629"/>
      <c r="AO2" s="629"/>
      <c r="AP2" s="629"/>
      <c r="AQ2" s="630"/>
      <c r="AR2" s="629"/>
      <c r="AS2" s="629"/>
      <c r="AT2" s="629"/>
      <c r="AU2" s="629"/>
      <c r="AV2" s="629"/>
      <c r="AW2" s="626"/>
      <c r="AX2" s="626"/>
      <c r="AY2" s="629"/>
      <c r="BB2" s="631"/>
      <c r="BC2" s="631"/>
      <c r="BD2" s="626"/>
      <c r="BE2" s="626"/>
      <c r="BF2" s="626"/>
      <c r="BG2" s="631"/>
      <c r="BH2" s="631"/>
      <c r="BI2" s="626"/>
      <c r="BJ2" s="626"/>
      <c r="BL2" s="626"/>
      <c r="BN2" s="632" t="s">
        <v>291</v>
      </c>
      <c r="BO2" s="633"/>
      <c r="BP2" s="634"/>
      <c r="BQ2" s="635"/>
      <c r="BR2" s="635"/>
      <c r="BS2" s="633"/>
      <c r="BT2" s="635"/>
      <c r="BU2" s="636"/>
      <c r="BV2" s="635"/>
      <c r="BW2" s="636"/>
      <c r="BX2" s="637"/>
      <c r="BY2" s="633"/>
      <c r="CB2" s="638"/>
      <c r="CC2" s="638"/>
      <c r="CD2" s="639"/>
      <c r="CE2" s="640"/>
      <c r="CF2" s="638"/>
      <c r="CG2" s="638"/>
      <c r="CH2" s="638"/>
      <c r="CI2" s="638"/>
      <c r="CM2" s="641"/>
      <c r="CN2" s="641"/>
      <c r="CO2" s="641"/>
      <c r="CQ2" s="641"/>
      <c r="CR2" s="640"/>
      <c r="CS2" s="641"/>
      <c r="CT2" s="641"/>
      <c r="CU2" s="641"/>
      <c r="CV2" s="641"/>
      <c r="CW2" s="641"/>
      <c r="CX2" s="642"/>
      <c r="CY2" s="642"/>
      <c r="CZ2" s="642"/>
      <c r="DA2" s="642"/>
      <c r="DB2" s="642"/>
      <c r="DE2" s="643"/>
      <c r="DF2" s="644"/>
      <c r="DG2" s="644"/>
      <c r="DH2" s="644"/>
      <c r="DI2" s="644"/>
      <c r="DJ2" s="644"/>
      <c r="DK2" s="640"/>
      <c r="DL2" s="644"/>
      <c r="DM2" s="644"/>
      <c r="DN2" s="644"/>
      <c r="DO2" s="644"/>
      <c r="DP2" s="644"/>
      <c r="DQ2" s="645"/>
      <c r="DS2" s="645"/>
      <c r="DT2" s="645"/>
      <c r="DU2" s="645"/>
      <c r="DX2" s="621"/>
      <c r="DY2" s="646"/>
      <c r="EA2" s="647"/>
      <c r="EB2" s="648"/>
      <c r="EC2" s="640"/>
      <c r="ED2" s="646"/>
      <c r="EE2" s="648"/>
      <c r="EF2" s="646"/>
      <c r="EG2" s="648"/>
      <c r="EH2" s="646"/>
      <c r="EI2" s="648"/>
      <c r="EJ2" s="648"/>
      <c r="EL2" s="609"/>
      <c r="EM2" s="622"/>
      <c r="ES2" s="622"/>
      <c r="ET2" s="649"/>
    </row>
    <row r="3" spans="1:151" ht="13.5" thickBot="1">
      <c r="A3" s="1230" t="s">
        <v>250</v>
      </c>
      <c r="B3" s="1230"/>
      <c r="C3" s="624"/>
      <c r="D3" s="624"/>
      <c r="E3" s="624"/>
      <c r="K3" s="1205" t="s">
        <v>258</v>
      </c>
      <c r="L3" s="1205"/>
      <c r="M3" s="650"/>
      <c r="N3" s="650"/>
      <c r="O3" s="627"/>
      <c r="T3" s="650"/>
      <c r="U3" s="650"/>
      <c r="X3" s="1231" t="s">
        <v>287</v>
      </c>
      <c r="Y3" s="1231"/>
      <c r="AA3" s="652"/>
      <c r="AB3" s="650"/>
      <c r="AC3" s="652"/>
      <c r="AD3" s="653"/>
      <c r="AE3" s="652"/>
      <c r="AF3" s="652"/>
      <c r="AG3" s="652"/>
      <c r="AI3" s="654" t="s">
        <v>289</v>
      </c>
      <c r="AJ3" s="655"/>
      <c r="AK3" s="655"/>
      <c r="AL3" s="655"/>
      <c r="AM3" s="655"/>
      <c r="AN3" s="655"/>
      <c r="AO3" s="655"/>
      <c r="AP3" s="655"/>
      <c r="AQ3" s="655"/>
      <c r="AR3" s="655"/>
      <c r="AS3" s="655"/>
      <c r="AT3" s="655"/>
      <c r="AU3" s="655"/>
      <c r="AV3" s="655"/>
      <c r="AW3" s="655"/>
      <c r="AX3" s="1232" t="s">
        <v>792</v>
      </c>
      <c r="AY3" s="1232"/>
      <c r="AZ3" s="1232"/>
      <c r="BB3" s="618" t="s">
        <v>290</v>
      </c>
      <c r="BC3" s="631"/>
      <c r="BD3" s="626"/>
      <c r="BE3" s="626"/>
      <c r="BF3" s="626"/>
      <c r="BG3" s="631"/>
      <c r="BH3" s="631"/>
      <c r="BI3" s="626"/>
      <c r="BJ3" s="626"/>
      <c r="BL3" s="626"/>
      <c r="BN3" s="632"/>
      <c r="BO3" s="633"/>
      <c r="BP3" s="634"/>
      <c r="BQ3" s="635"/>
      <c r="BR3" s="635"/>
      <c r="BS3" s="633"/>
      <c r="BT3" s="635"/>
      <c r="BU3" s="636"/>
      <c r="BV3" s="635"/>
      <c r="BW3" s="636"/>
      <c r="BX3" s="637"/>
      <c r="BY3" s="633"/>
      <c r="CA3" s="656" t="s">
        <v>292</v>
      </c>
      <c r="CB3" s="639"/>
      <c r="CC3" s="639"/>
      <c r="CE3" s="639"/>
      <c r="CF3" s="639"/>
      <c r="CG3" s="639"/>
      <c r="CH3" s="639"/>
      <c r="CI3" s="639"/>
      <c r="CJ3" s="639"/>
      <c r="CL3" s="1233" t="s">
        <v>858</v>
      </c>
      <c r="CM3" s="1233"/>
      <c r="CN3" s="1233"/>
      <c r="CO3" s="641"/>
      <c r="CQ3" s="641"/>
      <c r="CR3" s="640"/>
      <c r="CS3" s="641"/>
      <c r="CT3" s="641"/>
      <c r="CU3" s="641"/>
      <c r="CV3" s="641"/>
      <c r="CW3" s="641"/>
      <c r="CX3" s="642"/>
      <c r="CY3" s="642"/>
      <c r="CZ3" s="642"/>
      <c r="DA3" s="642"/>
      <c r="DB3" s="642"/>
      <c r="DE3" s="643" t="s">
        <v>294</v>
      </c>
      <c r="DF3" s="644"/>
      <c r="DG3" s="644"/>
      <c r="DH3" s="644"/>
      <c r="DI3" s="644"/>
      <c r="DJ3" s="645"/>
      <c r="DK3" s="640"/>
      <c r="DL3" s="644"/>
      <c r="DM3" s="644"/>
      <c r="DN3" s="644"/>
      <c r="DO3" s="645"/>
      <c r="DP3" s="644"/>
      <c r="DQ3" s="645"/>
      <c r="DS3" s="645"/>
      <c r="DT3" s="645"/>
      <c r="DU3" s="645"/>
      <c r="DX3" s="640" t="s">
        <v>295</v>
      </c>
      <c r="DY3" s="646"/>
      <c r="EA3" s="647"/>
      <c r="EB3" s="648"/>
      <c r="EC3" s="640"/>
      <c r="ED3" s="646"/>
      <c r="EE3" s="648"/>
      <c r="EF3" s="646"/>
      <c r="EG3" s="648"/>
      <c r="EH3" s="646"/>
      <c r="EI3" s="648"/>
      <c r="EJ3" s="648"/>
      <c r="EL3" s="609"/>
      <c r="EM3" s="622"/>
      <c r="ES3" s="1214" t="s">
        <v>722</v>
      </c>
      <c r="ET3" s="1214"/>
      <c r="EU3" s="1214"/>
    </row>
    <row r="4" spans="1:151" ht="13.5" thickBot="1">
      <c r="A4" s="1215" t="s">
        <v>251</v>
      </c>
      <c r="B4" s="1215"/>
      <c r="C4" s="659"/>
      <c r="D4" s="660"/>
      <c r="E4" s="659"/>
      <c r="F4" s="659"/>
      <c r="G4" s="659"/>
      <c r="H4" s="659"/>
      <c r="I4" s="659"/>
      <c r="K4" s="1216" t="s">
        <v>259</v>
      </c>
      <c r="L4" s="1216"/>
      <c r="M4" s="650"/>
      <c r="N4" s="650"/>
      <c r="O4" s="650"/>
      <c r="R4" s="662" t="s">
        <v>693</v>
      </c>
      <c r="S4" s="662" t="s">
        <v>183</v>
      </c>
      <c r="T4" s="662" t="s">
        <v>313</v>
      </c>
      <c r="U4" s="662" t="s">
        <v>704</v>
      </c>
      <c r="V4" s="662" t="s">
        <v>705</v>
      </c>
      <c r="X4" s="1217" t="s">
        <v>288</v>
      </c>
      <c r="Y4" s="1217"/>
      <c r="Z4" s="652"/>
      <c r="AA4" s="664" t="s">
        <v>706</v>
      </c>
      <c r="AB4" s="665" t="s">
        <v>707</v>
      </c>
      <c r="AC4" s="664" t="s">
        <v>757</v>
      </c>
      <c r="AD4" s="666" t="s">
        <v>746</v>
      </c>
      <c r="AE4" s="652"/>
      <c r="AF4" s="652"/>
      <c r="AG4" s="652"/>
      <c r="AI4" s="1218" t="s">
        <v>278</v>
      </c>
      <c r="AJ4" s="1218"/>
      <c r="AK4" s="668"/>
      <c r="AL4" s="669"/>
      <c r="AM4" s="668"/>
      <c r="AN4" s="670" t="s">
        <v>515</v>
      </c>
      <c r="AO4" s="671"/>
      <c r="AP4" s="672"/>
      <c r="AQ4" s="1219" t="s">
        <v>742</v>
      </c>
      <c r="AR4" s="1220"/>
      <c r="AS4" s="1221" t="s">
        <v>395</v>
      </c>
      <c r="AT4" s="1222"/>
      <c r="AU4" s="1223"/>
      <c r="AV4" s="1224" t="s">
        <v>396</v>
      </c>
      <c r="AW4" s="1225"/>
      <c r="AX4" s="1226" t="s">
        <v>559</v>
      </c>
      <c r="AY4" s="1226"/>
      <c r="AZ4" s="1226"/>
      <c r="BB4" s="1227" t="s">
        <v>760</v>
      </c>
      <c r="BC4" s="1227"/>
      <c r="BD4" s="650"/>
      <c r="BE4" s="650"/>
      <c r="BF4" s="650"/>
      <c r="BG4" s="673"/>
      <c r="BH4" s="673"/>
      <c r="BI4" s="650"/>
      <c r="BJ4" s="650"/>
      <c r="BK4" s="650"/>
      <c r="BL4" s="650"/>
      <c r="BN4" s="674"/>
      <c r="BO4" s="674"/>
      <c r="BP4" s="675"/>
      <c r="BQ4" s="675"/>
      <c r="BR4" s="675"/>
      <c r="BS4" s="674"/>
      <c r="BT4" s="675"/>
      <c r="BU4" s="676"/>
      <c r="BV4" s="675"/>
      <c r="BW4" s="676"/>
      <c r="BX4" s="677"/>
      <c r="BY4" s="674"/>
      <c r="BZ4" s="674"/>
      <c r="CA4" s="675"/>
      <c r="CB4" s="639"/>
      <c r="CC4" s="1203"/>
      <c r="CD4" s="1203"/>
      <c r="CE4" s="1203"/>
      <c r="CF4" s="1203"/>
      <c r="CG4" s="1203"/>
      <c r="CH4" s="1203"/>
      <c r="CI4" s="1203"/>
      <c r="CJ4" s="1203"/>
      <c r="CL4" s="678"/>
      <c r="CM4" s="642"/>
      <c r="CN4" s="679"/>
      <c r="CO4" s="680"/>
      <c r="CQ4" s="680"/>
      <c r="CR4" s="680"/>
      <c r="CS4" s="680"/>
      <c r="CT4" s="679"/>
      <c r="CU4" s="680"/>
      <c r="CV4" s="679"/>
      <c r="CW4" s="642"/>
      <c r="CX4" s="642"/>
      <c r="CY4" s="642"/>
      <c r="CZ4" s="642"/>
      <c r="DA4" s="642"/>
      <c r="DB4" s="642"/>
      <c r="DC4" s="642"/>
      <c r="DE4" s="643" t="s">
        <v>403</v>
      </c>
      <c r="DF4" s="645"/>
      <c r="DG4" s="645"/>
      <c r="DH4" s="645"/>
      <c r="DI4" s="645"/>
      <c r="DJ4" s="645"/>
      <c r="DK4" s="645"/>
      <c r="DL4" s="681" t="s">
        <v>748</v>
      </c>
      <c r="DM4" s="645">
        <f>DL106</f>
        <v>0</v>
      </c>
      <c r="DN4" s="645"/>
      <c r="DO4" s="645"/>
      <c r="DP4" s="645"/>
      <c r="DQ4" s="681" t="s">
        <v>748</v>
      </c>
      <c r="DR4" s="645">
        <f>DQ106</f>
        <v>0</v>
      </c>
      <c r="DS4" s="645"/>
      <c r="DT4" s="645"/>
      <c r="DU4" s="645"/>
      <c r="DX4" s="1204" t="s">
        <v>284</v>
      </c>
      <c r="DY4" s="1205"/>
      <c r="DZ4" s="622"/>
      <c r="EA4" s="622"/>
      <c r="EB4" s="622"/>
      <c r="EC4" s="622"/>
      <c r="ED4" s="622"/>
      <c r="EE4" s="622"/>
      <c r="EF4" s="622"/>
      <c r="EG4" s="622"/>
      <c r="EH4" s="622"/>
      <c r="EI4" s="662" t="s">
        <v>693</v>
      </c>
      <c r="EJ4" s="622"/>
      <c r="EK4" s="622"/>
      <c r="EL4" s="662" t="s">
        <v>183</v>
      </c>
      <c r="EM4" s="622"/>
      <c r="ES4" s="1206" t="s">
        <v>1277</v>
      </c>
      <c r="ET4" s="1206"/>
      <c r="EU4" s="1206"/>
    </row>
    <row r="5" spans="1:151" ht="62.1" customHeight="1" thickBot="1">
      <c r="A5" s="682" t="s">
        <v>574</v>
      </c>
      <c r="B5" s="683" t="s">
        <v>694</v>
      </c>
      <c r="C5" s="683" t="s">
        <v>698</v>
      </c>
      <c r="D5" s="684" t="s">
        <v>697</v>
      </c>
      <c r="E5" s="683" t="s">
        <v>699</v>
      </c>
      <c r="F5" s="683" t="s">
        <v>511</v>
      </c>
      <c r="G5" s="683" t="s">
        <v>512</v>
      </c>
      <c r="H5" s="685" t="s">
        <v>235</v>
      </c>
      <c r="K5" s="686" t="s">
        <v>564</v>
      </c>
      <c r="L5" s="687" t="s">
        <v>561</v>
      </c>
      <c r="M5" s="688" t="s">
        <v>1254</v>
      </c>
      <c r="N5" s="688" t="s">
        <v>562</v>
      </c>
      <c r="O5" s="689" t="s">
        <v>563</v>
      </c>
      <c r="P5" s="687" t="s">
        <v>480</v>
      </c>
      <c r="Q5" s="687" t="s">
        <v>750</v>
      </c>
      <c r="R5" s="690" t="s">
        <v>737</v>
      </c>
      <c r="S5" s="691" t="s">
        <v>566</v>
      </c>
      <c r="T5" s="687" t="s">
        <v>567</v>
      </c>
      <c r="U5" s="687" t="s">
        <v>568</v>
      </c>
      <c r="V5" s="692" t="s">
        <v>736</v>
      </c>
      <c r="X5" s="693" t="s">
        <v>564</v>
      </c>
      <c r="Y5" s="694" t="s">
        <v>561</v>
      </c>
      <c r="Z5" s="693" t="s">
        <v>738</v>
      </c>
      <c r="AA5" s="695" t="s">
        <v>509</v>
      </c>
      <c r="AB5" s="696" t="s">
        <v>514</v>
      </c>
      <c r="AC5" s="697" t="s">
        <v>1255</v>
      </c>
      <c r="AD5" s="698" t="s">
        <v>510</v>
      </c>
      <c r="AE5" s="699" t="s">
        <v>1256</v>
      </c>
      <c r="AF5" s="700" t="s">
        <v>581</v>
      </c>
      <c r="AG5" s="695" t="s">
        <v>582</v>
      </c>
      <c r="AI5" s="701" t="s">
        <v>564</v>
      </c>
      <c r="AJ5" s="702" t="s">
        <v>561</v>
      </c>
      <c r="AK5" s="703" t="s">
        <v>739</v>
      </c>
      <c r="AL5" s="703" t="s">
        <v>1256</v>
      </c>
      <c r="AM5" s="704" t="s">
        <v>740</v>
      </c>
      <c r="AN5" s="705" t="s">
        <v>175</v>
      </c>
      <c r="AO5" s="703" t="s">
        <v>174</v>
      </c>
      <c r="AP5" s="704" t="s">
        <v>173</v>
      </c>
      <c r="AQ5" s="705" t="s">
        <v>741</v>
      </c>
      <c r="AR5" s="704" t="s">
        <v>176</v>
      </c>
      <c r="AS5" s="705" t="s">
        <v>394</v>
      </c>
      <c r="AT5" s="703" t="s">
        <v>523</v>
      </c>
      <c r="AU5" s="704" t="s">
        <v>691</v>
      </c>
      <c r="AV5" s="705" t="s">
        <v>915</v>
      </c>
      <c r="AW5" s="706" t="s">
        <v>692</v>
      </c>
      <c r="BB5" s="707" t="s">
        <v>564</v>
      </c>
      <c r="BC5" s="708" t="s">
        <v>561</v>
      </c>
      <c r="BD5" s="709" t="s">
        <v>738</v>
      </c>
      <c r="BE5" s="709" t="s">
        <v>399</v>
      </c>
      <c r="BF5" s="709" t="s">
        <v>525</v>
      </c>
      <c r="BG5" s="710" t="s">
        <v>582</v>
      </c>
      <c r="BH5" s="711"/>
      <c r="BI5" s="709" t="s">
        <v>1256</v>
      </c>
      <c r="BJ5" s="709" t="s">
        <v>526</v>
      </c>
      <c r="BK5" s="709" t="s">
        <v>1257</v>
      </c>
      <c r="BL5" s="709" t="s">
        <v>400</v>
      </c>
      <c r="BN5" s="712" t="s">
        <v>529</v>
      </c>
      <c r="BO5" s="712" t="s">
        <v>561</v>
      </c>
      <c r="BP5" s="713">
        <v>2016</v>
      </c>
      <c r="BQ5" s="713">
        <v>2017</v>
      </c>
      <c r="BR5" s="713">
        <v>2018</v>
      </c>
      <c r="BT5" s="714" t="s">
        <v>1034</v>
      </c>
      <c r="BU5" s="714" t="s">
        <v>750</v>
      </c>
      <c r="BW5" s="714" t="s">
        <v>1047</v>
      </c>
      <c r="BX5" s="714" t="s">
        <v>1037</v>
      </c>
      <c r="BY5" s="714" t="s">
        <v>277</v>
      </c>
      <c r="BZ5" s="715"/>
      <c r="CA5" s="716" t="s">
        <v>529</v>
      </c>
      <c r="CB5" s="716" t="s">
        <v>687</v>
      </c>
      <c r="CC5" s="717">
        <v>2015</v>
      </c>
      <c r="CD5" s="717">
        <v>2016</v>
      </c>
      <c r="CE5" s="717">
        <v>2017</v>
      </c>
      <c r="CF5" s="716" t="s">
        <v>688</v>
      </c>
      <c r="CG5" s="718" t="s">
        <v>690</v>
      </c>
      <c r="CH5" s="719"/>
      <c r="CI5" s="716" t="s">
        <v>1048</v>
      </c>
      <c r="CJ5" s="716" t="s">
        <v>689</v>
      </c>
      <c r="CL5" s="720" t="s">
        <v>564</v>
      </c>
      <c r="CM5" s="721" t="s">
        <v>561</v>
      </c>
      <c r="CN5" s="722" t="s">
        <v>530</v>
      </c>
      <c r="CO5" s="723"/>
      <c r="CP5" s="724" t="s">
        <v>1256</v>
      </c>
      <c r="CQ5" s="726" t="s">
        <v>1259</v>
      </c>
      <c r="CR5" s="726" t="s">
        <v>401</v>
      </c>
      <c r="CS5" s="726" t="s">
        <v>560</v>
      </c>
      <c r="CT5" s="727" t="s">
        <v>402</v>
      </c>
      <c r="CU5" s="728"/>
      <c r="CV5" s="729" t="s">
        <v>1049</v>
      </c>
      <c r="CW5" s="726" t="s">
        <v>1050</v>
      </c>
      <c r="CX5" s="730" t="s">
        <v>531</v>
      </c>
      <c r="CY5" s="731"/>
      <c r="CZ5" s="732" t="s">
        <v>532</v>
      </c>
      <c r="DA5" s="730" t="s">
        <v>184</v>
      </c>
      <c r="DB5" s="731"/>
      <c r="DC5" s="733" t="s">
        <v>185</v>
      </c>
      <c r="DX5" s="734" t="s">
        <v>574</v>
      </c>
      <c r="DY5" s="735" t="s">
        <v>3</v>
      </c>
      <c r="DZ5" s="734" t="s">
        <v>4</v>
      </c>
      <c r="EA5" s="734" t="s">
        <v>5</v>
      </c>
      <c r="EB5" s="735" t="s">
        <v>1256</v>
      </c>
      <c r="EC5" s="736" t="s">
        <v>1011</v>
      </c>
      <c r="ED5" s="736" t="s">
        <v>170</v>
      </c>
      <c r="EE5" s="736" t="s">
        <v>533</v>
      </c>
      <c r="EF5" s="737"/>
      <c r="EG5" s="736" t="s">
        <v>171</v>
      </c>
      <c r="EH5" s="737"/>
      <c r="EI5" s="736" t="s">
        <v>534</v>
      </c>
      <c r="EJ5" s="736"/>
      <c r="EK5" s="738" t="s">
        <v>172</v>
      </c>
      <c r="EL5" s="736" t="s">
        <v>535</v>
      </c>
      <c r="EM5" s="736" t="s">
        <v>1012</v>
      </c>
      <c r="EN5" s="739" t="s">
        <v>713</v>
      </c>
      <c r="EO5" s="739" t="s">
        <v>714</v>
      </c>
      <c r="ES5" s="740" t="s">
        <v>564</v>
      </c>
      <c r="ET5" s="741" t="s">
        <v>5</v>
      </c>
      <c r="EU5" s="742" t="s">
        <v>721</v>
      </c>
    </row>
    <row r="6" spans="1:151" ht="12.75" customHeight="1">
      <c r="A6" s="743" t="s">
        <v>315</v>
      </c>
      <c r="B6" s="744" t="s">
        <v>316</v>
      </c>
      <c r="C6" s="1026">
        <v>23046</v>
      </c>
      <c r="D6" s="1027">
        <v>24921</v>
      </c>
      <c r="E6" s="1028"/>
      <c r="F6" s="1028">
        <v>24921</v>
      </c>
      <c r="G6" s="1028"/>
      <c r="H6" s="1029">
        <v>24921</v>
      </c>
      <c r="K6" s="748" t="s">
        <v>315</v>
      </c>
      <c r="L6" s="749" t="s">
        <v>316</v>
      </c>
      <c r="M6" s="750">
        <v>10950715493</v>
      </c>
      <c r="N6" s="751">
        <v>185673886</v>
      </c>
      <c r="O6" s="750">
        <v>10765041607</v>
      </c>
      <c r="P6" s="752">
        <v>2017</v>
      </c>
      <c r="Q6" s="752">
        <v>0.97560000000000002</v>
      </c>
      <c r="R6" s="749">
        <v>11034277990</v>
      </c>
      <c r="S6" s="753">
        <v>185673886</v>
      </c>
      <c r="T6" s="749">
        <v>339712357</v>
      </c>
      <c r="U6" s="749">
        <v>2926876346</v>
      </c>
      <c r="V6" s="749">
        <v>14486540579</v>
      </c>
      <c r="X6" s="619" t="s">
        <v>315</v>
      </c>
      <c r="Y6" s="619" t="s">
        <v>316</v>
      </c>
      <c r="Z6" s="754">
        <v>14486540579</v>
      </c>
      <c r="AA6" s="754">
        <v>94452244.575080007</v>
      </c>
      <c r="AB6" s="755">
        <v>29342625</v>
      </c>
      <c r="AC6" s="756">
        <v>772637</v>
      </c>
      <c r="AD6" s="757">
        <v>124567506.57508001</v>
      </c>
      <c r="AE6" s="758">
        <v>24921</v>
      </c>
      <c r="AF6" s="759">
        <v>4998</v>
      </c>
      <c r="AG6" s="759">
        <v>0.78300000000000003</v>
      </c>
      <c r="AI6" s="619" t="s">
        <v>315</v>
      </c>
      <c r="AJ6" s="619" t="s">
        <v>316</v>
      </c>
      <c r="AK6" s="760">
        <v>124567506.57508001</v>
      </c>
      <c r="AL6" s="761">
        <v>24921</v>
      </c>
      <c r="AM6" s="762">
        <v>4998</v>
      </c>
      <c r="AN6" s="763">
        <v>0.78300000000000003</v>
      </c>
      <c r="AO6" s="764">
        <v>1.3949</v>
      </c>
      <c r="AP6" s="765">
        <v>0.87260000000000004</v>
      </c>
      <c r="AQ6" s="763">
        <v>0.88900000000000001</v>
      </c>
      <c r="AR6" s="766">
        <v>0.88900000000000001</v>
      </c>
      <c r="AS6" s="763">
        <v>1745.32</v>
      </c>
      <c r="AT6" s="764">
        <v>217.92000000000007</v>
      </c>
      <c r="AU6" s="765">
        <v>5430784</v>
      </c>
      <c r="AV6" s="763">
        <v>0.93500000000000005</v>
      </c>
      <c r="AW6" s="767">
        <v>5077783</v>
      </c>
      <c r="BB6" s="619" t="s">
        <v>315</v>
      </c>
      <c r="BC6" s="619" t="s">
        <v>583</v>
      </c>
      <c r="BD6" s="768">
        <v>14486540579</v>
      </c>
      <c r="BE6" s="769">
        <v>423.94</v>
      </c>
      <c r="BF6" s="770">
        <v>34171205</v>
      </c>
      <c r="BG6" s="771">
        <v>1.3949</v>
      </c>
      <c r="BH6" s="673"/>
      <c r="BI6" s="770">
        <v>24921</v>
      </c>
      <c r="BJ6" s="769">
        <v>58.78</v>
      </c>
      <c r="BK6" s="770">
        <v>163339</v>
      </c>
      <c r="BL6" s="770">
        <v>385</v>
      </c>
      <c r="BN6" s="619" t="s">
        <v>315</v>
      </c>
      <c r="BO6" s="619" t="s">
        <v>316</v>
      </c>
      <c r="BP6" s="772">
        <v>1.0389200000000001</v>
      </c>
      <c r="BQ6" s="772">
        <v>0.99659999999999993</v>
      </c>
      <c r="BR6" s="773">
        <v>0.96503639514731365</v>
      </c>
      <c r="BS6" s="774"/>
      <c r="BT6" s="775">
        <v>2017</v>
      </c>
      <c r="BU6" s="776">
        <v>0.97560000000000002</v>
      </c>
      <c r="BV6" s="777"/>
      <c r="BW6" s="778">
        <v>0.59</v>
      </c>
      <c r="BX6" s="778">
        <v>0.57599999999999996</v>
      </c>
      <c r="BY6" s="778">
        <v>0.88339999999999996</v>
      </c>
      <c r="BZ6" s="715"/>
      <c r="CA6" s="619" t="s">
        <v>315</v>
      </c>
      <c r="CB6" s="619" t="s">
        <v>583</v>
      </c>
      <c r="CC6" s="770">
        <v>36830</v>
      </c>
      <c r="CD6" s="770">
        <v>37317</v>
      </c>
      <c r="CE6" s="770">
        <v>38141</v>
      </c>
      <c r="CF6" s="779">
        <v>37429.333333333336</v>
      </c>
      <c r="CG6" s="779">
        <v>0.87260000000000004</v>
      </c>
      <c r="CH6" s="639"/>
      <c r="CI6" s="779">
        <v>-711.66666666666424</v>
      </c>
      <c r="CJ6" s="779">
        <v>-1.8700000000000001E-2</v>
      </c>
      <c r="CL6" s="619" t="s">
        <v>315</v>
      </c>
      <c r="CM6" s="619" t="s">
        <v>583</v>
      </c>
      <c r="CN6" s="780">
        <v>0.88900000000000001</v>
      </c>
      <c r="CO6" s="781"/>
      <c r="CP6" s="780">
        <v>24921</v>
      </c>
      <c r="CQ6" s="782">
        <v>40681907</v>
      </c>
      <c r="CR6" s="782">
        <v>0</v>
      </c>
      <c r="CS6" s="783">
        <v>40681907</v>
      </c>
      <c r="CT6" s="783">
        <v>1632.43</v>
      </c>
      <c r="CU6" s="781"/>
      <c r="CV6" s="784">
        <v>1745.32</v>
      </c>
      <c r="CW6" s="780">
        <v>217.92000000000007</v>
      </c>
      <c r="CX6" s="785">
        <v>0.93500000000000005</v>
      </c>
      <c r="CY6" s="786"/>
      <c r="CZ6" s="787">
        <v>0.57599999999999996</v>
      </c>
      <c r="DA6" s="783" t="s">
        <v>2</v>
      </c>
      <c r="DB6" s="781"/>
      <c r="DC6" s="788">
        <v>0.93500000000000005</v>
      </c>
      <c r="DX6" s="1037" t="s">
        <v>315</v>
      </c>
      <c r="DY6" s="1038" t="s">
        <v>315</v>
      </c>
      <c r="DZ6" s="1038" t="s">
        <v>744</v>
      </c>
      <c r="EA6" s="1039" t="s">
        <v>316</v>
      </c>
      <c r="EB6" s="792">
        <v>23046</v>
      </c>
      <c r="EC6" s="793"/>
      <c r="ED6" s="794">
        <v>23046</v>
      </c>
      <c r="EE6" s="794"/>
      <c r="EF6" s="793"/>
      <c r="EG6" s="794">
        <v>0.92476224870591073</v>
      </c>
      <c r="EH6" s="793"/>
      <c r="EI6" s="794">
        <v>5077783</v>
      </c>
      <c r="EJ6" s="794"/>
      <c r="EK6" s="794">
        <v>4695741</v>
      </c>
      <c r="EL6" s="794">
        <v>5077783</v>
      </c>
      <c r="EM6" s="793">
        <v>0</v>
      </c>
      <c r="EN6" s="793">
        <v>-1</v>
      </c>
      <c r="EO6" s="795"/>
      <c r="ES6" s="796" t="s">
        <v>315</v>
      </c>
      <c r="ET6" s="797" t="s">
        <v>316</v>
      </c>
      <c r="EU6" s="411">
        <v>4695741</v>
      </c>
    </row>
    <row r="7" spans="1:151" ht="12.75" customHeight="1">
      <c r="A7" s="798" t="s">
        <v>317</v>
      </c>
      <c r="B7" s="799" t="s">
        <v>318</v>
      </c>
      <c r="C7" s="1026">
        <v>4757</v>
      </c>
      <c r="D7" s="1027">
        <v>4757</v>
      </c>
      <c r="E7" s="1030"/>
      <c r="F7" s="1030">
        <v>4757</v>
      </c>
      <c r="G7" s="1030"/>
      <c r="H7" s="1031">
        <v>4757</v>
      </c>
      <c r="K7" s="802" t="s">
        <v>317</v>
      </c>
      <c r="L7" s="803" t="s">
        <v>318</v>
      </c>
      <c r="M7" s="804">
        <v>2094410520</v>
      </c>
      <c r="N7" s="805">
        <v>160337761</v>
      </c>
      <c r="O7" s="804">
        <v>1934072759</v>
      </c>
      <c r="P7" s="802">
        <v>2015</v>
      </c>
      <c r="Q7" s="752">
        <v>0.94350000000000001</v>
      </c>
      <c r="R7" s="803">
        <v>2049891636</v>
      </c>
      <c r="S7" s="806">
        <v>160337761</v>
      </c>
      <c r="T7" s="803">
        <v>86981095</v>
      </c>
      <c r="U7" s="803">
        <v>449856033</v>
      </c>
      <c r="V7" s="803">
        <v>2747066525</v>
      </c>
      <c r="X7" s="619" t="s">
        <v>317</v>
      </c>
      <c r="Y7" s="619" t="s">
        <v>318</v>
      </c>
      <c r="Z7" s="807">
        <v>2747066525</v>
      </c>
      <c r="AA7" s="808">
        <v>17910873.743000001</v>
      </c>
      <c r="AB7" s="756">
        <v>7716808</v>
      </c>
      <c r="AC7" s="756">
        <v>139462</v>
      </c>
      <c r="AD7" s="809">
        <v>25767143.743000001</v>
      </c>
      <c r="AE7" s="810">
        <v>4757</v>
      </c>
      <c r="AF7" s="807">
        <v>5417</v>
      </c>
      <c r="AG7" s="807">
        <v>0.84870000000000001</v>
      </c>
      <c r="AI7" s="619" t="s">
        <v>317</v>
      </c>
      <c r="AJ7" s="619" t="s">
        <v>318</v>
      </c>
      <c r="AK7" s="760">
        <v>25767143.743000001</v>
      </c>
      <c r="AL7" s="761">
        <v>4757</v>
      </c>
      <c r="AM7" s="811">
        <v>5417</v>
      </c>
      <c r="AN7" s="812">
        <v>0.84870000000000001</v>
      </c>
      <c r="AO7" s="813">
        <v>0.43130000000000002</v>
      </c>
      <c r="AP7" s="814">
        <v>0.81189999999999996</v>
      </c>
      <c r="AQ7" s="812">
        <v>0.78860000000000008</v>
      </c>
      <c r="AR7" s="815">
        <v>0.78860000000000008</v>
      </c>
      <c r="AS7" s="812">
        <v>1548.21</v>
      </c>
      <c r="AT7" s="813">
        <v>415.03</v>
      </c>
      <c r="AU7" s="814">
        <v>1974298</v>
      </c>
      <c r="AV7" s="812">
        <v>1</v>
      </c>
      <c r="AW7" s="811">
        <v>1974298</v>
      </c>
      <c r="BB7" s="619" t="s">
        <v>317</v>
      </c>
      <c r="BC7" s="619" t="s">
        <v>584</v>
      </c>
      <c r="BD7" s="768">
        <v>2747066525</v>
      </c>
      <c r="BE7" s="769">
        <v>259.99</v>
      </c>
      <c r="BF7" s="808">
        <v>10566047</v>
      </c>
      <c r="BG7" s="816">
        <v>0.43130000000000002</v>
      </c>
      <c r="BH7" s="673"/>
      <c r="BI7" s="770">
        <v>4757</v>
      </c>
      <c r="BJ7" s="808">
        <v>18.3</v>
      </c>
      <c r="BK7" s="770">
        <v>38206</v>
      </c>
      <c r="BL7" s="810">
        <v>147</v>
      </c>
      <c r="BN7" s="619" t="s">
        <v>317</v>
      </c>
      <c r="BO7" s="619" t="s">
        <v>318</v>
      </c>
      <c r="BP7" s="772">
        <v>0.94833333333333347</v>
      </c>
      <c r="BQ7" s="817">
        <v>0.95340000000000003</v>
      </c>
      <c r="BR7" s="818">
        <v>0.93523433956916113</v>
      </c>
      <c r="BS7" s="774"/>
      <c r="BT7" s="819">
        <v>2015</v>
      </c>
      <c r="BU7" s="776">
        <v>0.94350000000000001</v>
      </c>
      <c r="BV7" s="777"/>
      <c r="BW7" s="778">
        <v>0.79</v>
      </c>
      <c r="BX7" s="778">
        <v>0.745</v>
      </c>
      <c r="BY7" s="778">
        <v>1.1426000000000001</v>
      </c>
      <c r="BZ7" s="715"/>
      <c r="CA7" s="619" t="s">
        <v>317</v>
      </c>
      <c r="CB7" s="619" t="s">
        <v>584</v>
      </c>
      <c r="CC7" s="770">
        <v>34216</v>
      </c>
      <c r="CD7" s="770">
        <v>34082</v>
      </c>
      <c r="CE7" s="770">
        <v>36178</v>
      </c>
      <c r="CF7" s="820">
        <v>34825.333333333336</v>
      </c>
      <c r="CG7" s="820">
        <v>0.81189999999999996</v>
      </c>
      <c r="CH7" s="639"/>
      <c r="CI7" s="820">
        <v>-1352.6666666666642</v>
      </c>
      <c r="CJ7" s="820">
        <v>-3.7400000000000003E-2</v>
      </c>
      <c r="CL7" s="619" t="s">
        <v>317</v>
      </c>
      <c r="CM7" s="619" t="s">
        <v>584</v>
      </c>
      <c r="CN7" s="780">
        <v>0.78860000000000008</v>
      </c>
      <c r="CO7" s="781"/>
      <c r="CP7" s="780">
        <v>4757</v>
      </c>
      <c r="CQ7" s="787">
        <v>6031900</v>
      </c>
      <c r="CR7" s="821">
        <v>0</v>
      </c>
      <c r="CS7" s="787">
        <v>6031900</v>
      </c>
      <c r="CT7" s="787">
        <v>1268.01</v>
      </c>
      <c r="CU7" s="781"/>
      <c r="CV7" s="822">
        <v>1548.21</v>
      </c>
      <c r="CW7" s="787">
        <v>415.03</v>
      </c>
      <c r="CX7" s="785">
        <v>0.81899999999999995</v>
      </c>
      <c r="CY7" s="786"/>
      <c r="CZ7" s="787">
        <v>0.745</v>
      </c>
      <c r="DA7" s="787">
        <v>1</v>
      </c>
      <c r="DB7" s="781"/>
      <c r="DC7" s="785">
        <v>1</v>
      </c>
      <c r="DX7" s="1038" t="s">
        <v>315</v>
      </c>
      <c r="DY7" s="1038" t="s">
        <v>7</v>
      </c>
      <c r="DZ7" s="1038" t="s">
        <v>6</v>
      </c>
      <c r="EA7" s="1039" t="s">
        <v>1051</v>
      </c>
      <c r="EB7" s="792">
        <v>900</v>
      </c>
      <c r="EC7" s="793"/>
      <c r="ED7" s="794">
        <v>900</v>
      </c>
      <c r="EE7" s="794"/>
      <c r="EF7" s="793"/>
      <c r="EG7" s="794">
        <v>3.6114120621162878E-2</v>
      </c>
      <c r="EH7" s="793"/>
      <c r="EI7" s="794">
        <v>0</v>
      </c>
      <c r="EJ7" s="794"/>
      <c r="EK7" s="794">
        <v>183380</v>
      </c>
      <c r="EL7" s="794"/>
      <c r="EM7" s="793"/>
      <c r="EN7" s="793"/>
      <c r="EO7" s="795"/>
      <c r="ES7" s="823" t="s">
        <v>317</v>
      </c>
      <c r="ET7" s="824" t="s">
        <v>318</v>
      </c>
      <c r="EU7" s="411">
        <v>1974298</v>
      </c>
    </row>
    <row r="8" spans="1:151" ht="12.75" customHeight="1">
      <c r="A8" s="798" t="s">
        <v>319</v>
      </c>
      <c r="B8" s="799" t="s">
        <v>320</v>
      </c>
      <c r="C8" s="1026">
        <v>1410</v>
      </c>
      <c r="D8" s="1027">
        <v>1410</v>
      </c>
      <c r="E8" s="1030"/>
      <c r="F8" s="1030">
        <v>1410</v>
      </c>
      <c r="G8" s="1030"/>
      <c r="H8" s="1031">
        <v>1410</v>
      </c>
      <c r="K8" s="802" t="s">
        <v>319</v>
      </c>
      <c r="L8" s="803" t="s">
        <v>320</v>
      </c>
      <c r="M8" s="804">
        <v>1503115197</v>
      </c>
      <c r="N8" s="805">
        <v>78212900</v>
      </c>
      <c r="O8" s="804">
        <v>1424902297</v>
      </c>
      <c r="P8" s="802">
        <v>2015</v>
      </c>
      <c r="Q8" s="752">
        <v>1.0490999999999999</v>
      </c>
      <c r="R8" s="803">
        <v>1358213990</v>
      </c>
      <c r="S8" s="806">
        <v>78212900</v>
      </c>
      <c r="T8" s="803">
        <v>45537046</v>
      </c>
      <c r="U8" s="803">
        <v>182095397</v>
      </c>
      <c r="V8" s="803">
        <v>1664059333</v>
      </c>
      <c r="X8" s="619" t="s">
        <v>319</v>
      </c>
      <c r="Y8" s="619" t="s">
        <v>320</v>
      </c>
      <c r="Z8" s="807">
        <v>1664059333</v>
      </c>
      <c r="AA8" s="808">
        <v>10849666.851160001</v>
      </c>
      <c r="AB8" s="756">
        <v>2121063</v>
      </c>
      <c r="AC8" s="756">
        <v>31252</v>
      </c>
      <c r="AD8" s="809">
        <v>13001981.851160001</v>
      </c>
      <c r="AE8" s="810">
        <v>1410</v>
      </c>
      <c r="AF8" s="807">
        <v>9221</v>
      </c>
      <c r="AG8" s="807">
        <v>1.4446000000000001</v>
      </c>
      <c r="AI8" s="619" t="s">
        <v>319</v>
      </c>
      <c r="AJ8" s="619" t="s">
        <v>320</v>
      </c>
      <c r="AK8" s="760">
        <v>13001981.851160001</v>
      </c>
      <c r="AL8" s="761">
        <v>1410</v>
      </c>
      <c r="AM8" s="811">
        <v>9221</v>
      </c>
      <c r="AN8" s="812">
        <v>1.4446000000000001</v>
      </c>
      <c r="AO8" s="813">
        <v>0.28899999999999998</v>
      </c>
      <c r="AP8" s="814">
        <v>0.85150000000000003</v>
      </c>
      <c r="AQ8" s="812">
        <v>1.0325</v>
      </c>
      <c r="AR8" s="815" t="s">
        <v>2</v>
      </c>
      <c r="AS8" s="825" t="s">
        <v>2</v>
      </c>
      <c r="AT8" s="826" t="s">
        <v>2</v>
      </c>
      <c r="AU8" s="814">
        <v>0</v>
      </c>
      <c r="AV8" s="812" t="s">
        <v>2</v>
      </c>
      <c r="AW8" s="811">
        <v>0</v>
      </c>
      <c r="BB8" s="619" t="s">
        <v>319</v>
      </c>
      <c r="BC8" s="619" t="s">
        <v>585</v>
      </c>
      <c r="BD8" s="768">
        <v>1664059333</v>
      </c>
      <c r="BE8" s="769">
        <v>235.06</v>
      </c>
      <c r="BF8" s="808">
        <v>7079296</v>
      </c>
      <c r="BG8" s="816">
        <v>0.28899999999999998</v>
      </c>
      <c r="BH8" s="673"/>
      <c r="BI8" s="770">
        <v>1410</v>
      </c>
      <c r="BJ8" s="808">
        <v>6</v>
      </c>
      <c r="BK8" s="770">
        <v>11387</v>
      </c>
      <c r="BL8" s="810">
        <v>48</v>
      </c>
      <c r="BN8" s="619" t="s">
        <v>319</v>
      </c>
      <c r="BO8" s="619" t="s">
        <v>320</v>
      </c>
      <c r="BP8" s="772">
        <v>1.0676056338028168</v>
      </c>
      <c r="BQ8" s="817">
        <v>1.0771999999999999</v>
      </c>
      <c r="BR8" s="818">
        <v>1.0241666666666667</v>
      </c>
      <c r="BS8" s="774"/>
      <c r="BT8" s="819">
        <v>2015</v>
      </c>
      <c r="BU8" s="776">
        <v>1.0490999999999999</v>
      </c>
      <c r="BV8" s="777"/>
      <c r="BW8" s="778">
        <v>0.54749999999999999</v>
      </c>
      <c r="BX8" s="778">
        <v>0.57399999999999995</v>
      </c>
      <c r="BY8" s="778">
        <v>0.88039999999999996</v>
      </c>
      <c r="BZ8" s="715"/>
      <c r="CA8" s="619" t="s">
        <v>319</v>
      </c>
      <c r="CB8" s="619" t="s">
        <v>585</v>
      </c>
      <c r="CC8" s="770">
        <v>36179</v>
      </c>
      <c r="CD8" s="770">
        <v>36440</v>
      </c>
      <c r="CE8" s="770">
        <v>36949</v>
      </c>
      <c r="CF8" s="820">
        <v>36522.666666666664</v>
      </c>
      <c r="CG8" s="820">
        <v>0.85150000000000003</v>
      </c>
      <c r="CH8" s="639"/>
      <c r="CI8" s="820">
        <v>-426.33333333333576</v>
      </c>
      <c r="CJ8" s="820">
        <v>-1.15E-2</v>
      </c>
      <c r="CL8" s="619" t="s">
        <v>319</v>
      </c>
      <c r="CM8" s="619" t="s">
        <v>585</v>
      </c>
      <c r="CN8" s="780" t="s">
        <v>2</v>
      </c>
      <c r="CO8" s="781"/>
      <c r="CP8" s="780">
        <v>1410</v>
      </c>
      <c r="CQ8" s="787">
        <v>2664412</v>
      </c>
      <c r="CR8" s="787">
        <v>0</v>
      </c>
      <c r="CS8" s="787">
        <v>2664412</v>
      </c>
      <c r="CT8" s="787">
        <v>1889.65</v>
      </c>
      <c r="CU8" s="781"/>
      <c r="CV8" s="822" t="s">
        <v>2</v>
      </c>
      <c r="CW8" s="787" t="s">
        <v>2</v>
      </c>
      <c r="CX8" s="785" t="s">
        <v>2</v>
      </c>
      <c r="CY8" s="786"/>
      <c r="CZ8" s="787">
        <v>0.57399999999999995</v>
      </c>
      <c r="DA8" s="787" t="s">
        <v>2</v>
      </c>
      <c r="DB8" s="781"/>
      <c r="DC8" s="785" t="s">
        <v>2</v>
      </c>
      <c r="DX8" s="1038" t="s">
        <v>315</v>
      </c>
      <c r="DY8" s="1038" t="s">
        <v>9</v>
      </c>
      <c r="DZ8" s="1038" t="s">
        <v>6</v>
      </c>
      <c r="EA8" s="1039" t="s">
        <v>1052</v>
      </c>
      <c r="EB8" s="792">
        <v>655</v>
      </c>
      <c r="EC8" s="793"/>
      <c r="ED8" s="794">
        <v>655</v>
      </c>
      <c r="EE8" s="794"/>
      <c r="EF8" s="793"/>
      <c r="EG8" s="794">
        <v>2.6283054452068536E-2</v>
      </c>
      <c r="EH8" s="793"/>
      <c r="EI8" s="794">
        <v>0</v>
      </c>
      <c r="EJ8" s="794"/>
      <c r="EK8" s="794">
        <v>133460</v>
      </c>
      <c r="EL8" s="794"/>
      <c r="EM8" s="793"/>
      <c r="EN8" s="793"/>
      <c r="EO8" s="795"/>
      <c r="ES8" s="823" t="s">
        <v>319</v>
      </c>
      <c r="ET8" s="824" t="s">
        <v>320</v>
      </c>
      <c r="EU8" s="411">
        <v>0</v>
      </c>
    </row>
    <row r="9" spans="1:151" ht="15.75">
      <c r="A9" s="798" t="s">
        <v>321</v>
      </c>
      <c r="B9" s="799" t="s">
        <v>322</v>
      </c>
      <c r="C9" s="1026">
        <v>3147</v>
      </c>
      <c r="D9" s="1027">
        <v>3147</v>
      </c>
      <c r="E9" s="1030"/>
      <c r="F9" s="1030">
        <v>3147</v>
      </c>
      <c r="G9" s="1030"/>
      <c r="H9" s="1031">
        <v>3147</v>
      </c>
      <c r="K9" s="802" t="s">
        <v>321</v>
      </c>
      <c r="L9" s="803" t="s">
        <v>322</v>
      </c>
      <c r="M9" s="804">
        <v>1273500573</v>
      </c>
      <c r="N9" s="805">
        <v>265615300</v>
      </c>
      <c r="O9" s="804">
        <v>1007885273</v>
      </c>
      <c r="P9" s="802">
        <v>2018</v>
      </c>
      <c r="Q9" s="752">
        <v>1.0024390243902439</v>
      </c>
      <c r="R9" s="803">
        <v>1005432997</v>
      </c>
      <c r="S9" s="806">
        <v>265615300</v>
      </c>
      <c r="T9" s="803">
        <v>283013454</v>
      </c>
      <c r="U9" s="803">
        <v>410586225</v>
      </c>
      <c r="V9" s="803">
        <v>1964647976</v>
      </c>
      <c r="X9" s="619" t="s">
        <v>321</v>
      </c>
      <c r="Y9" s="619" t="s">
        <v>322</v>
      </c>
      <c r="Z9" s="807">
        <v>1964647976</v>
      </c>
      <c r="AA9" s="808">
        <v>12809504.803520001</v>
      </c>
      <c r="AB9" s="756">
        <v>3597853</v>
      </c>
      <c r="AC9" s="756">
        <v>113552</v>
      </c>
      <c r="AD9" s="809">
        <v>16520909.803520001</v>
      </c>
      <c r="AE9" s="810">
        <v>3147</v>
      </c>
      <c r="AF9" s="807">
        <v>5250</v>
      </c>
      <c r="AG9" s="807">
        <v>0.82250000000000001</v>
      </c>
      <c r="AI9" s="619" t="s">
        <v>321</v>
      </c>
      <c r="AJ9" s="619" t="s">
        <v>322</v>
      </c>
      <c r="AK9" s="760">
        <v>16520909.803520001</v>
      </c>
      <c r="AL9" s="761">
        <v>3147</v>
      </c>
      <c r="AM9" s="811">
        <v>5250</v>
      </c>
      <c r="AN9" s="812">
        <v>0.82250000000000001</v>
      </c>
      <c r="AO9" s="813">
        <v>0.15090000000000001</v>
      </c>
      <c r="AP9" s="814">
        <v>0.75280000000000002</v>
      </c>
      <c r="AQ9" s="812">
        <v>0.72050000000000003</v>
      </c>
      <c r="AR9" s="815">
        <v>0.72050000000000003</v>
      </c>
      <c r="AS9" s="825">
        <v>1414.51</v>
      </c>
      <c r="AT9" s="826">
        <v>548.73</v>
      </c>
      <c r="AU9" s="814">
        <v>1726853</v>
      </c>
      <c r="AV9" s="812">
        <v>1</v>
      </c>
      <c r="AW9" s="811">
        <v>1726853</v>
      </c>
      <c r="BB9" s="619" t="s">
        <v>321</v>
      </c>
      <c r="BC9" s="619" t="s">
        <v>586</v>
      </c>
      <c r="BD9" s="768">
        <v>1964647976</v>
      </c>
      <c r="BE9" s="769">
        <v>531.45000000000005</v>
      </c>
      <c r="BF9" s="808">
        <v>3696769</v>
      </c>
      <c r="BG9" s="816">
        <v>0.15090000000000001</v>
      </c>
      <c r="BH9" s="673"/>
      <c r="BI9" s="770">
        <v>3147</v>
      </c>
      <c r="BJ9" s="808">
        <v>5.92</v>
      </c>
      <c r="BK9" s="770">
        <v>25460</v>
      </c>
      <c r="BL9" s="810">
        <v>48</v>
      </c>
      <c r="BN9" s="619" t="s">
        <v>321</v>
      </c>
      <c r="BO9" s="619" t="s">
        <v>322</v>
      </c>
      <c r="BP9" s="772">
        <v>0.99444444444444446</v>
      </c>
      <c r="BQ9" s="772">
        <v>0.95680000000000009</v>
      </c>
      <c r="BR9" s="818">
        <v>1.0024390243902439</v>
      </c>
      <c r="BS9" s="774"/>
      <c r="BT9" s="819">
        <v>2018</v>
      </c>
      <c r="BU9" s="776">
        <v>1.0024390243902439</v>
      </c>
      <c r="BV9" s="777"/>
      <c r="BW9" s="778">
        <v>0.77700000000000002</v>
      </c>
      <c r="BX9" s="778">
        <v>0.77900000000000003</v>
      </c>
      <c r="BY9" s="778">
        <v>1.1948000000000001</v>
      </c>
      <c r="BZ9" s="622"/>
      <c r="CA9" s="619" t="s">
        <v>321</v>
      </c>
      <c r="CB9" s="619" t="s">
        <v>586</v>
      </c>
      <c r="CC9" s="770">
        <v>31760</v>
      </c>
      <c r="CD9" s="770">
        <v>31577</v>
      </c>
      <c r="CE9" s="770">
        <v>33531</v>
      </c>
      <c r="CF9" s="820">
        <v>32289.333333333332</v>
      </c>
      <c r="CG9" s="820">
        <v>0.75280000000000002</v>
      </c>
      <c r="CH9" s="639"/>
      <c r="CI9" s="820">
        <v>-1241.6666666666679</v>
      </c>
      <c r="CJ9" s="820">
        <v>-3.6999999999999998E-2</v>
      </c>
      <c r="CL9" s="619" t="s">
        <v>321</v>
      </c>
      <c r="CM9" s="619" t="s">
        <v>586</v>
      </c>
      <c r="CN9" s="780">
        <v>0.72050000000000003</v>
      </c>
      <c r="CO9" s="781"/>
      <c r="CP9" s="780">
        <v>3147</v>
      </c>
      <c r="CQ9" s="787">
        <v>4510357</v>
      </c>
      <c r="CR9" s="787">
        <v>0</v>
      </c>
      <c r="CS9" s="787">
        <v>4510357</v>
      </c>
      <c r="CT9" s="787">
        <v>1433.22</v>
      </c>
      <c r="CU9" s="781"/>
      <c r="CV9" s="822">
        <v>1414.51</v>
      </c>
      <c r="CW9" s="787">
        <v>548.73</v>
      </c>
      <c r="CX9" s="785">
        <v>1</v>
      </c>
      <c r="CY9" s="786"/>
      <c r="CZ9" s="787">
        <v>0.77900000000000003</v>
      </c>
      <c r="DA9" s="787">
        <v>1</v>
      </c>
      <c r="DB9" s="781"/>
      <c r="DC9" s="785">
        <v>1</v>
      </c>
      <c r="DX9" s="1040" t="s">
        <v>315</v>
      </c>
      <c r="DY9" s="1040" t="s">
        <v>237</v>
      </c>
      <c r="DZ9" s="1040" t="s">
        <v>6</v>
      </c>
      <c r="EA9" s="1041" t="s">
        <v>1053</v>
      </c>
      <c r="EB9" s="792">
        <v>320</v>
      </c>
      <c r="EC9" s="827"/>
      <c r="ED9" s="828">
        <v>320</v>
      </c>
      <c r="EE9" s="828">
        <v>24921</v>
      </c>
      <c r="EF9" s="827"/>
      <c r="EG9" s="828">
        <v>1.2840576220857911E-2</v>
      </c>
      <c r="EH9" s="827"/>
      <c r="EI9" s="794">
        <v>0</v>
      </c>
      <c r="EJ9" s="828"/>
      <c r="EK9" s="828">
        <v>65202</v>
      </c>
      <c r="EL9" s="828"/>
      <c r="EM9" s="827"/>
      <c r="EN9" s="827"/>
      <c r="EO9" s="829"/>
      <c r="ES9" s="823" t="s">
        <v>321</v>
      </c>
      <c r="ET9" s="824" t="s">
        <v>322</v>
      </c>
      <c r="EU9" s="411">
        <v>1726853</v>
      </c>
    </row>
    <row r="10" spans="1:151" ht="15.75">
      <c r="A10" s="798" t="s">
        <v>323</v>
      </c>
      <c r="B10" s="799" t="s">
        <v>324</v>
      </c>
      <c r="C10" s="1026">
        <v>2936</v>
      </c>
      <c r="D10" s="1027">
        <v>2936</v>
      </c>
      <c r="E10" s="1030"/>
      <c r="F10" s="1030">
        <v>2936</v>
      </c>
      <c r="G10" s="1030"/>
      <c r="H10" s="1031">
        <v>2936</v>
      </c>
      <c r="K10" s="802" t="s">
        <v>323</v>
      </c>
      <c r="L10" s="803" t="s">
        <v>324</v>
      </c>
      <c r="M10" s="804">
        <v>3518016000</v>
      </c>
      <c r="N10" s="805">
        <v>230644900</v>
      </c>
      <c r="O10" s="804">
        <v>3287371100</v>
      </c>
      <c r="P10" s="802">
        <v>2015</v>
      </c>
      <c r="Q10" s="752">
        <v>1.0203</v>
      </c>
      <c r="R10" s="803">
        <v>3221965206</v>
      </c>
      <c r="S10" s="806">
        <v>230644900</v>
      </c>
      <c r="T10" s="803">
        <v>101610019</v>
      </c>
      <c r="U10" s="803">
        <v>443614970</v>
      </c>
      <c r="V10" s="803">
        <v>3997835095</v>
      </c>
      <c r="X10" s="619" t="s">
        <v>323</v>
      </c>
      <c r="Y10" s="619" t="s">
        <v>324</v>
      </c>
      <c r="Z10" s="807">
        <v>3997835095</v>
      </c>
      <c r="AA10" s="808">
        <v>26065884.819400001</v>
      </c>
      <c r="AB10" s="756">
        <v>6639655</v>
      </c>
      <c r="AC10" s="756">
        <v>45293</v>
      </c>
      <c r="AD10" s="809">
        <v>32750832.819400001</v>
      </c>
      <c r="AE10" s="810">
        <v>2936</v>
      </c>
      <c r="AF10" s="807">
        <v>11155</v>
      </c>
      <c r="AG10" s="807">
        <v>1.7476</v>
      </c>
      <c r="AI10" s="619" t="s">
        <v>323</v>
      </c>
      <c r="AJ10" s="619" t="s">
        <v>324</v>
      </c>
      <c r="AK10" s="760">
        <v>32750832.819400001</v>
      </c>
      <c r="AL10" s="761">
        <v>2936</v>
      </c>
      <c r="AM10" s="811">
        <v>11155</v>
      </c>
      <c r="AN10" s="812">
        <v>1.7476</v>
      </c>
      <c r="AO10" s="813">
        <v>0.38300000000000001</v>
      </c>
      <c r="AP10" s="814">
        <v>0.80159999999999998</v>
      </c>
      <c r="AQ10" s="812">
        <v>1.1380999999999999</v>
      </c>
      <c r="AR10" s="815" t="s">
        <v>2</v>
      </c>
      <c r="AS10" s="825" t="s">
        <v>2</v>
      </c>
      <c r="AT10" s="826" t="s">
        <v>2</v>
      </c>
      <c r="AU10" s="814">
        <v>0</v>
      </c>
      <c r="AV10" s="812" t="s">
        <v>2</v>
      </c>
      <c r="AW10" s="811">
        <v>0</v>
      </c>
      <c r="BB10" s="619" t="s">
        <v>323</v>
      </c>
      <c r="BC10" s="619" t="s">
        <v>587</v>
      </c>
      <c r="BD10" s="768">
        <v>3997835095</v>
      </c>
      <c r="BE10" s="769">
        <v>426.13</v>
      </c>
      <c r="BF10" s="808">
        <v>9381726</v>
      </c>
      <c r="BG10" s="816">
        <v>0.38300000000000001</v>
      </c>
      <c r="BH10" s="673"/>
      <c r="BI10" s="770">
        <v>2936</v>
      </c>
      <c r="BJ10" s="808">
        <v>6.89</v>
      </c>
      <c r="BK10" s="770">
        <v>27418</v>
      </c>
      <c r="BL10" s="810">
        <v>64</v>
      </c>
      <c r="BN10" s="619" t="s">
        <v>323</v>
      </c>
      <c r="BO10" s="619" t="s">
        <v>324</v>
      </c>
      <c r="BP10" s="772">
        <v>1.0442551174315882</v>
      </c>
      <c r="BQ10" s="817">
        <v>1.032</v>
      </c>
      <c r="BR10" s="818">
        <v>1.0044367816091953</v>
      </c>
      <c r="BS10" s="774"/>
      <c r="BT10" s="819">
        <v>2015</v>
      </c>
      <c r="BU10" s="776">
        <v>1.0203</v>
      </c>
      <c r="BV10" s="777"/>
      <c r="BW10" s="778">
        <v>0.443</v>
      </c>
      <c r="BX10" s="778">
        <v>0.45200000000000001</v>
      </c>
      <c r="BY10" s="778">
        <v>0.69330000000000003</v>
      </c>
      <c r="BZ10" s="622"/>
      <c r="CA10" s="619" t="s">
        <v>323</v>
      </c>
      <c r="CB10" s="619" t="s">
        <v>587</v>
      </c>
      <c r="CC10" s="770">
        <v>33459</v>
      </c>
      <c r="CD10" s="770">
        <v>34325</v>
      </c>
      <c r="CE10" s="770">
        <v>35368</v>
      </c>
      <c r="CF10" s="820">
        <v>34384</v>
      </c>
      <c r="CG10" s="820">
        <v>0.80159999999999998</v>
      </c>
      <c r="CH10" s="639"/>
      <c r="CI10" s="820">
        <v>-984</v>
      </c>
      <c r="CJ10" s="820">
        <v>-2.7799999999999998E-2</v>
      </c>
      <c r="CL10" s="619" t="s">
        <v>323</v>
      </c>
      <c r="CM10" s="619" t="s">
        <v>587</v>
      </c>
      <c r="CN10" s="780" t="s">
        <v>2</v>
      </c>
      <c r="CO10" s="781"/>
      <c r="CP10" s="780">
        <v>2936</v>
      </c>
      <c r="CQ10" s="787">
        <v>4784744</v>
      </c>
      <c r="CR10" s="787">
        <v>0</v>
      </c>
      <c r="CS10" s="787">
        <v>4784744</v>
      </c>
      <c r="CT10" s="787">
        <v>1629.68</v>
      </c>
      <c r="CU10" s="781"/>
      <c r="CV10" s="822" t="s">
        <v>2</v>
      </c>
      <c r="CW10" s="787" t="s">
        <v>2</v>
      </c>
      <c r="CX10" s="785" t="s">
        <v>2</v>
      </c>
      <c r="CY10" s="786"/>
      <c r="CZ10" s="787">
        <v>0.45200000000000001</v>
      </c>
      <c r="DA10" s="787" t="s">
        <v>2</v>
      </c>
      <c r="DB10" s="781"/>
      <c r="DC10" s="785" t="s">
        <v>2</v>
      </c>
      <c r="DX10" s="1042" t="s">
        <v>317</v>
      </c>
      <c r="DY10" s="1042" t="s">
        <v>317</v>
      </c>
      <c r="DZ10" s="1042" t="s">
        <v>744</v>
      </c>
      <c r="EA10" s="1043" t="s">
        <v>318</v>
      </c>
      <c r="EB10" s="792">
        <v>4757</v>
      </c>
      <c r="EC10" s="833"/>
      <c r="ED10" s="834">
        <v>4757</v>
      </c>
      <c r="EE10" s="834">
        <v>4757</v>
      </c>
      <c r="EF10" s="833"/>
      <c r="EG10" s="834">
        <v>1</v>
      </c>
      <c r="EH10" s="833"/>
      <c r="EI10" s="794">
        <v>1974298</v>
      </c>
      <c r="EJ10" s="834"/>
      <c r="EK10" s="834">
        <v>1974298</v>
      </c>
      <c r="EL10" s="834">
        <v>1974298</v>
      </c>
      <c r="EM10" s="833">
        <v>0</v>
      </c>
      <c r="EN10" s="833"/>
      <c r="EO10" s="835"/>
      <c r="ES10" s="823" t="s">
        <v>323</v>
      </c>
      <c r="ET10" s="824" t="s">
        <v>324</v>
      </c>
      <c r="EU10" s="411">
        <v>0</v>
      </c>
    </row>
    <row r="11" spans="1:151" ht="15.75">
      <c r="A11" s="798" t="s">
        <v>325</v>
      </c>
      <c r="B11" s="799" t="s">
        <v>326</v>
      </c>
      <c r="C11" s="1026">
        <v>1898</v>
      </c>
      <c r="D11" s="1027">
        <v>2066</v>
      </c>
      <c r="E11" s="1030"/>
      <c r="F11" s="1030">
        <v>2066</v>
      </c>
      <c r="G11" s="1030"/>
      <c r="H11" s="1031">
        <v>2066</v>
      </c>
      <c r="K11" s="802" t="s">
        <v>325</v>
      </c>
      <c r="L11" s="803" t="s">
        <v>326</v>
      </c>
      <c r="M11" s="804">
        <v>3596437771</v>
      </c>
      <c r="N11" s="805">
        <v>66008700</v>
      </c>
      <c r="O11" s="804">
        <v>3530429071</v>
      </c>
      <c r="P11" s="802">
        <v>2018</v>
      </c>
      <c r="Q11" s="752">
        <v>0.98343137254901958</v>
      </c>
      <c r="R11" s="803">
        <v>3589908935</v>
      </c>
      <c r="S11" s="806">
        <v>66008700</v>
      </c>
      <c r="T11" s="803">
        <v>42698830</v>
      </c>
      <c r="U11" s="803">
        <v>312574265</v>
      </c>
      <c r="V11" s="803">
        <v>4011190730</v>
      </c>
      <c r="X11" s="619" t="s">
        <v>325</v>
      </c>
      <c r="Y11" s="619" t="s">
        <v>326</v>
      </c>
      <c r="Z11" s="807">
        <v>4011190730</v>
      </c>
      <c r="AA11" s="808">
        <v>26152963.559600003</v>
      </c>
      <c r="AB11" s="756">
        <v>5087648</v>
      </c>
      <c r="AC11" s="756">
        <v>73409</v>
      </c>
      <c r="AD11" s="809">
        <v>31314020.559600003</v>
      </c>
      <c r="AE11" s="810">
        <v>2066</v>
      </c>
      <c r="AF11" s="807">
        <v>15157</v>
      </c>
      <c r="AG11" s="807">
        <v>2.3746</v>
      </c>
      <c r="AI11" s="619" t="s">
        <v>325</v>
      </c>
      <c r="AJ11" s="619" t="s">
        <v>326</v>
      </c>
      <c r="AK11" s="760">
        <v>31314020.559600003</v>
      </c>
      <c r="AL11" s="761">
        <v>2066</v>
      </c>
      <c r="AM11" s="811">
        <v>15157</v>
      </c>
      <c r="AN11" s="812">
        <v>2.3746</v>
      </c>
      <c r="AO11" s="813">
        <v>0.66269999999999996</v>
      </c>
      <c r="AP11" s="814">
        <v>0.7853</v>
      </c>
      <c r="AQ11" s="812">
        <v>1.4088000000000001</v>
      </c>
      <c r="AR11" s="815" t="s">
        <v>2</v>
      </c>
      <c r="AS11" s="825" t="s">
        <v>2</v>
      </c>
      <c r="AT11" s="826" t="s">
        <v>2</v>
      </c>
      <c r="AU11" s="814">
        <v>0</v>
      </c>
      <c r="AV11" s="812" t="s">
        <v>2</v>
      </c>
      <c r="AW11" s="811">
        <v>0</v>
      </c>
      <c r="BB11" s="619" t="s">
        <v>325</v>
      </c>
      <c r="BC11" s="619" t="s">
        <v>588</v>
      </c>
      <c r="BD11" s="768">
        <v>4011190730</v>
      </c>
      <c r="BE11" s="769">
        <v>247.09</v>
      </c>
      <c r="BF11" s="808">
        <v>16233723</v>
      </c>
      <c r="BG11" s="816">
        <v>0.66269999999999996</v>
      </c>
      <c r="BH11" s="673"/>
      <c r="BI11" s="770">
        <v>2066</v>
      </c>
      <c r="BJ11" s="808">
        <v>8.36</v>
      </c>
      <c r="BK11" s="770">
        <v>17953</v>
      </c>
      <c r="BL11" s="810">
        <v>73</v>
      </c>
      <c r="BN11" s="619" t="s">
        <v>325</v>
      </c>
      <c r="BO11" s="619" t="s">
        <v>326</v>
      </c>
      <c r="BP11" s="817">
        <v>0.91461606354810243</v>
      </c>
      <c r="BQ11" s="772">
        <v>0.8992</v>
      </c>
      <c r="BR11" s="818">
        <v>0.98343137254901958</v>
      </c>
      <c r="BS11" s="774"/>
      <c r="BT11" s="819">
        <v>2018</v>
      </c>
      <c r="BU11" s="776">
        <v>0.98343137254901958</v>
      </c>
      <c r="BV11" s="777"/>
      <c r="BW11" s="778">
        <v>0.55000000000000004</v>
      </c>
      <c r="BX11" s="778">
        <v>0.54100000000000004</v>
      </c>
      <c r="BY11" s="778">
        <v>0.82979999999999998</v>
      </c>
      <c r="BZ11" s="622"/>
      <c r="CA11" s="619" t="s">
        <v>325</v>
      </c>
      <c r="CB11" s="619" t="s">
        <v>588</v>
      </c>
      <c r="CC11" s="770">
        <v>32678</v>
      </c>
      <c r="CD11" s="770">
        <v>33428</v>
      </c>
      <c r="CE11" s="770">
        <v>34942</v>
      </c>
      <c r="CF11" s="820">
        <v>33682.666666666664</v>
      </c>
      <c r="CG11" s="820">
        <v>0.7853</v>
      </c>
      <c r="CH11" s="639"/>
      <c r="CI11" s="820">
        <v>-1259.3333333333358</v>
      </c>
      <c r="CJ11" s="820">
        <v>-3.5999999999999997E-2</v>
      </c>
      <c r="CL11" s="619" t="s">
        <v>325</v>
      </c>
      <c r="CM11" s="619" t="s">
        <v>588</v>
      </c>
      <c r="CN11" s="780" t="s">
        <v>2</v>
      </c>
      <c r="CO11" s="781"/>
      <c r="CP11" s="780">
        <v>2066</v>
      </c>
      <c r="CQ11" s="787">
        <v>4683497</v>
      </c>
      <c r="CR11" s="787">
        <v>0</v>
      </c>
      <c r="CS11" s="787">
        <v>4683497</v>
      </c>
      <c r="CT11" s="787">
        <v>2266.94</v>
      </c>
      <c r="CU11" s="781"/>
      <c r="CV11" s="822" t="s">
        <v>2</v>
      </c>
      <c r="CW11" s="787" t="s">
        <v>2</v>
      </c>
      <c r="CX11" s="785" t="s">
        <v>2</v>
      </c>
      <c r="CY11" s="786"/>
      <c r="CZ11" s="787">
        <v>0.54100000000000004</v>
      </c>
      <c r="DA11" s="787" t="s">
        <v>2</v>
      </c>
      <c r="DB11" s="781"/>
      <c r="DC11" s="785" t="s">
        <v>2</v>
      </c>
      <c r="DX11" s="1042" t="s">
        <v>319</v>
      </c>
      <c r="DY11" s="1042" t="s">
        <v>319</v>
      </c>
      <c r="DZ11" s="1042" t="s">
        <v>744</v>
      </c>
      <c r="EA11" s="1043" t="s">
        <v>320</v>
      </c>
      <c r="EB11" s="792">
        <v>1410</v>
      </c>
      <c r="EC11" s="833"/>
      <c r="ED11" s="834">
        <v>1410</v>
      </c>
      <c r="EE11" s="834">
        <v>1410</v>
      </c>
      <c r="EF11" s="833"/>
      <c r="EG11" s="834">
        <v>1</v>
      </c>
      <c r="EH11" s="833"/>
      <c r="EI11" s="794">
        <v>0</v>
      </c>
      <c r="EJ11" s="834"/>
      <c r="EK11" s="834">
        <v>0</v>
      </c>
      <c r="EL11" s="834">
        <v>0</v>
      </c>
      <c r="EM11" s="833">
        <v>0</v>
      </c>
      <c r="EN11" s="833"/>
      <c r="EO11" s="835"/>
      <c r="ES11" s="823" t="s">
        <v>325</v>
      </c>
      <c r="ET11" s="824" t="s">
        <v>326</v>
      </c>
      <c r="EU11" s="411">
        <v>0</v>
      </c>
    </row>
    <row r="12" spans="1:151" ht="15.75">
      <c r="A12" s="798" t="s">
        <v>327</v>
      </c>
      <c r="B12" s="799" t="s">
        <v>328</v>
      </c>
      <c r="C12" s="1026">
        <v>6351</v>
      </c>
      <c r="D12" s="1027">
        <v>6801</v>
      </c>
      <c r="E12" s="1030"/>
      <c r="F12" s="1030">
        <v>6801</v>
      </c>
      <c r="G12" s="1030"/>
      <c r="H12" s="1031">
        <v>6801</v>
      </c>
      <c r="K12" s="802" t="s">
        <v>327</v>
      </c>
      <c r="L12" s="803" t="s">
        <v>328</v>
      </c>
      <c r="M12" s="804">
        <v>3909485256</v>
      </c>
      <c r="N12" s="805">
        <v>277000080</v>
      </c>
      <c r="O12" s="804">
        <v>3632485176</v>
      </c>
      <c r="P12" s="802">
        <v>2018</v>
      </c>
      <c r="Q12" s="752">
        <v>1.0060058528428093</v>
      </c>
      <c r="R12" s="803">
        <v>3610799247</v>
      </c>
      <c r="S12" s="806">
        <v>277000080</v>
      </c>
      <c r="T12" s="803">
        <v>120324982</v>
      </c>
      <c r="U12" s="803">
        <v>1692592244</v>
      </c>
      <c r="V12" s="803">
        <v>5700716553</v>
      </c>
      <c r="X12" s="619" t="s">
        <v>327</v>
      </c>
      <c r="Y12" s="619" t="s">
        <v>328</v>
      </c>
      <c r="Z12" s="807">
        <v>5700716553</v>
      </c>
      <c r="AA12" s="808">
        <v>37168671.925560005</v>
      </c>
      <c r="AB12" s="756">
        <v>8835894</v>
      </c>
      <c r="AC12" s="756">
        <v>446595</v>
      </c>
      <c r="AD12" s="809">
        <v>46451160.925560005</v>
      </c>
      <c r="AE12" s="810">
        <v>6801</v>
      </c>
      <c r="AF12" s="807">
        <v>6830</v>
      </c>
      <c r="AG12" s="807">
        <v>1.07</v>
      </c>
      <c r="AI12" s="619" t="s">
        <v>327</v>
      </c>
      <c r="AJ12" s="619" t="s">
        <v>328</v>
      </c>
      <c r="AK12" s="760">
        <v>46451160.925560005</v>
      </c>
      <c r="AL12" s="761">
        <v>6801</v>
      </c>
      <c r="AM12" s="811">
        <v>6830</v>
      </c>
      <c r="AN12" s="812">
        <v>1.07</v>
      </c>
      <c r="AO12" s="813">
        <v>0.28129999999999999</v>
      </c>
      <c r="AP12" s="814">
        <v>0.91690000000000005</v>
      </c>
      <c r="AQ12" s="812">
        <v>0.91460000000000008</v>
      </c>
      <c r="AR12" s="815">
        <v>0.91460000000000008</v>
      </c>
      <c r="AS12" s="825">
        <v>1795.58</v>
      </c>
      <c r="AT12" s="826">
        <v>167.66000000000008</v>
      </c>
      <c r="AU12" s="814">
        <v>1140256</v>
      </c>
      <c r="AV12" s="812">
        <v>1</v>
      </c>
      <c r="AW12" s="811">
        <v>1140256</v>
      </c>
      <c r="BB12" s="619" t="s">
        <v>327</v>
      </c>
      <c r="BC12" s="619" t="s">
        <v>589</v>
      </c>
      <c r="BD12" s="768">
        <v>5700716553</v>
      </c>
      <c r="BE12" s="769">
        <v>827.19</v>
      </c>
      <c r="BF12" s="808">
        <v>6891665</v>
      </c>
      <c r="BG12" s="816">
        <v>0.28129999999999999</v>
      </c>
      <c r="BH12" s="673"/>
      <c r="BI12" s="770">
        <v>6801</v>
      </c>
      <c r="BJ12" s="808">
        <v>8.2200000000000006</v>
      </c>
      <c r="BK12" s="770">
        <v>47504</v>
      </c>
      <c r="BL12" s="810">
        <v>57</v>
      </c>
      <c r="BN12" s="619" t="s">
        <v>327</v>
      </c>
      <c r="BO12" s="619" t="s">
        <v>328</v>
      </c>
      <c r="BP12" s="772">
        <v>1.0614392727272728</v>
      </c>
      <c r="BQ12" s="772">
        <v>1.0504</v>
      </c>
      <c r="BR12" s="818">
        <v>1.0060058528428093</v>
      </c>
      <c r="BS12" s="774"/>
      <c r="BT12" s="819">
        <v>2018</v>
      </c>
      <c r="BU12" s="776">
        <v>1.0060058528428093</v>
      </c>
      <c r="BV12" s="777"/>
      <c r="BW12" s="778">
        <v>0.61499999999999999</v>
      </c>
      <c r="BX12" s="778">
        <v>0.61899999999999999</v>
      </c>
      <c r="BY12" s="778">
        <v>0.94940000000000002</v>
      </c>
      <c r="BZ12" s="622"/>
      <c r="CA12" s="619" t="s">
        <v>327</v>
      </c>
      <c r="CB12" s="619" t="s">
        <v>589</v>
      </c>
      <c r="CC12" s="770">
        <v>38554</v>
      </c>
      <c r="CD12" s="770">
        <v>39151</v>
      </c>
      <c r="CE12" s="770">
        <v>40279</v>
      </c>
      <c r="CF12" s="820">
        <v>39328</v>
      </c>
      <c r="CG12" s="820">
        <v>0.91690000000000005</v>
      </c>
      <c r="CH12" s="639"/>
      <c r="CI12" s="820">
        <v>-951</v>
      </c>
      <c r="CJ12" s="820">
        <v>-2.3599999999999999E-2</v>
      </c>
      <c r="CL12" s="619" t="s">
        <v>327</v>
      </c>
      <c r="CM12" s="619" t="s">
        <v>589</v>
      </c>
      <c r="CN12" s="780">
        <v>0.91460000000000008</v>
      </c>
      <c r="CO12" s="781"/>
      <c r="CP12" s="780">
        <v>6801</v>
      </c>
      <c r="CQ12" s="787">
        <v>14587005</v>
      </c>
      <c r="CR12" s="787">
        <v>0</v>
      </c>
      <c r="CS12" s="787">
        <v>14587005</v>
      </c>
      <c r="CT12" s="787">
        <v>2144.83</v>
      </c>
      <c r="CU12" s="781"/>
      <c r="CV12" s="822">
        <v>1795.58</v>
      </c>
      <c r="CW12" s="787">
        <v>167.66000000000008</v>
      </c>
      <c r="CX12" s="785">
        <v>1</v>
      </c>
      <c r="CY12" s="786"/>
      <c r="CZ12" s="787">
        <v>0.61899999999999999</v>
      </c>
      <c r="DA12" s="787" t="s">
        <v>2</v>
      </c>
      <c r="DB12" s="781"/>
      <c r="DC12" s="785">
        <v>1</v>
      </c>
      <c r="DX12" s="1042" t="s">
        <v>321</v>
      </c>
      <c r="DY12" s="1042" t="s">
        <v>321</v>
      </c>
      <c r="DZ12" s="1042" t="s">
        <v>744</v>
      </c>
      <c r="EA12" s="1043" t="s">
        <v>322</v>
      </c>
      <c r="EB12" s="792">
        <v>3147</v>
      </c>
      <c r="EC12" s="833"/>
      <c r="ED12" s="834">
        <v>3147</v>
      </c>
      <c r="EE12" s="834">
        <v>3147</v>
      </c>
      <c r="EF12" s="833"/>
      <c r="EG12" s="834">
        <v>1</v>
      </c>
      <c r="EH12" s="833"/>
      <c r="EI12" s="794">
        <v>1726853</v>
      </c>
      <c r="EJ12" s="834"/>
      <c r="EK12" s="834">
        <v>1726853</v>
      </c>
      <c r="EL12" s="834">
        <v>1726853</v>
      </c>
      <c r="EM12" s="833">
        <v>0</v>
      </c>
      <c r="EN12" s="833"/>
      <c r="EO12" s="835"/>
      <c r="ES12" s="823" t="s">
        <v>327</v>
      </c>
      <c r="ET12" s="824" t="s">
        <v>328</v>
      </c>
      <c r="EU12" s="411">
        <v>1064809</v>
      </c>
    </row>
    <row r="13" spans="1:151" ht="15.75">
      <c r="A13" s="798" t="s">
        <v>329</v>
      </c>
      <c r="B13" s="799" t="s">
        <v>330</v>
      </c>
      <c r="C13" s="1026">
        <v>1987</v>
      </c>
      <c r="D13" s="1027">
        <v>2081</v>
      </c>
      <c r="E13" s="1030"/>
      <c r="F13" s="1030">
        <v>2081</v>
      </c>
      <c r="G13" s="1030"/>
      <c r="H13" s="1031">
        <v>2081</v>
      </c>
      <c r="K13" s="802" t="s">
        <v>329</v>
      </c>
      <c r="L13" s="803" t="s">
        <v>330</v>
      </c>
      <c r="M13" s="804">
        <v>934963765</v>
      </c>
      <c r="N13" s="805">
        <v>133314478</v>
      </c>
      <c r="O13" s="804">
        <v>801649287</v>
      </c>
      <c r="P13" s="802">
        <v>2012</v>
      </c>
      <c r="Q13" s="752">
        <v>0.97399999999999998</v>
      </c>
      <c r="R13" s="803">
        <v>823048549</v>
      </c>
      <c r="S13" s="806">
        <v>133314478</v>
      </c>
      <c r="T13" s="803">
        <v>57145844</v>
      </c>
      <c r="U13" s="803">
        <v>322938190</v>
      </c>
      <c r="V13" s="803">
        <v>1336447061</v>
      </c>
      <c r="X13" s="619" t="s">
        <v>329</v>
      </c>
      <c r="Y13" s="619" t="s">
        <v>330</v>
      </c>
      <c r="Z13" s="807">
        <v>1336447061</v>
      </c>
      <c r="AA13" s="808">
        <v>8713634.8377200011</v>
      </c>
      <c r="AB13" s="756">
        <v>2516927</v>
      </c>
      <c r="AC13" s="756">
        <v>85438</v>
      </c>
      <c r="AD13" s="809">
        <v>11315999.837720001</v>
      </c>
      <c r="AE13" s="810">
        <v>2081</v>
      </c>
      <c r="AF13" s="807">
        <v>5438</v>
      </c>
      <c r="AG13" s="807">
        <v>0.85199999999999998</v>
      </c>
      <c r="AI13" s="619" t="s">
        <v>329</v>
      </c>
      <c r="AJ13" s="619" t="s">
        <v>330</v>
      </c>
      <c r="AK13" s="760">
        <v>11315999.837720001</v>
      </c>
      <c r="AL13" s="761">
        <v>2081</v>
      </c>
      <c r="AM13" s="811">
        <v>5438</v>
      </c>
      <c r="AN13" s="812">
        <v>0.85199999999999998</v>
      </c>
      <c r="AO13" s="813">
        <v>7.8E-2</v>
      </c>
      <c r="AP13" s="814">
        <v>0.75880000000000003</v>
      </c>
      <c r="AQ13" s="812">
        <v>0.72799999999999998</v>
      </c>
      <c r="AR13" s="815">
        <v>0.72799999999999998</v>
      </c>
      <c r="AS13" s="825">
        <v>1429.24</v>
      </c>
      <c r="AT13" s="826">
        <v>534</v>
      </c>
      <c r="AU13" s="814">
        <v>1111254</v>
      </c>
      <c r="AV13" s="812">
        <v>1</v>
      </c>
      <c r="AW13" s="811">
        <v>1111254</v>
      </c>
      <c r="BB13" s="619" t="s">
        <v>329</v>
      </c>
      <c r="BC13" s="619" t="s">
        <v>590</v>
      </c>
      <c r="BD13" s="768">
        <v>1336447061</v>
      </c>
      <c r="BE13" s="769">
        <v>699.27</v>
      </c>
      <c r="BF13" s="808">
        <v>1911203</v>
      </c>
      <c r="BG13" s="816">
        <v>7.8E-2</v>
      </c>
      <c r="BH13" s="673"/>
      <c r="BI13" s="770">
        <v>2081</v>
      </c>
      <c r="BJ13" s="808">
        <v>2.98</v>
      </c>
      <c r="BK13" s="770">
        <v>19802</v>
      </c>
      <c r="BL13" s="810">
        <v>28</v>
      </c>
      <c r="BN13" s="619" t="s">
        <v>329</v>
      </c>
      <c r="BO13" s="619" t="s">
        <v>330</v>
      </c>
      <c r="BP13" s="772">
        <v>0.98248333333333338</v>
      </c>
      <c r="BQ13" s="772">
        <v>0.96950000000000003</v>
      </c>
      <c r="BR13" s="818">
        <v>0.97426530612244899</v>
      </c>
      <c r="BS13" s="774"/>
      <c r="BT13" s="819">
        <v>2012</v>
      </c>
      <c r="BU13" s="776">
        <v>0.97399999999999998</v>
      </c>
      <c r="BV13" s="777"/>
      <c r="BW13" s="778">
        <v>0.83</v>
      </c>
      <c r="BX13" s="778">
        <v>0.80800000000000005</v>
      </c>
      <c r="BY13" s="778">
        <v>1.2393000000000001</v>
      </c>
      <c r="BZ13" s="622"/>
      <c r="CA13" s="619" t="s">
        <v>329</v>
      </c>
      <c r="CB13" s="619" t="s">
        <v>590</v>
      </c>
      <c r="CC13" s="770">
        <v>31685</v>
      </c>
      <c r="CD13" s="770">
        <v>32116</v>
      </c>
      <c r="CE13" s="770">
        <v>33839</v>
      </c>
      <c r="CF13" s="820">
        <v>32546.666666666668</v>
      </c>
      <c r="CG13" s="820">
        <v>0.75880000000000003</v>
      </c>
      <c r="CH13" s="639"/>
      <c r="CI13" s="820">
        <v>-1292.3333333333321</v>
      </c>
      <c r="CJ13" s="820">
        <v>-3.8199999999999998E-2</v>
      </c>
      <c r="CL13" s="619" t="s">
        <v>329</v>
      </c>
      <c r="CM13" s="619" t="s">
        <v>590</v>
      </c>
      <c r="CN13" s="780">
        <v>0.72799999999999998</v>
      </c>
      <c r="CO13" s="781"/>
      <c r="CP13" s="780">
        <v>2081</v>
      </c>
      <c r="CQ13" s="787">
        <v>3003000</v>
      </c>
      <c r="CR13" s="787">
        <v>0</v>
      </c>
      <c r="CS13" s="787">
        <v>3003000</v>
      </c>
      <c r="CT13" s="787">
        <v>1443.06</v>
      </c>
      <c r="CU13" s="781"/>
      <c r="CV13" s="822">
        <v>1429.24</v>
      </c>
      <c r="CW13" s="787">
        <v>534</v>
      </c>
      <c r="CX13" s="785">
        <v>1</v>
      </c>
      <c r="CY13" s="786"/>
      <c r="CZ13" s="787">
        <v>0.80800000000000005</v>
      </c>
      <c r="DA13" s="787">
        <v>1</v>
      </c>
      <c r="DB13" s="781"/>
      <c r="DC13" s="785">
        <v>1</v>
      </c>
      <c r="DX13" s="1042" t="s">
        <v>323</v>
      </c>
      <c r="DY13" s="1042" t="s">
        <v>323</v>
      </c>
      <c r="DZ13" s="1042" t="s">
        <v>744</v>
      </c>
      <c r="EA13" s="1043" t="s">
        <v>324</v>
      </c>
      <c r="EB13" s="792">
        <v>2936</v>
      </c>
      <c r="EC13" s="833"/>
      <c r="ED13" s="834">
        <v>2936</v>
      </c>
      <c r="EE13" s="834">
        <v>2936</v>
      </c>
      <c r="EF13" s="833"/>
      <c r="EG13" s="834">
        <v>1</v>
      </c>
      <c r="EH13" s="833"/>
      <c r="EI13" s="794">
        <v>0</v>
      </c>
      <c r="EJ13" s="834"/>
      <c r="EK13" s="834">
        <v>0</v>
      </c>
      <c r="EL13" s="834">
        <v>0</v>
      </c>
      <c r="EM13" s="833">
        <v>0</v>
      </c>
      <c r="EN13" s="833"/>
      <c r="EO13" s="835"/>
      <c r="ES13" s="823" t="s">
        <v>329</v>
      </c>
      <c r="ET13" s="824" t="s">
        <v>330</v>
      </c>
      <c r="EU13" s="411">
        <v>1061058</v>
      </c>
    </row>
    <row r="14" spans="1:151" ht="15.75">
      <c r="A14" s="798" t="s">
        <v>331</v>
      </c>
      <c r="B14" s="799" t="s">
        <v>332</v>
      </c>
      <c r="C14" s="1026">
        <v>4094</v>
      </c>
      <c r="D14" s="1027">
        <v>4928</v>
      </c>
      <c r="E14" s="1030"/>
      <c r="F14" s="1030">
        <v>4928</v>
      </c>
      <c r="G14" s="1030"/>
      <c r="H14" s="1031">
        <v>4928</v>
      </c>
      <c r="K14" s="802" t="s">
        <v>331</v>
      </c>
      <c r="L14" s="803" t="s">
        <v>332</v>
      </c>
      <c r="M14" s="804">
        <v>1941464494</v>
      </c>
      <c r="N14" s="805">
        <v>192417800</v>
      </c>
      <c r="O14" s="804">
        <v>1749046694</v>
      </c>
      <c r="P14" s="802">
        <v>2015</v>
      </c>
      <c r="Q14" s="752">
        <v>0.96279999999999999</v>
      </c>
      <c r="R14" s="803">
        <v>1816625150</v>
      </c>
      <c r="S14" s="806">
        <v>192417800</v>
      </c>
      <c r="T14" s="803">
        <v>156343020</v>
      </c>
      <c r="U14" s="803">
        <v>772983914</v>
      </c>
      <c r="V14" s="803">
        <v>2938369884</v>
      </c>
      <c r="X14" s="619" t="s">
        <v>331</v>
      </c>
      <c r="Y14" s="619" t="s">
        <v>332</v>
      </c>
      <c r="Z14" s="807">
        <v>2938369884</v>
      </c>
      <c r="AA14" s="808">
        <v>19158171.643680003</v>
      </c>
      <c r="AB14" s="756">
        <v>6273466</v>
      </c>
      <c r="AC14" s="756">
        <v>127329</v>
      </c>
      <c r="AD14" s="809">
        <v>25558966.643680003</v>
      </c>
      <c r="AE14" s="810">
        <v>4928</v>
      </c>
      <c r="AF14" s="807">
        <v>5186</v>
      </c>
      <c r="AG14" s="807">
        <v>0.8125</v>
      </c>
      <c r="AI14" s="619" t="s">
        <v>331</v>
      </c>
      <c r="AJ14" s="619" t="s">
        <v>332</v>
      </c>
      <c r="AK14" s="760">
        <v>25558966.643680003</v>
      </c>
      <c r="AL14" s="761">
        <v>4928</v>
      </c>
      <c r="AM14" s="811">
        <v>5186</v>
      </c>
      <c r="AN14" s="812">
        <v>0.8125</v>
      </c>
      <c r="AO14" s="813">
        <v>0.13719999999999999</v>
      </c>
      <c r="AP14" s="814">
        <v>0.76239999999999997</v>
      </c>
      <c r="AQ14" s="812">
        <v>0.71989999999999998</v>
      </c>
      <c r="AR14" s="815">
        <v>0.71989999999999998</v>
      </c>
      <c r="AS14" s="825">
        <v>1413.34</v>
      </c>
      <c r="AT14" s="826">
        <v>549.90000000000009</v>
      </c>
      <c r="AU14" s="814">
        <v>2709907</v>
      </c>
      <c r="AV14" s="812">
        <v>1</v>
      </c>
      <c r="AW14" s="811">
        <v>2709907</v>
      </c>
      <c r="BB14" s="619" t="s">
        <v>331</v>
      </c>
      <c r="BC14" s="619" t="s">
        <v>591</v>
      </c>
      <c r="BD14" s="768">
        <v>2938369884</v>
      </c>
      <c r="BE14" s="769">
        <v>874.33</v>
      </c>
      <c r="BF14" s="808">
        <v>3360710</v>
      </c>
      <c r="BG14" s="816">
        <v>0.13719999999999999</v>
      </c>
      <c r="BH14" s="673"/>
      <c r="BI14" s="770">
        <v>4928</v>
      </c>
      <c r="BJ14" s="808">
        <v>5.64</v>
      </c>
      <c r="BK14" s="770">
        <v>34507</v>
      </c>
      <c r="BL14" s="810">
        <v>39</v>
      </c>
      <c r="BN14" s="619" t="s">
        <v>331</v>
      </c>
      <c r="BO14" s="619" t="s">
        <v>332</v>
      </c>
      <c r="BP14" s="772">
        <v>0.99941666666666662</v>
      </c>
      <c r="BQ14" s="817">
        <v>1.0009000000000001</v>
      </c>
      <c r="BR14" s="818">
        <v>0.92511111111111111</v>
      </c>
      <c r="BS14" s="774"/>
      <c r="BT14" s="819">
        <v>2015</v>
      </c>
      <c r="BU14" s="776">
        <v>0.96279999999999999</v>
      </c>
      <c r="BV14" s="777"/>
      <c r="BW14" s="778">
        <v>0.82</v>
      </c>
      <c r="BX14" s="778">
        <v>0.78900000000000003</v>
      </c>
      <c r="BY14" s="778">
        <v>1.2101</v>
      </c>
      <c r="BZ14" s="622"/>
      <c r="CA14" s="619" t="s">
        <v>331</v>
      </c>
      <c r="CB14" s="619" t="s">
        <v>591</v>
      </c>
      <c r="CC14" s="770">
        <v>31914</v>
      </c>
      <c r="CD14" s="770">
        <v>32273</v>
      </c>
      <c r="CE14" s="770">
        <v>33917</v>
      </c>
      <c r="CF14" s="820">
        <v>32701.333333333332</v>
      </c>
      <c r="CG14" s="820">
        <v>0.76239999999999997</v>
      </c>
      <c r="CH14" s="639"/>
      <c r="CI14" s="820">
        <v>-1215.6666666666679</v>
      </c>
      <c r="CJ14" s="820">
        <v>-3.5799999999999998E-2</v>
      </c>
      <c r="CL14" s="619" t="s">
        <v>331</v>
      </c>
      <c r="CM14" s="619" t="s">
        <v>591</v>
      </c>
      <c r="CN14" s="780">
        <v>0.71989999999999998</v>
      </c>
      <c r="CO14" s="781"/>
      <c r="CP14" s="780">
        <v>4928</v>
      </c>
      <c r="CQ14" s="787">
        <v>6552683</v>
      </c>
      <c r="CR14" s="787">
        <v>0</v>
      </c>
      <c r="CS14" s="787">
        <v>6552683</v>
      </c>
      <c r="CT14" s="787">
        <v>1329.68</v>
      </c>
      <c r="CU14" s="781"/>
      <c r="CV14" s="822">
        <v>1413.34</v>
      </c>
      <c r="CW14" s="787">
        <v>549.90000000000009</v>
      </c>
      <c r="CX14" s="785">
        <v>0.94099999999999995</v>
      </c>
      <c r="CY14" s="786"/>
      <c r="CZ14" s="787">
        <v>0.78900000000000003</v>
      </c>
      <c r="DA14" s="787">
        <v>1</v>
      </c>
      <c r="DB14" s="781"/>
      <c r="DC14" s="785">
        <v>1</v>
      </c>
      <c r="DX14" s="1038" t="s">
        <v>325</v>
      </c>
      <c r="DY14" s="1038" t="s">
        <v>325</v>
      </c>
      <c r="DZ14" s="1038" t="s">
        <v>744</v>
      </c>
      <c r="EA14" s="1039" t="s">
        <v>326</v>
      </c>
      <c r="EB14" s="792">
        <v>1898</v>
      </c>
      <c r="EC14" s="793"/>
      <c r="ED14" s="794">
        <v>1898</v>
      </c>
      <c r="EE14" s="794"/>
      <c r="EF14" s="793"/>
      <c r="EG14" s="794">
        <v>0.91868344627299126</v>
      </c>
      <c r="EH14" s="793"/>
      <c r="EI14" s="794">
        <v>0</v>
      </c>
      <c r="EJ14" s="794"/>
      <c r="EK14" s="794">
        <v>0</v>
      </c>
      <c r="EL14" s="794">
        <v>0</v>
      </c>
      <c r="EM14" s="793">
        <v>0</v>
      </c>
      <c r="EN14" s="793"/>
      <c r="EO14" s="795"/>
      <c r="ES14" s="823" t="s">
        <v>331</v>
      </c>
      <c r="ET14" s="824" t="s">
        <v>332</v>
      </c>
      <c r="EU14" s="411">
        <v>2251290</v>
      </c>
    </row>
    <row r="15" spans="1:151" ht="15.75">
      <c r="A15" s="798" t="s">
        <v>333</v>
      </c>
      <c r="B15" s="799" t="s">
        <v>334</v>
      </c>
      <c r="C15" s="1026">
        <v>12851</v>
      </c>
      <c r="D15" s="1027">
        <v>14401</v>
      </c>
      <c r="E15" s="1030"/>
      <c r="F15" s="1030">
        <v>14401</v>
      </c>
      <c r="G15" s="1030"/>
      <c r="H15" s="1031">
        <v>14401</v>
      </c>
      <c r="K15" s="802" t="s">
        <v>333</v>
      </c>
      <c r="L15" s="803" t="s">
        <v>334</v>
      </c>
      <c r="M15" s="804">
        <v>22017765867</v>
      </c>
      <c r="N15" s="805">
        <v>108185350</v>
      </c>
      <c r="O15" s="804">
        <v>21909580517</v>
      </c>
      <c r="P15" s="802">
        <v>2015</v>
      </c>
      <c r="Q15" s="752">
        <v>0.92679999999999996</v>
      </c>
      <c r="R15" s="803">
        <v>23640030769</v>
      </c>
      <c r="S15" s="806">
        <v>108185350</v>
      </c>
      <c r="T15" s="803">
        <v>1719940123</v>
      </c>
      <c r="U15" s="803">
        <v>2178191812</v>
      </c>
      <c r="V15" s="803">
        <v>27646348054</v>
      </c>
      <c r="X15" s="619" t="s">
        <v>333</v>
      </c>
      <c r="Y15" s="619" t="s">
        <v>334</v>
      </c>
      <c r="Z15" s="807">
        <v>27646348054</v>
      </c>
      <c r="AA15" s="808">
        <v>180254189.31208003</v>
      </c>
      <c r="AB15" s="756">
        <v>23741716</v>
      </c>
      <c r="AC15" s="756">
        <v>333002</v>
      </c>
      <c r="AD15" s="809">
        <v>204328907.31208003</v>
      </c>
      <c r="AE15" s="810">
        <v>14401</v>
      </c>
      <c r="AF15" s="807">
        <v>14189</v>
      </c>
      <c r="AG15" s="807">
        <v>2.2229000000000001</v>
      </c>
      <c r="AI15" s="619" t="s">
        <v>333</v>
      </c>
      <c r="AJ15" s="619" t="s">
        <v>334</v>
      </c>
      <c r="AK15" s="760">
        <v>204328907.31208003</v>
      </c>
      <c r="AL15" s="761">
        <v>14401</v>
      </c>
      <c r="AM15" s="811">
        <v>14189</v>
      </c>
      <c r="AN15" s="812">
        <v>2.2229000000000001</v>
      </c>
      <c r="AO15" s="813">
        <v>1.3325</v>
      </c>
      <c r="AP15" s="814">
        <v>0.93510000000000004</v>
      </c>
      <c r="AQ15" s="812">
        <v>1.4901</v>
      </c>
      <c r="AR15" s="815" t="s">
        <v>2</v>
      </c>
      <c r="AS15" s="825" t="s">
        <v>2</v>
      </c>
      <c r="AT15" s="826" t="s">
        <v>2</v>
      </c>
      <c r="AU15" s="814">
        <v>0</v>
      </c>
      <c r="AV15" s="812" t="s">
        <v>2</v>
      </c>
      <c r="AW15" s="811">
        <v>0</v>
      </c>
      <c r="BB15" s="619" t="s">
        <v>333</v>
      </c>
      <c r="BC15" s="619" t="s">
        <v>592</v>
      </c>
      <c r="BD15" s="768">
        <v>27646348054</v>
      </c>
      <c r="BE15" s="769">
        <v>846.97</v>
      </c>
      <c r="BF15" s="808">
        <v>32641473</v>
      </c>
      <c r="BG15" s="816">
        <v>1.3325</v>
      </c>
      <c r="BH15" s="673"/>
      <c r="BI15" s="770">
        <v>14401</v>
      </c>
      <c r="BJ15" s="808">
        <v>17</v>
      </c>
      <c r="BK15" s="770">
        <v>131887</v>
      </c>
      <c r="BL15" s="810">
        <v>156</v>
      </c>
      <c r="BN15" s="619" t="s">
        <v>333</v>
      </c>
      <c r="BO15" s="619" t="s">
        <v>334</v>
      </c>
      <c r="BP15" s="772">
        <v>0.97516363636363634</v>
      </c>
      <c r="BQ15" s="817">
        <v>0.95599999999999996</v>
      </c>
      <c r="BR15" s="818">
        <v>0.8911155850961141</v>
      </c>
      <c r="BS15" s="774"/>
      <c r="BT15" s="819">
        <v>2015</v>
      </c>
      <c r="BU15" s="776">
        <v>0.92679999999999996</v>
      </c>
      <c r="BV15" s="777"/>
      <c r="BW15" s="778">
        <v>0.48499999999999999</v>
      </c>
      <c r="BX15" s="778">
        <v>0.44900000000000001</v>
      </c>
      <c r="BY15" s="778">
        <v>0.68869999999999998</v>
      </c>
      <c r="BZ15" s="622"/>
      <c r="CA15" s="619" t="s">
        <v>333</v>
      </c>
      <c r="CB15" s="619" t="s">
        <v>592</v>
      </c>
      <c r="CC15" s="770">
        <v>38418</v>
      </c>
      <c r="CD15" s="770">
        <v>40295</v>
      </c>
      <c r="CE15" s="770">
        <v>41619</v>
      </c>
      <c r="CF15" s="820">
        <v>40110.666666666664</v>
      </c>
      <c r="CG15" s="820">
        <v>0.93510000000000004</v>
      </c>
      <c r="CH15" s="639"/>
      <c r="CI15" s="820">
        <v>-1508.3333333333358</v>
      </c>
      <c r="CJ15" s="820">
        <v>-3.6200000000000003E-2</v>
      </c>
      <c r="CL15" s="619" t="s">
        <v>333</v>
      </c>
      <c r="CM15" s="619" t="s">
        <v>592</v>
      </c>
      <c r="CN15" s="780" t="s">
        <v>2</v>
      </c>
      <c r="CO15" s="781"/>
      <c r="CP15" s="780">
        <v>14401</v>
      </c>
      <c r="CQ15" s="787">
        <v>37298995</v>
      </c>
      <c r="CR15" s="787">
        <v>0</v>
      </c>
      <c r="CS15" s="787">
        <v>37298995</v>
      </c>
      <c r="CT15" s="787">
        <v>2590.0300000000002</v>
      </c>
      <c r="CU15" s="781"/>
      <c r="CV15" s="822" t="s">
        <v>2</v>
      </c>
      <c r="CW15" s="787" t="s">
        <v>2</v>
      </c>
      <c r="CX15" s="785" t="s">
        <v>2</v>
      </c>
      <c r="CY15" s="786"/>
      <c r="CZ15" s="787">
        <v>0.44900000000000001</v>
      </c>
      <c r="DA15" s="787" t="s">
        <v>2</v>
      </c>
      <c r="DB15" s="781"/>
      <c r="DC15" s="785" t="s">
        <v>2</v>
      </c>
      <c r="DX15" s="1038" t="s">
        <v>325</v>
      </c>
      <c r="DY15" s="1038" t="s">
        <v>11</v>
      </c>
      <c r="DZ15" s="1038" t="s">
        <v>6</v>
      </c>
      <c r="EA15" s="1039" t="s">
        <v>12</v>
      </c>
      <c r="EB15" s="792">
        <v>36</v>
      </c>
      <c r="EC15" s="793"/>
      <c r="ED15" s="794">
        <v>36</v>
      </c>
      <c r="EE15" s="794"/>
      <c r="EF15" s="793"/>
      <c r="EG15" s="794">
        <v>1.7424975798644726E-2</v>
      </c>
      <c r="EH15" s="793"/>
      <c r="EI15" s="794">
        <v>0</v>
      </c>
      <c r="EJ15" s="794"/>
      <c r="EK15" s="794">
        <v>0</v>
      </c>
      <c r="EL15" s="794"/>
      <c r="EM15" s="793"/>
      <c r="EN15" s="793"/>
      <c r="EO15" s="795"/>
      <c r="ES15" s="823" t="s">
        <v>333</v>
      </c>
      <c r="ET15" s="824" t="s">
        <v>334</v>
      </c>
      <c r="EU15" s="411">
        <v>0</v>
      </c>
    </row>
    <row r="16" spans="1:151" ht="15.75">
      <c r="A16" s="798" t="s">
        <v>335</v>
      </c>
      <c r="B16" s="799" t="s">
        <v>336</v>
      </c>
      <c r="C16" s="1026">
        <v>23718</v>
      </c>
      <c r="D16" s="1027">
        <v>31194</v>
      </c>
      <c r="E16" s="1030"/>
      <c r="F16" s="1030">
        <v>31194</v>
      </c>
      <c r="G16" s="1030"/>
      <c r="H16" s="1031">
        <v>31194</v>
      </c>
      <c r="K16" s="802" t="s">
        <v>335</v>
      </c>
      <c r="L16" s="803" t="s">
        <v>336</v>
      </c>
      <c r="M16" s="804">
        <v>32210350901</v>
      </c>
      <c r="N16" s="805">
        <v>406816200</v>
      </c>
      <c r="O16" s="804">
        <v>31803534701</v>
      </c>
      <c r="P16" s="802">
        <v>2017</v>
      </c>
      <c r="Q16" s="752">
        <v>0.94020000000000004</v>
      </c>
      <c r="R16" s="803">
        <v>33826350458</v>
      </c>
      <c r="S16" s="806">
        <v>406816200</v>
      </c>
      <c r="T16" s="803">
        <v>709941047</v>
      </c>
      <c r="U16" s="803">
        <v>4214294525</v>
      </c>
      <c r="V16" s="803">
        <v>39157402230</v>
      </c>
      <c r="X16" s="619" t="s">
        <v>335</v>
      </c>
      <c r="Y16" s="619" t="s">
        <v>336</v>
      </c>
      <c r="Z16" s="807">
        <v>39157402230</v>
      </c>
      <c r="AA16" s="808">
        <v>255306262.53960001</v>
      </c>
      <c r="AB16" s="756">
        <v>83637451</v>
      </c>
      <c r="AC16" s="756">
        <v>771789</v>
      </c>
      <c r="AD16" s="809">
        <v>339715502.53960001</v>
      </c>
      <c r="AE16" s="810">
        <v>31194</v>
      </c>
      <c r="AF16" s="807">
        <v>10890</v>
      </c>
      <c r="AG16" s="807">
        <v>1.7060999999999999</v>
      </c>
      <c r="AI16" s="619" t="s">
        <v>335</v>
      </c>
      <c r="AJ16" s="619" t="s">
        <v>336</v>
      </c>
      <c r="AK16" s="760">
        <v>339715502.53960001</v>
      </c>
      <c r="AL16" s="761">
        <v>31194</v>
      </c>
      <c r="AM16" s="811">
        <v>10890</v>
      </c>
      <c r="AN16" s="812">
        <v>1.7060999999999999</v>
      </c>
      <c r="AO16" s="813">
        <v>2.4342000000000001</v>
      </c>
      <c r="AP16" s="814">
        <v>1.0390999999999999</v>
      </c>
      <c r="AQ16" s="812">
        <v>1.4454</v>
      </c>
      <c r="AR16" s="815" t="s">
        <v>2</v>
      </c>
      <c r="AS16" s="825" t="s">
        <v>2</v>
      </c>
      <c r="AT16" s="826" t="s">
        <v>2</v>
      </c>
      <c r="AU16" s="814">
        <v>0</v>
      </c>
      <c r="AV16" s="812" t="s">
        <v>2</v>
      </c>
      <c r="AW16" s="811">
        <v>0</v>
      </c>
      <c r="BB16" s="619" t="s">
        <v>335</v>
      </c>
      <c r="BC16" s="619" t="s">
        <v>593</v>
      </c>
      <c r="BD16" s="768">
        <v>39157402230</v>
      </c>
      <c r="BE16" s="769">
        <v>656.67</v>
      </c>
      <c r="BF16" s="808">
        <v>59630259</v>
      </c>
      <c r="BG16" s="816">
        <v>2.4342000000000001</v>
      </c>
      <c r="BH16" s="673"/>
      <c r="BI16" s="770">
        <v>31194</v>
      </c>
      <c r="BJ16" s="808">
        <v>47.5</v>
      </c>
      <c r="BK16" s="770">
        <v>259317</v>
      </c>
      <c r="BL16" s="810">
        <v>395</v>
      </c>
      <c r="BN16" s="619" t="s">
        <v>335</v>
      </c>
      <c r="BO16" s="619" t="s">
        <v>336</v>
      </c>
      <c r="BP16" s="772">
        <v>0.84552287581699348</v>
      </c>
      <c r="BQ16" s="772">
        <v>0.98730000000000007</v>
      </c>
      <c r="BR16" s="773">
        <v>0.91665968498659511</v>
      </c>
      <c r="BS16" s="774"/>
      <c r="BT16" s="775">
        <v>2017</v>
      </c>
      <c r="BU16" s="776">
        <v>0.94020000000000004</v>
      </c>
      <c r="BV16" s="777"/>
      <c r="BW16" s="778">
        <v>0.52900000000000003</v>
      </c>
      <c r="BX16" s="778">
        <v>0.497</v>
      </c>
      <c r="BY16" s="778">
        <v>0.76229999999999998</v>
      </c>
      <c r="BZ16" s="622"/>
      <c r="CA16" s="619" t="s">
        <v>335</v>
      </c>
      <c r="CB16" s="619" t="s">
        <v>593</v>
      </c>
      <c r="CC16" s="770">
        <v>43164</v>
      </c>
      <c r="CD16" s="770">
        <v>44412</v>
      </c>
      <c r="CE16" s="770">
        <v>46143</v>
      </c>
      <c r="CF16" s="820">
        <v>44573</v>
      </c>
      <c r="CG16" s="820">
        <v>1.0390999999999999</v>
      </c>
      <c r="CH16" s="639"/>
      <c r="CI16" s="820">
        <v>-1570</v>
      </c>
      <c r="CJ16" s="820">
        <v>-3.4000000000000002E-2</v>
      </c>
      <c r="CL16" s="619" t="s">
        <v>335</v>
      </c>
      <c r="CM16" s="619" t="s">
        <v>593</v>
      </c>
      <c r="CN16" s="780" t="s">
        <v>2</v>
      </c>
      <c r="CO16" s="781"/>
      <c r="CP16" s="780">
        <v>31194</v>
      </c>
      <c r="CQ16" s="787">
        <v>74308880</v>
      </c>
      <c r="CR16" s="787">
        <v>8928186</v>
      </c>
      <c r="CS16" s="787">
        <v>83237066</v>
      </c>
      <c r="CT16" s="787">
        <v>2668.37</v>
      </c>
      <c r="CU16" s="781"/>
      <c r="CV16" s="822" t="s">
        <v>2</v>
      </c>
      <c r="CW16" s="787" t="s">
        <v>2</v>
      </c>
      <c r="CX16" s="785" t="s">
        <v>2</v>
      </c>
      <c r="CY16" s="786"/>
      <c r="CZ16" s="787">
        <v>0.497</v>
      </c>
      <c r="DA16" s="787" t="s">
        <v>2</v>
      </c>
      <c r="DB16" s="781"/>
      <c r="DC16" s="785" t="s">
        <v>2</v>
      </c>
      <c r="DX16" s="1040" t="s">
        <v>325</v>
      </c>
      <c r="DY16" s="1040" t="s">
        <v>13</v>
      </c>
      <c r="DZ16" s="1040" t="s">
        <v>6</v>
      </c>
      <c r="EA16" s="1041" t="s">
        <v>1054</v>
      </c>
      <c r="EB16" s="792">
        <v>132</v>
      </c>
      <c r="EC16" s="827"/>
      <c r="ED16" s="828">
        <v>132</v>
      </c>
      <c r="EE16" s="828">
        <v>2066</v>
      </c>
      <c r="EF16" s="827"/>
      <c r="EG16" s="828">
        <v>6.3891577928363988E-2</v>
      </c>
      <c r="EH16" s="827"/>
      <c r="EI16" s="794">
        <v>0</v>
      </c>
      <c r="EJ16" s="828"/>
      <c r="EK16" s="828">
        <v>0</v>
      </c>
      <c r="EL16" s="828"/>
      <c r="EM16" s="827"/>
      <c r="EN16" s="827"/>
      <c r="EO16" s="829"/>
      <c r="ES16" s="823" t="s">
        <v>335</v>
      </c>
      <c r="ET16" s="824" t="s">
        <v>336</v>
      </c>
      <c r="EU16" s="411">
        <v>0</v>
      </c>
    </row>
    <row r="17" spans="1:151" ht="15.75">
      <c r="A17" s="798" t="s">
        <v>337</v>
      </c>
      <c r="B17" s="799" t="s">
        <v>338</v>
      </c>
      <c r="C17" s="1026">
        <v>11908</v>
      </c>
      <c r="D17" s="1027">
        <v>12312</v>
      </c>
      <c r="E17" s="1030"/>
      <c r="F17" s="1030">
        <v>12312</v>
      </c>
      <c r="G17" s="1030"/>
      <c r="H17" s="1031">
        <v>12312</v>
      </c>
      <c r="K17" s="802" t="s">
        <v>337</v>
      </c>
      <c r="L17" s="803" t="s">
        <v>338</v>
      </c>
      <c r="M17" s="804">
        <v>5109205587</v>
      </c>
      <c r="N17" s="805">
        <v>77458456</v>
      </c>
      <c r="O17" s="804">
        <v>5031747131</v>
      </c>
      <c r="P17" s="802">
        <v>2013</v>
      </c>
      <c r="Q17" s="752">
        <v>0.94920000000000004</v>
      </c>
      <c r="R17" s="803">
        <v>5301039961</v>
      </c>
      <c r="S17" s="806">
        <v>77458456</v>
      </c>
      <c r="T17" s="803">
        <v>260557693</v>
      </c>
      <c r="U17" s="803">
        <v>1346921912</v>
      </c>
      <c r="V17" s="803">
        <v>6985978022</v>
      </c>
      <c r="X17" s="619" t="s">
        <v>337</v>
      </c>
      <c r="Y17" s="619" t="s">
        <v>338</v>
      </c>
      <c r="Z17" s="807">
        <v>6985978022</v>
      </c>
      <c r="AA17" s="808">
        <v>45548576.703440003</v>
      </c>
      <c r="AB17" s="756">
        <v>14095155</v>
      </c>
      <c r="AC17" s="756">
        <v>352770</v>
      </c>
      <c r="AD17" s="809">
        <v>59996501.703440003</v>
      </c>
      <c r="AE17" s="810">
        <v>12312</v>
      </c>
      <c r="AF17" s="807">
        <v>4873</v>
      </c>
      <c r="AG17" s="807">
        <v>0.76339999999999997</v>
      </c>
      <c r="AI17" s="619" t="s">
        <v>337</v>
      </c>
      <c r="AJ17" s="619" t="s">
        <v>338</v>
      </c>
      <c r="AK17" s="760">
        <v>59996501.703440003</v>
      </c>
      <c r="AL17" s="761">
        <v>12312</v>
      </c>
      <c r="AM17" s="811">
        <v>4873</v>
      </c>
      <c r="AN17" s="812">
        <v>0.76339999999999997</v>
      </c>
      <c r="AO17" s="813">
        <v>0.56240000000000001</v>
      </c>
      <c r="AP17" s="814">
        <v>0.76060000000000005</v>
      </c>
      <c r="AQ17" s="812">
        <v>0.7419</v>
      </c>
      <c r="AR17" s="815">
        <v>0.7419</v>
      </c>
      <c r="AS17" s="825">
        <v>1456.53</v>
      </c>
      <c r="AT17" s="826">
        <v>506.71000000000004</v>
      </c>
      <c r="AU17" s="814">
        <v>6238614</v>
      </c>
      <c r="AV17" s="812">
        <v>1</v>
      </c>
      <c r="AW17" s="811">
        <v>6238614</v>
      </c>
      <c r="BB17" s="619" t="s">
        <v>337</v>
      </c>
      <c r="BC17" s="619" t="s">
        <v>594</v>
      </c>
      <c r="BD17" s="768">
        <v>6985978022</v>
      </c>
      <c r="BE17" s="769">
        <v>507.1</v>
      </c>
      <c r="BF17" s="808">
        <v>13776332</v>
      </c>
      <c r="BG17" s="816">
        <v>0.56240000000000001</v>
      </c>
      <c r="BH17" s="673"/>
      <c r="BI17" s="770">
        <v>12312</v>
      </c>
      <c r="BJ17" s="808">
        <v>24.28</v>
      </c>
      <c r="BK17" s="770">
        <v>90776</v>
      </c>
      <c r="BL17" s="810">
        <v>179</v>
      </c>
      <c r="BN17" s="619" t="s">
        <v>337</v>
      </c>
      <c r="BO17" s="619" t="s">
        <v>338</v>
      </c>
      <c r="BP17" s="772">
        <v>0.95918333333333339</v>
      </c>
      <c r="BQ17" s="772">
        <v>0.94159999999999999</v>
      </c>
      <c r="BR17" s="818">
        <v>0.95099230769230769</v>
      </c>
      <c r="BS17" s="774"/>
      <c r="BT17" s="819">
        <v>2013</v>
      </c>
      <c r="BU17" s="776">
        <v>0.94920000000000004</v>
      </c>
      <c r="BV17" s="777"/>
      <c r="BW17" s="778">
        <v>0.69499999999999995</v>
      </c>
      <c r="BX17" s="778">
        <v>0.66</v>
      </c>
      <c r="BY17" s="778">
        <v>1.0123</v>
      </c>
      <c r="BZ17" s="622"/>
      <c r="CA17" s="619" t="s">
        <v>337</v>
      </c>
      <c r="CB17" s="619" t="s">
        <v>594</v>
      </c>
      <c r="CC17" s="770">
        <v>31772</v>
      </c>
      <c r="CD17" s="770">
        <v>32359</v>
      </c>
      <c r="CE17" s="770">
        <v>33747</v>
      </c>
      <c r="CF17" s="820">
        <v>32626</v>
      </c>
      <c r="CG17" s="820">
        <v>0.76060000000000005</v>
      </c>
      <c r="CH17" s="639"/>
      <c r="CI17" s="820">
        <v>-1121</v>
      </c>
      <c r="CJ17" s="820">
        <v>-3.32E-2</v>
      </c>
      <c r="CL17" s="619" t="s">
        <v>337</v>
      </c>
      <c r="CM17" s="619" t="s">
        <v>594</v>
      </c>
      <c r="CN17" s="780">
        <v>0.7419</v>
      </c>
      <c r="CO17" s="781"/>
      <c r="CP17" s="780">
        <v>12312</v>
      </c>
      <c r="CQ17" s="787">
        <v>15708425.17</v>
      </c>
      <c r="CR17" s="787">
        <v>0</v>
      </c>
      <c r="CS17" s="787">
        <v>15708425.17</v>
      </c>
      <c r="CT17" s="787">
        <v>1275.8599999999999</v>
      </c>
      <c r="CU17" s="781"/>
      <c r="CV17" s="822">
        <v>1456.53</v>
      </c>
      <c r="CW17" s="787">
        <v>506.71000000000004</v>
      </c>
      <c r="CX17" s="785">
        <v>0.876</v>
      </c>
      <c r="CY17" s="786"/>
      <c r="CZ17" s="787">
        <v>0.66</v>
      </c>
      <c r="DA17" s="787">
        <v>1</v>
      </c>
      <c r="DB17" s="781"/>
      <c r="DC17" s="785">
        <v>1</v>
      </c>
      <c r="DX17" s="1038" t="s">
        <v>327</v>
      </c>
      <c r="DY17" s="1038" t="s">
        <v>327</v>
      </c>
      <c r="DZ17" s="1038" t="s">
        <v>744</v>
      </c>
      <c r="EA17" s="1039" t="s">
        <v>328</v>
      </c>
      <c r="EB17" s="792">
        <v>6351</v>
      </c>
      <c r="EC17" s="793"/>
      <c r="ED17" s="794">
        <v>6351</v>
      </c>
      <c r="EE17" s="794"/>
      <c r="EF17" s="793"/>
      <c r="EG17" s="794">
        <v>0.93383325981473309</v>
      </c>
      <c r="EH17" s="793"/>
      <c r="EI17" s="794">
        <v>1140256</v>
      </c>
      <c r="EJ17" s="794"/>
      <c r="EK17" s="794">
        <v>1064809</v>
      </c>
      <c r="EL17" s="794">
        <v>1140256</v>
      </c>
      <c r="EM17" s="793">
        <v>0</v>
      </c>
      <c r="EN17" s="793"/>
      <c r="EO17" s="795"/>
      <c r="ES17" s="823" t="s">
        <v>19</v>
      </c>
      <c r="ET17" s="824" t="s">
        <v>20</v>
      </c>
      <c r="EU17" s="411">
        <v>0</v>
      </c>
    </row>
    <row r="18" spans="1:151" ht="15.75">
      <c r="A18" s="798" t="s">
        <v>339</v>
      </c>
      <c r="B18" s="799" t="s">
        <v>340</v>
      </c>
      <c r="C18" s="1026">
        <v>34458</v>
      </c>
      <c r="D18" s="1027">
        <v>42821</v>
      </c>
      <c r="E18" s="1032">
        <v>-1289</v>
      </c>
      <c r="F18" s="1030">
        <v>41532</v>
      </c>
      <c r="G18" s="1030"/>
      <c r="H18" s="1031">
        <v>41532</v>
      </c>
      <c r="K18" s="802" t="s">
        <v>339</v>
      </c>
      <c r="L18" s="803" t="s">
        <v>340</v>
      </c>
      <c r="M18" s="804">
        <v>18649278480</v>
      </c>
      <c r="N18" s="805">
        <v>93044980</v>
      </c>
      <c r="O18" s="804">
        <v>18556233500</v>
      </c>
      <c r="P18" s="802">
        <v>2016</v>
      </c>
      <c r="Q18" s="752">
        <v>0.93500000000000005</v>
      </c>
      <c r="R18" s="803">
        <v>19846239037</v>
      </c>
      <c r="S18" s="806">
        <v>93044980</v>
      </c>
      <c r="T18" s="803">
        <v>420009900</v>
      </c>
      <c r="U18" s="803">
        <v>3917727863</v>
      </c>
      <c r="V18" s="803">
        <v>24277021780</v>
      </c>
      <c r="X18" s="619" t="s">
        <v>339</v>
      </c>
      <c r="Y18" s="619" t="s">
        <v>340</v>
      </c>
      <c r="Z18" s="807">
        <v>24277021780</v>
      </c>
      <c r="AA18" s="808">
        <v>158286182.00560001</v>
      </c>
      <c r="AB18" s="756">
        <v>47207083</v>
      </c>
      <c r="AC18" s="756">
        <v>1519956</v>
      </c>
      <c r="AD18" s="809">
        <v>207013221.00560001</v>
      </c>
      <c r="AE18" s="810">
        <v>41532</v>
      </c>
      <c r="AF18" s="807">
        <v>4984</v>
      </c>
      <c r="AG18" s="807">
        <v>0.78080000000000005</v>
      </c>
      <c r="AI18" s="619" t="s">
        <v>339</v>
      </c>
      <c r="AJ18" s="619" t="s">
        <v>340</v>
      </c>
      <c r="AK18" s="760">
        <v>207013221.00560001</v>
      </c>
      <c r="AL18" s="761">
        <v>41532</v>
      </c>
      <c r="AM18" s="811">
        <v>4984</v>
      </c>
      <c r="AN18" s="812">
        <v>0.78080000000000005</v>
      </c>
      <c r="AO18" s="813">
        <v>2.7395</v>
      </c>
      <c r="AP18" s="814">
        <v>0.98909999999999998</v>
      </c>
      <c r="AQ18" s="812">
        <v>1.0809</v>
      </c>
      <c r="AR18" s="815" t="s">
        <v>2</v>
      </c>
      <c r="AS18" s="825" t="s">
        <v>2</v>
      </c>
      <c r="AT18" s="826" t="s">
        <v>2</v>
      </c>
      <c r="AU18" s="814">
        <v>0</v>
      </c>
      <c r="AV18" s="812" t="s">
        <v>2</v>
      </c>
      <c r="AW18" s="811">
        <v>0</v>
      </c>
      <c r="BB18" s="619" t="s">
        <v>339</v>
      </c>
      <c r="BC18" s="619" t="s">
        <v>595</v>
      </c>
      <c r="BD18" s="768">
        <v>24277021780</v>
      </c>
      <c r="BE18" s="769">
        <v>361.75</v>
      </c>
      <c r="BF18" s="808">
        <v>67109943</v>
      </c>
      <c r="BG18" s="816">
        <v>2.7395</v>
      </c>
      <c r="BH18" s="673"/>
      <c r="BI18" s="770">
        <v>41532</v>
      </c>
      <c r="BJ18" s="808">
        <v>114.81</v>
      </c>
      <c r="BK18" s="770">
        <v>205204</v>
      </c>
      <c r="BL18" s="810">
        <v>567</v>
      </c>
      <c r="BN18" s="619" t="s">
        <v>339</v>
      </c>
      <c r="BO18" s="619" t="s">
        <v>340</v>
      </c>
      <c r="BP18" s="772">
        <v>0.99181294886911786</v>
      </c>
      <c r="BQ18" s="772">
        <v>0.95330000000000004</v>
      </c>
      <c r="BR18" s="818">
        <v>0.90381766381766382</v>
      </c>
      <c r="BS18" s="774"/>
      <c r="BT18" s="819">
        <v>2016</v>
      </c>
      <c r="BU18" s="776">
        <v>0.93500000000000005</v>
      </c>
      <c r="BV18" s="777"/>
      <c r="BW18" s="778">
        <v>0.72</v>
      </c>
      <c r="BX18" s="778">
        <v>0.67300000000000004</v>
      </c>
      <c r="BY18" s="778">
        <v>1.0322</v>
      </c>
      <c r="BZ18" s="622"/>
      <c r="CA18" s="619" t="s">
        <v>339</v>
      </c>
      <c r="CB18" s="619" t="s">
        <v>595</v>
      </c>
      <c r="CC18" s="770">
        <v>41208</v>
      </c>
      <c r="CD18" s="770">
        <v>42529</v>
      </c>
      <c r="CE18" s="770">
        <v>43546</v>
      </c>
      <c r="CF18" s="820">
        <v>42427.666666666664</v>
      </c>
      <c r="CG18" s="820">
        <v>0.98909999999999998</v>
      </c>
      <c r="CH18" s="639"/>
      <c r="CI18" s="820">
        <v>-1118.3333333333358</v>
      </c>
      <c r="CJ18" s="820">
        <v>-2.5700000000000001E-2</v>
      </c>
      <c r="CL18" s="619" t="s">
        <v>339</v>
      </c>
      <c r="CM18" s="619" t="s">
        <v>595</v>
      </c>
      <c r="CN18" s="780" t="s">
        <v>2</v>
      </c>
      <c r="CO18" s="781"/>
      <c r="CP18" s="780">
        <v>41532</v>
      </c>
      <c r="CQ18" s="787">
        <v>70858051</v>
      </c>
      <c r="CR18" s="787">
        <v>0</v>
      </c>
      <c r="CS18" s="787">
        <v>70858051</v>
      </c>
      <c r="CT18" s="787">
        <v>1706.11</v>
      </c>
      <c r="CU18" s="781"/>
      <c r="CV18" s="822" t="s">
        <v>2</v>
      </c>
      <c r="CW18" s="787" t="s">
        <v>2</v>
      </c>
      <c r="CX18" s="785" t="s">
        <v>2</v>
      </c>
      <c r="CY18" s="786"/>
      <c r="CZ18" s="787">
        <v>0.67300000000000004</v>
      </c>
      <c r="DA18" s="787">
        <v>1</v>
      </c>
      <c r="DB18" s="781"/>
      <c r="DC18" s="785" t="s">
        <v>2</v>
      </c>
      <c r="DX18" s="1040" t="s">
        <v>327</v>
      </c>
      <c r="DY18" s="1040" t="s">
        <v>15</v>
      </c>
      <c r="DZ18" s="1040" t="s">
        <v>6</v>
      </c>
      <c r="EA18" s="1041" t="s">
        <v>1055</v>
      </c>
      <c r="EB18" s="792">
        <v>450</v>
      </c>
      <c r="EC18" s="827"/>
      <c r="ED18" s="828">
        <v>450</v>
      </c>
      <c r="EE18" s="828">
        <v>6801</v>
      </c>
      <c r="EF18" s="827"/>
      <c r="EG18" s="828">
        <v>6.6166740185266873E-2</v>
      </c>
      <c r="EH18" s="827"/>
      <c r="EI18" s="794">
        <v>0</v>
      </c>
      <c r="EJ18" s="828"/>
      <c r="EK18" s="828">
        <v>75447</v>
      </c>
      <c r="EL18" s="828"/>
      <c r="EM18" s="827"/>
      <c r="EN18" s="827"/>
      <c r="EO18" s="829"/>
      <c r="ES18" s="823" t="s">
        <v>337</v>
      </c>
      <c r="ET18" s="824" t="s">
        <v>338</v>
      </c>
      <c r="EU18" s="411">
        <v>6033903</v>
      </c>
    </row>
    <row r="19" spans="1:151" ht="15.75">
      <c r="A19" s="798" t="s">
        <v>341</v>
      </c>
      <c r="B19" s="799" t="s">
        <v>342</v>
      </c>
      <c r="C19" s="1026">
        <v>11231</v>
      </c>
      <c r="D19" s="1027">
        <v>11231</v>
      </c>
      <c r="E19" s="1030"/>
      <c r="F19" s="1030">
        <v>11231</v>
      </c>
      <c r="G19" s="1030"/>
      <c r="H19" s="1031">
        <v>11231</v>
      </c>
      <c r="K19" s="802" t="s">
        <v>341</v>
      </c>
      <c r="L19" s="803" t="s">
        <v>342</v>
      </c>
      <c r="M19" s="804">
        <v>5089208765</v>
      </c>
      <c r="N19" s="805">
        <v>111914300</v>
      </c>
      <c r="O19" s="804">
        <v>4977294465</v>
      </c>
      <c r="P19" s="802">
        <v>2013</v>
      </c>
      <c r="Q19" s="752">
        <v>0.9456</v>
      </c>
      <c r="R19" s="803">
        <v>5263636279</v>
      </c>
      <c r="S19" s="806">
        <v>111914300</v>
      </c>
      <c r="T19" s="803">
        <v>225656833</v>
      </c>
      <c r="U19" s="803">
        <v>1710441612</v>
      </c>
      <c r="V19" s="803">
        <v>7311649024</v>
      </c>
      <c r="X19" s="619" t="s">
        <v>341</v>
      </c>
      <c r="Y19" s="619" t="s">
        <v>342</v>
      </c>
      <c r="Z19" s="807">
        <v>7311649024</v>
      </c>
      <c r="AA19" s="808">
        <v>47671951.636480004</v>
      </c>
      <c r="AB19" s="756">
        <v>10584430</v>
      </c>
      <c r="AC19" s="756">
        <v>204532</v>
      </c>
      <c r="AD19" s="809">
        <v>58460913.636480004</v>
      </c>
      <c r="AE19" s="810">
        <v>11231</v>
      </c>
      <c r="AF19" s="807">
        <v>5205</v>
      </c>
      <c r="AG19" s="807">
        <v>0.81540000000000001</v>
      </c>
      <c r="AI19" s="619" t="s">
        <v>341</v>
      </c>
      <c r="AJ19" s="619" t="s">
        <v>342</v>
      </c>
      <c r="AK19" s="760">
        <v>58460913.636480004</v>
      </c>
      <c r="AL19" s="761">
        <v>11231</v>
      </c>
      <c r="AM19" s="811">
        <v>5205</v>
      </c>
      <c r="AN19" s="812">
        <v>0.81540000000000001</v>
      </c>
      <c r="AO19" s="813">
        <v>0.63290000000000002</v>
      </c>
      <c r="AP19" s="814">
        <v>0.76029999999999998</v>
      </c>
      <c r="AQ19" s="812">
        <v>0.76969999999999994</v>
      </c>
      <c r="AR19" s="815">
        <v>0.76969999999999994</v>
      </c>
      <c r="AS19" s="825">
        <v>1511.11</v>
      </c>
      <c r="AT19" s="826">
        <v>452.13000000000011</v>
      </c>
      <c r="AU19" s="814">
        <v>5077872</v>
      </c>
      <c r="AV19" s="812">
        <v>0.873</v>
      </c>
      <c r="AW19" s="811">
        <v>4432982</v>
      </c>
      <c r="BB19" s="619" t="s">
        <v>341</v>
      </c>
      <c r="BC19" s="619" t="s">
        <v>596</v>
      </c>
      <c r="BD19" s="768">
        <v>7311649024</v>
      </c>
      <c r="BE19" s="769">
        <v>471.57</v>
      </c>
      <c r="BF19" s="808">
        <v>15504907</v>
      </c>
      <c r="BG19" s="816">
        <v>0.63290000000000002</v>
      </c>
      <c r="BH19" s="673"/>
      <c r="BI19" s="770">
        <v>11231</v>
      </c>
      <c r="BJ19" s="808">
        <v>23.82</v>
      </c>
      <c r="BK19" s="770">
        <v>83230</v>
      </c>
      <c r="BL19" s="810">
        <v>176</v>
      </c>
      <c r="BN19" s="619" t="s">
        <v>341</v>
      </c>
      <c r="BO19" s="619" t="s">
        <v>342</v>
      </c>
      <c r="BP19" s="772">
        <v>0.96432125307125305</v>
      </c>
      <c r="BQ19" s="772">
        <v>0.96790000000000009</v>
      </c>
      <c r="BR19" s="818">
        <v>0.92449035812672176</v>
      </c>
      <c r="BS19" s="774"/>
      <c r="BT19" s="819">
        <v>2013</v>
      </c>
      <c r="BU19" s="776">
        <v>0.9456</v>
      </c>
      <c r="BV19" s="777"/>
      <c r="BW19" s="778">
        <v>0.63</v>
      </c>
      <c r="BX19" s="778">
        <v>0.59599999999999997</v>
      </c>
      <c r="BY19" s="778">
        <v>0.91410000000000002</v>
      </c>
      <c r="BZ19" s="622"/>
      <c r="CA19" s="619" t="s">
        <v>341</v>
      </c>
      <c r="CB19" s="619" t="s">
        <v>596</v>
      </c>
      <c r="CC19" s="770">
        <v>31773</v>
      </c>
      <c r="CD19" s="770">
        <v>32272</v>
      </c>
      <c r="CE19" s="770">
        <v>33792</v>
      </c>
      <c r="CF19" s="820">
        <v>32612.333333333332</v>
      </c>
      <c r="CG19" s="820">
        <v>0.76029999999999998</v>
      </c>
      <c r="CH19" s="639"/>
      <c r="CI19" s="820">
        <v>-1179.6666666666679</v>
      </c>
      <c r="CJ19" s="820">
        <v>-3.49E-2</v>
      </c>
      <c r="CL19" s="619" t="s">
        <v>341</v>
      </c>
      <c r="CM19" s="619" t="s">
        <v>596</v>
      </c>
      <c r="CN19" s="780">
        <v>0.76969999999999994</v>
      </c>
      <c r="CO19" s="781"/>
      <c r="CP19" s="780">
        <v>11231</v>
      </c>
      <c r="CQ19" s="787">
        <v>14809121</v>
      </c>
      <c r="CR19" s="787">
        <v>0</v>
      </c>
      <c r="CS19" s="787">
        <v>14809121</v>
      </c>
      <c r="CT19" s="787">
        <v>1318.59</v>
      </c>
      <c r="CU19" s="781"/>
      <c r="CV19" s="822">
        <v>1511.11</v>
      </c>
      <c r="CW19" s="787">
        <v>452.13000000000011</v>
      </c>
      <c r="CX19" s="785">
        <v>0.873</v>
      </c>
      <c r="CY19" s="786"/>
      <c r="CZ19" s="787">
        <v>0.59599999999999997</v>
      </c>
      <c r="DA19" s="787" t="s">
        <v>2</v>
      </c>
      <c r="DB19" s="781"/>
      <c r="DC19" s="785">
        <v>0.873</v>
      </c>
      <c r="DX19" s="1038" t="s">
        <v>329</v>
      </c>
      <c r="DY19" s="1038" t="s">
        <v>329</v>
      </c>
      <c r="DZ19" s="1038" t="s">
        <v>744</v>
      </c>
      <c r="EA19" s="1039" t="s">
        <v>330</v>
      </c>
      <c r="EB19" s="792">
        <v>1987</v>
      </c>
      <c r="EC19" s="793"/>
      <c r="ED19" s="794">
        <v>1987</v>
      </c>
      <c r="EE19" s="794"/>
      <c r="EF19" s="793"/>
      <c r="EG19" s="794">
        <v>0.9548294089380106</v>
      </c>
      <c r="EH19" s="793"/>
      <c r="EI19" s="794">
        <v>1111254</v>
      </c>
      <c r="EJ19" s="794"/>
      <c r="EK19" s="794">
        <v>1061058</v>
      </c>
      <c r="EL19" s="794">
        <v>1111254</v>
      </c>
      <c r="EM19" s="793">
        <v>0</v>
      </c>
      <c r="EN19" s="793"/>
      <c r="EO19" s="795"/>
      <c r="ES19" s="823" t="s">
        <v>339</v>
      </c>
      <c r="ET19" s="824" t="s">
        <v>340</v>
      </c>
      <c r="EU19" s="411">
        <v>0</v>
      </c>
    </row>
    <row r="20" spans="1:151" ht="15.75">
      <c r="A20" s="798" t="s">
        <v>343</v>
      </c>
      <c r="B20" s="799" t="s">
        <v>344</v>
      </c>
      <c r="C20" s="1026">
        <v>1888</v>
      </c>
      <c r="D20" s="1027">
        <v>1888</v>
      </c>
      <c r="E20" s="1030"/>
      <c r="F20" s="1030">
        <v>1888</v>
      </c>
      <c r="G20" s="1030"/>
      <c r="H20" s="1031">
        <v>1888</v>
      </c>
      <c r="K20" s="802" t="s">
        <v>343</v>
      </c>
      <c r="L20" s="803" t="s">
        <v>344</v>
      </c>
      <c r="M20" s="804">
        <v>939798024</v>
      </c>
      <c r="N20" s="805">
        <v>59610355</v>
      </c>
      <c r="O20" s="804">
        <v>880187669</v>
      </c>
      <c r="P20" s="802">
        <v>2015</v>
      </c>
      <c r="Q20" s="752">
        <v>0.96409999999999996</v>
      </c>
      <c r="R20" s="803">
        <v>912963042</v>
      </c>
      <c r="S20" s="806">
        <v>59610355</v>
      </c>
      <c r="T20" s="803">
        <v>20920985</v>
      </c>
      <c r="U20" s="803">
        <v>143535685</v>
      </c>
      <c r="V20" s="803">
        <v>1137030067</v>
      </c>
      <c r="X20" s="619" t="s">
        <v>343</v>
      </c>
      <c r="Y20" s="619" t="s">
        <v>344</v>
      </c>
      <c r="Z20" s="807">
        <v>1137030067</v>
      </c>
      <c r="AA20" s="808">
        <v>7413436.0368400011</v>
      </c>
      <c r="AB20" s="756">
        <v>1975176</v>
      </c>
      <c r="AC20" s="756">
        <v>63730</v>
      </c>
      <c r="AD20" s="809">
        <v>9452342.0368400011</v>
      </c>
      <c r="AE20" s="810">
        <v>1888</v>
      </c>
      <c r="AF20" s="807">
        <v>5007</v>
      </c>
      <c r="AG20" s="807">
        <v>0.78439999999999999</v>
      </c>
      <c r="AI20" s="619" t="s">
        <v>343</v>
      </c>
      <c r="AJ20" s="619" t="s">
        <v>344</v>
      </c>
      <c r="AK20" s="760">
        <v>9452342.0368400011</v>
      </c>
      <c r="AL20" s="761">
        <v>1888</v>
      </c>
      <c r="AM20" s="811">
        <v>5007</v>
      </c>
      <c r="AN20" s="812">
        <v>0.78439999999999999</v>
      </c>
      <c r="AO20" s="813">
        <v>0.19289999999999999</v>
      </c>
      <c r="AP20" s="814">
        <v>1.0044999999999999</v>
      </c>
      <c r="AQ20" s="812">
        <v>0.83540000000000003</v>
      </c>
      <c r="AR20" s="815">
        <v>0.83540000000000003</v>
      </c>
      <c r="AS20" s="825">
        <v>1640.09</v>
      </c>
      <c r="AT20" s="826">
        <v>323.15000000000009</v>
      </c>
      <c r="AU20" s="814">
        <v>610107</v>
      </c>
      <c r="AV20" s="812">
        <v>1</v>
      </c>
      <c r="AW20" s="811">
        <v>610107</v>
      </c>
      <c r="BB20" s="619" t="s">
        <v>343</v>
      </c>
      <c r="BC20" s="619" t="s">
        <v>597</v>
      </c>
      <c r="BD20" s="768">
        <v>1137030067</v>
      </c>
      <c r="BE20" s="769">
        <v>240.56</v>
      </c>
      <c r="BF20" s="808">
        <v>4726597</v>
      </c>
      <c r="BG20" s="816">
        <v>0.19289999999999999</v>
      </c>
      <c r="BH20" s="673"/>
      <c r="BI20" s="770">
        <v>1888</v>
      </c>
      <c r="BJ20" s="808">
        <v>7.85</v>
      </c>
      <c r="BK20" s="770">
        <v>10358</v>
      </c>
      <c r="BL20" s="810">
        <v>43</v>
      </c>
      <c r="BN20" s="619" t="s">
        <v>343</v>
      </c>
      <c r="BO20" s="619" t="s">
        <v>344</v>
      </c>
      <c r="BP20" s="772">
        <v>0.9738</v>
      </c>
      <c r="BQ20" s="817">
        <v>0.97840000000000005</v>
      </c>
      <c r="BR20" s="818">
        <v>0.95123869964005858</v>
      </c>
      <c r="BS20" s="774"/>
      <c r="BT20" s="819">
        <v>2015</v>
      </c>
      <c r="BU20" s="776">
        <v>0.96409999999999996</v>
      </c>
      <c r="BV20" s="777"/>
      <c r="BW20" s="778">
        <v>0.74</v>
      </c>
      <c r="BX20" s="778">
        <v>0.71299999999999997</v>
      </c>
      <c r="BY20" s="778">
        <v>1.0935999999999999</v>
      </c>
      <c r="BZ20" s="622"/>
      <c r="CA20" s="619" t="s">
        <v>343</v>
      </c>
      <c r="CB20" s="619" t="s">
        <v>597</v>
      </c>
      <c r="CC20" s="770">
        <v>42424</v>
      </c>
      <c r="CD20" s="770">
        <v>43184</v>
      </c>
      <c r="CE20" s="770">
        <v>43656</v>
      </c>
      <c r="CF20" s="820">
        <v>43088</v>
      </c>
      <c r="CG20" s="820">
        <v>1.0044999999999999</v>
      </c>
      <c r="CH20" s="639"/>
      <c r="CI20" s="820">
        <v>-568</v>
      </c>
      <c r="CJ20" s="820">
        <v>-1.2999999999999999E-2</v>
      </c>
      <c r="CL20" s="619" t="s">
        <v>343</v>
      </c>
      <c r="CM20" s="619" t="s">
        <v>597</v>
      </c>
      <c r="CN20" s="780">
        <v>0.83540000000000003</v>
      </c>
      <c r="CO20" s="781"/>
      <c r="CP20" s="780">
        <v>1888</v>
      </c>
      <c r="CQ20" s="787">
        <v>2600000</v>
      </c>
      <c r="CR20" s="787">
        <v>0</v>
      </c>
      <c r="CS20" s="787">
        <v>2600000</v>
      </c>
      <c r="CT20" s="787">
        <v>1377.12</v>
      </c>
      <c r="CU20" s="781"/>
      <c r="CV20" s="822">
        <v>1640.09</v>
      </c>
      <c r="CW20" s="787">
        <v>323.15000000000009</v>
      </c>
      <c r="CX20" s="785">
        <v>0.84</v>
      </c>
      <c r="CY20" s="786"/>
      <c r="CZ20" s="787">
        <v>0.71299999999999997</v>
      </c>
      <c r="DA20" s="787">
        <v>1</v>
      </c>
      <c r="DB20" s="781"/>
      <c r="DC20" s="785">
        <v>1</v>
      </c>
      <c r="DX20" s="1040" t="s">
        <v>329</v>
      </c>
      <c r="DY20" s="1040" t="s">
        <v>872</v>
      </c>
      <c r="DZ20" s="1040" t="s">
        <v>6</v>
      </c>
      <c r="EA20" s="1041" t="s">
        <v>1056</v>
      </c>
      <c r="EB20" s="792">
        <v>94</v>
      </c>
      <c r="EC20" s="827"/>
      <c r="ED20" s="828">
        <v>94</v>
      </c>
      <c r="EE20" s="828">
        <v>2081</v>
      </c>
      <c r="EF20" s="827"/>
      <c r="EG20" s="828">
        <v>4.517059106198943E-2</v>
      </c>
      <c r="EH20" s="827"/>
      <c r="EI20" s="794">
        <v>0</v>
      </c>
      <c r="EJ20" s="828"/>
      <c r="EK20" s="828">
        <v>50196</v>
      </c>
      <c r="EL20" s="828"/>
      <c r="EM20" s="827"/>
      <c r="EN20" s="827"/>
      <c r="EO20" s="829"/>
      <c r="ES20" s="823" t="s">
        <v>695</v>
      </c>
      <c r="ET20" s="824" t="s">
        <v>696</v>
      </c>
      <c r="EU20" s="840">
        <v>364658</v>
      </c>
    </row>
    <row r="21" spans="1:151" ht="15.75">
      <c r="A21" s="798" t="s">
        <v>345</v>
      </c>
      <c r="B21" s="799" t="s">
        <v>569</v>
      </c>
      <c r="C21" s="1026">
        <v>8091</v>
      </c>
      <c r="D21" s="1027">
        <v>8331</v>
      </c>
      <c r="E21" s="1030"/>
      <c r="F21" s="1030">
        <v>8331</v>
      </c>
      <c r="G21" s="1030"/>
      <c r="H21" s="1031">
        <v>8331</v>
      </c>
      <c r="K21" s="802" t="s">
        <v>345</v>
      </c>
      <c r="L21" s="803" t="s">
        <v>346</v>
      </c>
      <c r="M21" s="804">
        <v>13532310192</v>
      </c>
      <c r="N21" s="805">
        <v>61950816</v>
      </c>
      <c r="O21" s="804">
        <v>13470359376</v>
      </c>
      <c r="P21" s="802">
        <v>2015</v>
      </c>
      <c r="Q21" s="752">
        <v>0.96220000000000006</v>
      </c>
      <c r="R21" s="803">
        <v>13999542066</v>
      </c>
      <c r="S21" s="806">
        <v>61950816</v>
      </c>
      <c r="T21" s="803">
        <v>144287809</v>
      </c>
      <c r="U21" s="803">
        <v>1385623189</v>
      </c>
      <c r="V21" s="803">
        <v>15591403880</v>
      </c>
      <c r="X21" s="619" t="s">
        <v>345</v>
      </c>
      <c r="Y21" s="619" t="s">
        <v>569</v>
      </c>
      <c r="Z21" s="807">
        <v>15591403880</v>
      </c>
      <c r="AA21" s="808">
        <v>101655953.29760002</v>
      </c>
      <c r="AB21" s="756">
        <v>16417374</v>
      </c>
      <c r="AC21" s="756">
        <v>299248</v>
      </c>
      <c r="AD21" s="809">
        <v>118372575.29760002</v>
      </c>
      <c r="AE21" s="810">
        <v>8331</v>
      </c>
      <c r="AF21" s="807">
        <v>14209</v>
      </c>
      <c r="AG21" s="807">
        <v>2.2261000000000002</v>
      </c>
      <c r="AI21" s="619" t="s">
        <v>345</v>
      </c>
      <c r="AJ21" s="619" t="s">
        <v>569</v>
      </c>
      <c r="AK21" s="760">
        <v>118372575.29760002</v>
      </c>
      <c r="AL21" s="761">
        <v>8331</v>
      </c>
      <c r="AM21" s="811">
        <v>14209</v>
      </c>
      <c r="AN21" s="812">
        <v>2.2261000000000002</v>
      </c>
      <c r="AO21" s="813">
        <v>1.2572000000000001</v>
      </c>
      <c r="AP21" s="814">
        <v>1.0806</v>
      </c>
      <c r="AQ21" s="812">
        <v>1.5563999999999998</v>
      </c>
      <c r="AR21" s="815" t="s">
        <v>2</v>
      </c>
      <c r="AS21" s="825" t="s">
        <v>2</v>
      </c>
      <c r="AT21" s="826" t="s">
        <v>2</v>
      </c>
      <c r="AU21" s="814">
        <v>0</v>
      </c>
      <c r="AV21" s="812" t="s">
        <v>2</v>
      </c>
      <c r="AW21" s="811">
        <v>0</v>
      </c>
      <c r="BB21" s="619" t="s">
        <v>345</v>
      </c>
      <c r="BC21" s="619" t="s">
        <v>598</v>
      </c>
      <c r="BD21" s="768">
        <v>15591403880</v>
      </c>
      <c r="BE21" s="769">
        <v>506.25</v>
      </c>
      <c r="BF21" s="808">
        <v>30797835</v>
      </c>
      <c r="BG21" s="816">
        <v>1.2572000000000001</v>
      </c>
      <c r="BH21" s="673"/>
      <c r="BI21" s="770">
        <v>8331</v>
      </c>
      <c r="BJ21" s="808">
        <v>16.46</v>
      </c>
      <c r="BK21" s="770">
        <v>70216</v>
      </c>
      <c r="BL21" s="810">
        <v>139</v>
      </c>
      <c r="BN21" s="619" t="s">
        <v>345</v>
      </c>
      <c r="BO21" s="619" t="s">
        <v>569</v>
      </c>
      <c r="BP21" s="772">
        <v>0.9912260869565217</v>
      </c>
      <c r="BQ21" s="817">
        <v>0.98519999999999996</v>
      </c>
      <c r="BR21" s="818">
        <v>0.93709473684210531</v>
      </c>
      <c r="BS21" s="774"/>
      <c r="BT21" s="819">
        <v>2015</v>
      </c>
      <c r="BU21" s="776">
        <v>0.96220000000000006</v>
      </c>
      <c r="BV21" s="777"/>
      <c r="BW21" s="778">
        <v>0.31</v>
      </c>
      <c r="BX21" s="778">
        <v>0.29799999999999999</v>
      </c>
      <c r="BY21" s="778">
        <v>0.45710000000000001</v>
      </c>
      <c r="BZ21" s="622"/>
      <c r="CA21" s="619" t="s">
        <v>345</v>
      </c>
      <c r="CB21" s="619" t="s">
        <v>598</v>
      </c>
      <c r="CC21" s="770">
        <v>45004</v>
      </c>
      <c r="CD21" s="770">
        <v>46800</v>
      </c>
      <c r="CE21" s="770">
        <v>47248</v>
      </c>
      <c r="CF21" s="820">
        <v>46350.666666666664</v>
      </c>
      <c r="CG21" s="820">
        <v>1.0806</v>
      </c>
      <c r="CH21" s="639"/>
      <c r="CI21" s="820">
        <v>-897.33333333333576</v>
      </c>
      <c r="CJ21" s="820">
        <v>-1.9E-2</v>
      </c>
      <c r="CL21" s="619" t="s">
        <v>345</v>
      </c>
      <c r="CM21" s="619" t="s">
        <v>598</v>
      </c>
      <c r="CN21" s="780" t="s">
        <v>2</v>
      </c>
      <c r="CO21" s="781"/>
      <c r="CP21" s="780">
        <v>8331</v>
      </c>
      <c r="CQ21" s="787">
        <v>22376368</v>
      </c>
      <c r="CR21" s="787">
        <v>0</v>
      </c>
      <c r="CS21" s="787">
        <v>22376368</v>
      </c>
      <c r="CT21" s="787">
        <v>2685.92</v>
      </c>
      <c r="CU21" s="781"/>
      <c r="CV21" s="822" t="s">
        <v>2</v>
      </c>
      <c r="CW21" s="787" t="s">
        <v>2</v>
      </c>
      <c r="CX21" s="785" t="s">
        <v>2</v>
      </c>
      <c r="CY21" s="786"/>
      <c r="CZ21" s="787">
        <v>0.29799999999999999</v>
      </c>
      <c r="DA21" s="787" t="s">
        <v>2</v>
      </c>
      <c r="DB21" s="781"/>
      <c r="DC21" s="785" t="s">
        <v>2</v>
      </c>
      <c r="DX21" s="1038" t="s">
        <v>331</v>
      </c>
      <c r="DY21" s="1038" t="s">
        <v>331</v>
      </c>
      <c r="DZ21" s="1038" t="s">
        <v>744</v>
      </c>
      <c r="EA21" s="1039" t="s">
        <v>332</v>
      </c>
      <c r="EB21" s="792">
        <v>4094</v>
      </c>
      <c r="EC21" s="793"/>
      <c r="ED21" s="794">
        <v>4094</v>
      </c>
      <c r="EE21" s="794"/>
      <c r="EF21" s="793"/>
      <c r="EG21" s="794">
        <v>0.83076298701298701</v>
      </c>
      <c r="EH21" s="793"/>
      <c r="EI21" s="794">
        <v>2709907</v>
      </c>
      <c r="EJ21" s="794"/>
      <c r="EK21" s="794">
        <v>2251290</v>
      </c>
      <c r="EL21" s="794">
        <v>2709907</v>
      </c>
      <c r="EM21" s="793">
        <v>0</v>
      </c>
      <c r="EN21" s="793"/>
      <c r="EO21" s="795"/>
      <c r="ES21" s="823" t="s">
        <v>341</v>
      </c>
      <c r="ET21" s="824" t="s">
        <v>342</v>
      </c>
      <c r="EU21" s="841">
        <v>4432982</v>
      </c>
    </row>
    <row r="22" spans="1:151" ht="15.75">
      <c r="A22" s="798" t="s">
        <v>347</v>
      </c>
      <c r="B22" s="799" t="s">
        <v>348</v>
      </c>
      <c r="C22" s="1026">
        <v>2356</v>
      </c>
      <c r="D22" s="1027">
        <v>2356</v>
      </c>
      <c r="E22" s="1030"/>
      <c r="F22" s="1030">
        <v>2356</v>
      </c>
      <c r="G22" s="1030"/>
      <c r="H22" s="1031">
        <v>2356</v>
      </c>
      <c r="K22" s="802" t="s">
        <v>347</v>
      </c>
      <c r="L22" s="803" t="s">
        <v>348</v>
      </c>
      <c r="M22" s="804">
        <v>1349746135</v>
      </c>
      <c r="N22" s="805">
        <v>68589254</v>
      </c>
      <c r="O22" s="804">
        <v>1281156881</v>
      </c>
      <c r="P22" s="802">
        <v>2016</v>
      </c>
      <c r="Q22" s="752">
        <v>0.99470000000000003</v>
      </c>
      <c r="R22" s="803">
        <v>1287983192</v>
      </c>
      <c r="S22" s="806">
        <v>68589254</v>
      </c>
      <c r="T22" s="803">
        <v>91934875</v>
      </c>
      <c r="U22" s="803">
        <v>224239115</v>
      </c>
      <c r="V22" s="803">
        <v>1672746436</v>
      </c>
      <c r="X22" s="619" t="s">
        <v>347</v>
      </c>
      <c r="Y22" s="619" t="s">
        <v>348</v>
      </c>
      <c r="Z22" s="807">
        <v>1672746436</v>
      </c>
      <c r="AA22" s="808">
        <v>10906306.762720002</v>
      </c>
      <c r="AB22" s="756">
        <v>4098646</v>
      </c>
      <c r="AC22" s="756">
        <v>81985</v>
      </c>
      <c r="AD22" s="809">
        <v>15086937.762720002</v>
      </c>
      <c r="AE22" s="810">
        <v>2356</v>
      </c>
      <c r="AF22" s="807">
        <v>6404</v>
      </c>
      <c r="AG22" s="807">
        <v>1.0033000000000001</v>
      </c>
      <c r="AI22" s="619" t="s">
        <v>347</v>
      </c>
      <c r="AJ22" s="619" t="s">
        <v>348</v>
      </c>
      <c r="AK22" s="760">
        <v>15086937.762720002</v>
      </c>
      <c r="AL22" s="761">
        <v>2356</v>
      </c>
      <c r="AM22" s="811">
        <v>6404</v>
      </c>
      <c r="AN22" s="812">
        <v>1.0033000000000001</v>
      </c>
      <c r="AO22" s="813">
        <v>0.16070000000000001</v>
      </c>
      <c r="AP22" s="814">
        <v>0.78290000000000004</v>
      </c>
      <c r="AQ22" s="812">
        <v>0.80889999999999995</v>
      </c>
      <c r="AR22" s="815">
        <v>0.80889999999999995</v>
      </c>
      <c r="AS22" s="825">
        <v>1588.06</v>
      </c>
      <c r="AT22" s="826">
        <v>375.18000000000006</v>
      </c>
      <c r="AU22" s="814">
        <v>883924</v>
      </c>
      <c r="AV22" s="812">
        <v>1</v>
      </c>
      <c r="AW22" s="811">
        <v>883924</v>
      </c>
      <c r="BB22" s="619" t="s">
        <v>347</v>
      </c>
      <c r="BC22" s="619" t="s">
        <v>599</v>
      </c>
      <c r="BD22" s="768">
        <v>1672746436</v>
      </c>
      <c r="BE22" s="769">
        <v>424.92</v>
      </c>
      <c r="BF22" s="808">
        <v>3936615</v>
      </c>
      <c r="BG22" s="816">
        <v>0.16070000000000001</v>
      </c>
      <c r="BH22" s="673"/>
      <c r="BI22" s="770">
        <v>2356</v>
      </c>
      <c r="BJ22" s="808">
        <v>5.54</v>
      </c>
      <c r="BK22" s="770">
        <v>23255</v>
      </c>
      <c r="BL22" s="810">
        <v>55</v>
      </c>
      <c r="BN22" s="619" t="s">
        <v>347</v>
      </c>
      <c r="BO22" s="619" t="s">
        <v>348</v>
      </c>
      <c r="BP22" s="772">
        <v>1.0022130434782608</v>
      </c>
      <c r="BQ22" s="772">
        <v>0.99340000000000006</v>
      </c>
      <c r="BR22" s="818">
        <v>0.99301234567901231</v>
      </c>
      <c r="BS22" s="774"/>
      <c r="BT22" s="819">
        <v>2016</v>
      </c>
      <c r="BU22" s="776">
        <v>0.99470000000000003</v>
      </c>
      <c r="BV22" s="777"/>
      <c r="BW22" s="778">
        <v>0.70899999999999996</v>
      </c>
      <c r="BX22" s="778">
        <v>0.70499999999999996</v>
      </c>
      <c r="BY22" s="778">
        <v>1.0812999999999999</v>
      </c>
      <c r="BZ22" s="622"/>
      <c r="CA22" s="619" t="s">
        <v>347</v>
      </c>
      <c r="CB22" s="619" t="s">
        <v>599</v>
      </c>
      <c r="CC22" s="770">
        <v>32791</v>
      </c>
      <c r="CD22" s="770">
        <v>33394</v>
      </c>
      <c r="CE22" s="770">
        <v>34566</v>
      </c>
      <c r="CF22" s="820">
        <v>33583.666666666664</v>
      </c>
      <c r="CG22" s="820">
        <v>0.78290000000000004</v>
      </c>
      <c r="CH22" s="639"/>
      <c r="CI22" s="820">
        <v>-982.33333333333576</v>
      </c>
      <c r="CJ22" s="820">
        <v>-2.8400000000000002E-2</v>
      </c>
      <c r="CL22" s="619" t="s">
        <v>347</v>
      </c>
      <c r="CM22" s="619" t="s">
        <v>599</v>
      </c>
      <c r="CN22" s="780">
        <v>0.80889999999999995</v>
      </c>
      <c r="CO22" s="781"/>
      <c r="CP22" s="780">
        <v>2356</v>
      </c>
      <c r="CQ22" s="787">
        <v>2900000</v>
      </c>
      <c r="CR22" s="787">
        <v>0</v>
      </c>
      <c r="CS22" s="787">
        <v>2900000</v>
      </c>
      <c r="CT22" s="787">
        <v>1230.9000000000001</v>
      </c>
      <c r="CU22" s="781"/>
      <c r="CV22" s="822">
        <v>1588.06</v>
      </c>
      <c r="CW22" s="787">
        <v>375.18000000000006</v>
      </c>
      <c r="CX22" s="785">
        <v>0.77500000000000002</v>
      </c>
      <c r="CY22" s="786"/>
      <c r="CZ22" s="787">
        <v>0.70499999999999996</v>
      </c>
      <c r="DA22" s="787">
        <v>1</v>
      </c>
      <c r="DB22" s="781"/>
      <c r="DC22" s="785">
        <v>1</v>
      </c>
      <c r="DX22" s="1037" t="s">
        <v>331</v>
      </c>
      <c r="DY22" s="1038" t="s">
        <v>818</v>
      </c>
      <c r="DZ22" s="1038" t="s">
        <v>6</v>
      </c>
      <c r="EA22" s="1039" t="s">
        <v>1057</v>
      </c>
      <c r="EB22" s="792">
        <v>180</v>
      </c>
      <c r="EC22" s="793"/>
      <c r="ED22" s="794">
        <v>180</v>
      </c>
      <c r="EE22" s="794"/>
      <c r="EF22" s="793"/>
      <c r="EG22" s="794">
        <v>3.6525974025974024E-2</v>
      </c>
      <c r="EH22" s="793"/>
      <c r="EI22" s="794">
        <v>0</v>
      </c>
      <c r="EJ22" s="794"/>
      <c r="EK22" s="794">
        <v>98982</v>
      </c>
      <c r="EL22" s="794"/>
      <c r="EM22" s="793"/>
      <c r="EN22" s="793"/>
      <c r="EO22" s="795"/>
      <c r="ES22" s="823" t="s">
        <v>343</v>
      </c>
      <c r="ET22" s="824" t="s">
        <v>344</v>
      </c>
      <c r="EU22" s="841">
        <v>610107</v>
      </c>
    </row>
    <row r="23" spans="1:151" ht="15.75">
      <c r="A23" s="798" t="s">
        <v>349</v>
      </c>
      <c r="B23" s="799" t="s">
        <v>350</v>
      </c>
      <c r="C23" s="1026">
        <v>15747</v>
      </c>
      <c r="D23" s="1027">
        <v>22796</v>
      </c>
      <c r="E23" s="1030"/>
      <c r="F23" s="1030">
        <v>22796</v>
      </c>
      <c r="G23" s="1030"/>
      <c r="H23" s="1031">
        <v>22796</v>
      </c>
      <c r="K23" s="802" t="s">
        <v>349</v>
      </c>
      <c r="L23" s="803" t="s">
        <v>350</v>
      </c>
      <c r="M23" s="804">
        <v>11970736600</v>
      </c>
      <c r="N23" s="805">
        <v>121571000</v>
      </c>
      <c r="O23" s="804">
        <v>11849165600</v>
      </c>
      <c r="P23" s="802">
        <v>2015</v>
      </c>
      <c r="Q23" s="752">
        <v>0.94669999999999999</v>
      </c>
      <c r="R23" s="803">
        <v>12516283511</v>
      </c>
      <c r="S23" s="806">
        <v>121571000</v>
      </c>
      <c r="T23" s="803">
        <v>856998870</v>
      </c>
      <c r="U23" s="803">
        <v>4295571329</v>
      </c>
      <c r="V23" s="803">
        <v>17790424710</v>
      </c>
      <c r="X23" s="619" t="s">
        <v>349</v>
      </c>
      <c r="Y23" s="619" t="s">
        <v>350</v>
      </c>
      <c r="Z23" s="807">
        <v>17790424710</v>
      </c>
      <c r="AA23" s="808">
        <v>115993569.10920002</v>
      </c>
      <c r="AB23" s="756">
        <v>36193440</v>
      </c>
      <c r="AC23" s="756">
        <v>548277</v>
      </c>
      <c r="AD23" s="809">
        <v>152735286.1092</v>
      </c>
      <c r="AE23" s="810">
        <v>22796</v>
      </c>
      <c r="AF23" s="807">
        <v>6700</v>
      </c>
      <c r="AG23" s="807">
        <v>1.0497000000000001</v>
      </c>
      <c r="AI23" s="619" t="s">
        <v>349</v>
      </c>
      <c r="AJ23" s="619" t="s">
        <v>350</v>
      </c>
      <c r="AK23" s="760">
        <v>152735286.1092</v>
      </c>
      <c r="AL23" s="761">
        <v>22796</v>
      </c>
      <c r="AM23" s="811">
        <v>6700</v>
      </c>
      <c r="AN23" s="812">
        <v>1.0497000000000001</v>
      </c>
      <c r="AO23" s="813">
        <v>1.8213999999999999</v>
      </c>
      <c r="AP23" s="814">
        <v>0.97599999999999998</v>
      </c>
      <c r="AQ23" s="812">
        <v>1.0899999999999999</v>
      </c>
      <c r="AR23" s="815" t="s">
        <v>2</v>
      </c>
      <c r="AS23" s="825" t="s">
        <v>2</v>
      </c>
      <c r="AT23" s="826" t="s">
        <v>2</v>
      </c>
      <c r="AU23" s="814">
        <v>0</v>
      </c>
      <c r="AV23" s="812" t="s">
        <v>2</v>
      </c>
      <c r="AW23" s="811">
        <v>0</v>
      </c>
      <c r="BB23" s="619" t="s">
        <v>349</v>
      </c>
      <c r="BC23" s="619" t="s">
        <v>600</v>
      </c>
      <c r="BD23" s="768">
        <v>17790424710</v>
      </c>
      <c r="BE23" s="769">
        <v>398.72</v>
      </c>
      <c r="BF23" s="808">
        <v>44618842</v>
      </c>
      <c r="BG23" s="816">
        <v>1.8213999999999999</v>
      </c>
      <c r="BH23" s="673"/>
      <c r="BI23" s="770">
        <v>22796</v>
      </c>
      <c r="BJ23" s="808">
        <v>57.17</v>
      </c>
      <c r="BK23" s="770">
        <v>157376</v>
      </c>
      <c r="BL23" s="810">
        <v>395</v>
      </c>
      <c r="BN23" s="619" t="s">
        <v>349</v>
      </c>
      <c r="BO23" s="619" t="s">
        <v>350</v>
      </c>
      <c r="BP23" s="772">
        <v>0.99085995085995093</v>
      </c>
      <c r="BQ23" s="817">
        <v>0.95760000000000001</v>
      </c>
      <c r="BR23" s="818">
        <v>0.92465753424657537</v>
      </c>
      <c r="BS23" s="774"/>
      <c r="BT23" s="819">
        <v>2015</v>
      </c>
      <c r="BU23" s="776">
        <v>0.94669999999999999</v>
      </c>
      <c r="BV23" s="777"/>
      <c r="BW23" s="778">
        <v>0.57499999999999996</v>
      </c>
      <c r="BX23" s="778">
        <v>0.54400000000000004</v>
      </c>
      <c r="BY23" s="778">
        <v>0.83440000000000003</v>
      </c>
      <c r="BZ23" s="622"/>
      <c r="CA23" s="619" t="s">
        <v>349</v>
      </c>
      <c r="CB23" s="619" t="s">
        <v>600</v>
      </c>
      <c r="CC23" s="770">
        <v>40533</v>
      </c>
      <c r="CD23" s="770">
        <v>41748</v>
      </c>
      <c r="CE23" s="770">
        <v>43318</v>
      </c>
      <c r="CF23" s="820">
        <v>41866.333333333336</v>
      </c>
      <c r="CG23" s="820">
        <v>0.97599999999999998</v>
      </c>
      <c r="CH23" s="639"/>
      <c r="CI23" s="820">
        <v>-1451.6666666666642</v>
      </c>
      <c r="CJ23" s="820">
        <v>-3.3500000000000002E-2</v>
      </c>
      <c r="CL23" s="619" t="s">
        <v>349</v>
      </c>
      <c r="CM23" s="619" t="s">
        <v>600</v>
      </c>
      <c r="CN23" s="780" t="s">
        <v>2</v>
      </c>
      <c r="CO23" s="781"/>
      <c r="CP23" s="780">
        <v>22796</v>
      </c>
      <c r="CQ23" s="787">
        <v>37918191</v>
      </c>
      <c r="CR23" s="787">
        <v>0</v>
      </c>
      <c r="CS23" s="787">
        <v>37918191</v>
      </c>
      <c r="CT23" s="787">
        <v>1663.37</v>
      </c>
      <c r="CU23" s="781"/>
      <c r="CV23" s="822" t="s">
        <v>2</v>
      </c>
      <c r="CW23" s="787" t="s">
        <v>2</v>
      </c>
      <c r="CX23" s="785" t="s">
        <v>2</v>
      </c>
      <c r="CY23" s="786"/>
      <c r="CZ23" s="787">
        <v>0.54400000000000004</v>
      </c>
      <c r="DA23" s="787" t="s">
        <v>2</v>
      </c>
      <c r="DB23" s="781"/>
      <c r="DC23" s="785" t="s">
        <v>2</v>
      </c>
      <c r="DX23" s="1044" t="s">
        <v>331</v>
      </c>
      <c r="DY23" s="1040" t="s">
        <v>1013</v>
      </c>
      <c r="DZ23" s="1040" t="s">
        <v>6</v>
      </c>
      <c r="EA23" s="1041" t="s">
        <v>1058</v>
      </c>
      <c r="EB23" s="843">
        <v>654</v>
      </c>
      <c r="EC23" s="827"/>
      <c r="ED23" s="828">
        <v>654</v>
      </c>
      <c r="EE23" s="828">
        <v>4928</v>
      </c>
      <c r="EF23" s="827"/>
      <c r="EG23" s="828">
        <v>0.13271103896103897</v>
      </c>
      <c r="EH23" s="827"/>
      <c r="EI23" s="828">
        <v>0</v>
      </c>
      <c r="EJ23" s="828"/>
      <c r="EK23" s="828">
        <v>359635</v>
      </c>
      <c r="EL23" s="828"/>
      <c r="EM23" s="827"/>
      <c r="EN23" s="827"/>
      <c r="EO23" s="829"/>
      <c r="ES23" s="823" t="s">
        <v>345</v>
      </c>
      <c r="ET23" s="824" t="s">
        <v>569</v>
      </c>
      <c r="EU23" s="841">
        <v>0</v>
      </c>
    </row>
    <row r="24" spans="1:151" ht="15.75">
      <c r="A24" s="798" t="s">
        <v>351</v>
      </c>
      <c r="B24" s="799" t="s">
        <v>352</v>
      </c>
      <c r="C24" s="1026">
        <v>9071</v>
      </c>
      <c r="D24" s="1027">
        <v>10443</v>
      </c>
      <c r="E24" s="1030"/>
      <c r="F24" s="1030">
        <v>10443</v>
      </c>
      <c r="G24" s="1030"/>
      <c r="H24" s="1031">
        <v>10443</v>
      </c>
      <c r="K24" s="802" t="s">
        <v>351</v>
      </c>
      <c r="L24" s="803" t="s">
        <v>352</v>
      </c>
      <c r="M24" s="804">
        <v>9579681698</v>
      </c>
      <c r="N24" s="805">
        <v>413726959</v>
      </c>
      <c r="O24" s="804">
        <v>9165954739</v>
      </c>
      <c r="P24" s="802">
        <v>2017</v>
      </c>
      <c r="Q24" s="752">
        <v>0.97650000000000003</v>
      </c>
      <c r="R24" s="803">
        <v>9386538391</v>
      </c>
      <c r="S24" s="806">
        <v>413726959</v>
      </c>
      <c r="T24" s="803">
        <v>206350142</v>
      </c>
      <c r="U24" s="803">
        <v>1310571236</v>
      </c>
      <c r="V24" s="803">
        <v>11317186728</v>
      </c>
      <c r="X24" s="619" t="s">
        <v>351</v>
      </c>
      <c r="Y24" s="619" t="s">
        <v>352</v>
      </c>
      <c r="Z24" s="807">
        <v>11317186728</v>
      </c>
      <c r="AA24" s="808">
        <v>73788057.466560006</v>
      </c>
      <c r="AB24" s="756">
        <v>13370577</v>
      </c>
      <c r="AC24" s="756">
        <v>235756</v>
      </c>
      <c r="AD24" s="809">
        <v>87394390.466560006</v>
      </c>
      <c r="AE24" s="810">
        <v>10443</v>
      </c>
      <c r="AF24" s="807">
        <v>8369</v>
      </c>
      <c r="AG24" s="807">
        <v>1.3110999999999999</v>
      </c>
      <c r="AI24" s="619" t="s">
        <v>351</v>
      </c>
      <c r="AJ24" s="619" t="s">
        <v>352</v>
      </c>
      <c r="AK24" s="760">
        <v>87394390.466560006</v>
      </c>
      <c r="AL24" s="761">
        <v>10443</v>
      </c>
      <c r="AM24" s="811">
        <v>8369</v>
      </c>
      <c r="AN24" s="812">
        <v>1.3110999999999999</v>
      </c>
      <c r="AO24" s="813">
        <v>0.67720000000000002</v>
      </c>
      <c r="AP24" s="814">
        <v>1.3540000000000001</v>
      </c>
      <c r="AQ24" s="812">
        <v>1.2691000000000001</v>
      </c>
      <c r="AR24" s="815" t="s">
        <v>2</v>
      </c>
      <c r="AS24" s="825" t="s">
        <v>2</v>
      </c>
      <c r="AT24" s="826" t="s">
        <v>2</v>
      </c>
      <c r="AU24" s="814">
        <v>0</v>
      </c>
      <c r="AV24" s="812" t="s">
        <v>2</v>
      </c>
      <c r="AW24" s="811">
        <v>0</v>
      </c>
      <c r="BB24" s="619" t="s">
        <v>351</v>
      </c>
      <c r="BC24" s="619" t="s">
        <v>601</v>
      </c>
      <c r="BD24" s="768">
        <v>11317186728</v>
      </c>
      <c r="BE24" s="769">
        <v>682.19</v>
      </c>
      <c r="BF24" s="808">
        <v>16589494</v>
      </c>
      <c r="BG24" s="816">
        <v>0.67720000000000002</v>
      </c>
      <c r="BH24" s="673"/>
      <c r="BI24" s="770">
        <v>10443</v>
      </c>
      <c r="BJ24" s="808">
        <v>15.31</v>
      </c>
      <c r="BK24" s="770">
        <v>72736</v>
      </c>
      <c r="BL24" s="810">
        <v>107</v>
      </c>
      <c r="BN24" s="619" t="s">
        <v>351</v>
      </c>
      <c r="BO24" s="619" t="s">
        <v>352</v>
      </c>
      <c r="BP24" s="772">
        <v>0.96329411764705886</v>
      </c>
      <c r="BQ24" s="772">
        <v>0.99170000000000003</v>
      </c>
      <c r="BR24" s="773">
        <v>0.96895960832313355</v>
      </c>
      <c r="BS24" s="774"/>
      <c r="BT24" s="775">
        <v>2017</v>
      </c>
      <c r="BU24" s="776">
        <v>0.97650000000000003</v>
      </c>
      <c r="BV24" s="777"/>
      <c r="BW24" s="778">
        <v>0.62809999999999999</v>
      </c>
      <c r="BX24" s="778">
        <v>0.61299999999999999</v>
      </c>
      <c r="BY24" s="778">
        <v>0.94020000000000004</v>
      </c>
      <c r="BZ24" s="622"/>
      <c r="CA24" s="619" t="s">
        <v>351</v>
      </c>
      <c r="CB24" s="619" t="s">
        <v>601</v>
      </c>
      <c r="CC24" s="770">
        <v>55720</v>
      </c>
      <c r="CD24" s="770">
        <v>58600</v>
      </c>
      <c r="CE24" s="770">
        <v>59921</v>
      </c>
      <c r="CF24" s="820">
        <v>58080.333333333336</v>
      </c>
      <c r="CG24" s="820">
        <v>1.3540000000000001</v>
      </c>
      <c r="CH24" s="639"/>
      <c r="CI24" s="820">
        <v>-1840.6666666666642</v>
      </c>
      <c r="CJ24" s="820">
        <v>-3.0700000000000002E-2</v>
      </c>
      <c r="CL24" s="619" t="s">
        <v>351</v>
      </c>
      <c r="CM24" s="619" t="s">
        <v>601</v>
      </c>
      <c r="CN24" s="780" t="s">
        <v>2</v>
      </c>
      <c r="CO24" s="781"/>
      <c r="CP24" s="780">
        <v>10443</v>
      </c>
      <c r="CQ24" s="787">
        <v>30770310</v>
      </c>
      <c r="CR24" s="787">
        <v>0</v>
      </c>
      <c r="CS24" s="787">
        <v>30770310</v>
      </c>
      <c r="CT24" s="787">
        <v>2946.5</v>
      </c>
      <c r="CU24" s="781"/>
      <c r="CV24" s="822" t="s">
        <v>2</v>
      </c>
      <c r="CW24" s="787" t="s">
        <v>2</v>
      </c>
      <c r="CX24" s="785" t="s">
        <v>2</v>
      </c>
      <c r="CY24" s="786"/>
      <c r="CZ24" s="787">
        <v>0.61299999999999999</v>
      </c>
      <c r="DA24" s="787" t="s">
        <v>2</v>
      </c>
      <c r="DB24" s="781"/>
      <c r="DC24" s="785" t="s">
        <v>2</v>
      </c>
      <c r="DX24" s="1038" t="s">
        <v>333</v>
      </c>
      <c r="DY24" s="1038" t="s">
        <v>333</v>
      </c>
      <c r="DZ24" s="1038" t="s">
        <v>744</v>
      </c>
      <c r="EA24" s="1039" t="s">
        <v>334</v>
      </c>
      <c r="EB24" s="792">
        <v>12851</v>
      </c>
      <c r="EC24" s="793"/>
      <c r="ED24" s="794">
        <v>12851</v>
      </c>
      <c r="EE24" s="794"/>
      <c r="EF24" s="793"/>
      <c r="EG24" s="794">
        <v>0.89236858551489484</v>
      </c>
      <c r="EH24" s="793"/>
      <c r="EI24" s="794">
        <v>0</v>
      </c>
      <c r="EJ24" s="794"/>
      <c r="EK24" s="794">
        <v>0</v>
      </c>
      <c r="EL24" s="794">
        <v>0</v>
      </c>
      <c r="EM24" s="793">
        <v>0</v>
      </c>
      <c r="EN24" s="793"/>
      <c r="EO24" s="795"/>
      <c r="ES24" s="823" t="s">
        <v>347</v>
      </c>
      <c r="ET24" s="824" t="s">
        <v>348</v>
      </c>
      <c r="EU24" s="841">
        <v>883924</v>
      </c>
    </row>
    <row r="25" spans="1:151" ht="15.75">
      <c r="A25" s="798" t="s">
        <v>353</v>
      </c>
      <c r="B25" s="799" t="s">
        <v>354</v>
      </c>
      <c r="C25" s="1026">
        <v>3102</v>
      </c>
      <c r="D25" s="1027">
        <v>3330</v>
      </c>
      <c r="E25" s="1030"/>
      <c r="F25" s="1030">
        <v>3330</v>
      </c>
      <c r="G25" s="1030"/>
      <c r="H25" s="1031">
        <v>3330</v>
      </c>
      <c r="K25" s="802" t="s">
        <v>353</v>
      </c>
      <c r="L25" s="803" t="s">
        <v>354</v>
      </c>
      <c r="M25" s="804">
        <v>2807695769</v>
      </c>
      <c r="N25" s="805">
        <v>70011050</v>
      </c>
      <c r="O25" s="804">
        <v>2737684719</v>
      </c>
      <c r="P25" s="802">
        <v>2012</v>
      </c>
      <c r="Q25" s="752">
        <v>0.93530000000000002</v>
      </c>
      <c r="R25" s="803">
        <v>2927065882</v>
      </c>
      <c r="S25" s="806">
        <v>70011050</v>
      </c>
      <c r="T25" s="803">
        <v>58317269</v>
      </c>
      <c r="U25" s="803">
        <v>371497316</v>
      </c>
      <c r="V25" s="803">
        <v>3426891517</v>
      </c>
      <c r="X25" s="619" t="s">
        <v>353</v>
      </c>
      <c r="Y25" s="619" t="s">
        <v>354</v>
      </c>
      <c r="Z25" s="807">
        <v>3426891517</v>
      </c>
      <c r="AA25" s="808">
        <v>22343332.690840002</v>
      </c>
      <c r="AB25" s="756">
        <v>7269249</v>
      </c>
      <c r="AC25" s="756">
        <v>126688</v>
      </c>
      <c r="AD25" s="809">
        <v>29739269.690840002</v>
      </c>
      <c r="AE25" s="810">
        <v>3330</v>
      </c>
      <c r="AF25" s="807">
        <v>8931</v>
      </c>
      <c r="AG25" s="807">
        <v>1.3992</v>
      </c>
      <c r="AI25" s="619" t="s">
        <v>353</v>
      </c>
      <c r="AJ25" s="619" t="s">
        <v>354</v>
      </c>
      <c r="AK25" s="760">
        <v>29739269.690840002</v>
      </c>
      <c r="AL25" s="761">
        <v>3330</v>
      </c>
      <c r="AM25" s="811">
        <v>8931</v>
      </c>
      <c r="AN25" s="812">
        <v>1.3992</v>
      </c>
      <c r="AO25" s="813">
        <v>0.30719999999999997</v>
      </c>
      <c r="AP25" s="814">
        <v>0.71230000000000004</v>
      </c>
      <c r="AQ25" s="812">
        <v>0.94659999999999989</v>
      </c>
      <c r="AR25" s="815">
        <v>0.94659999999999989</v>
      </c>
      <c r="AS25" s="825">
        <v>1858.4</v>
      </c>
      <c r="AT25" s="826">
        <v>104.83999999999992</v>
      </c>
      <c r="AU25" s="814">
        <v>349117</v>
      </c>
      <c r="AV25" s="812">
        <v>1</v>
      </c>
      <c r="AW25" s="811">
        <v>349117</v>
      </c>
      <c r="BB25" s="619" t="s">
        <v>353</v>
      </c>
      <c r="BC25" s="619" t="s">
        <v>602</v>
      </c>
      <c r="BD25" s="768">
        <v>3426891517</v>
      </c>
      <c r="BE25" s="769">
        <v>455.43</v>
      </c>
      <c r="BF25" s="808">
        <v>7524519</v>
      </c>
      <c r="BG25" s="816">
        <v>0.30719999999999997</v>
      </c>
      <c r="BH25" s="673"/>
      <c r="BI25" s="770">
        <v>3330</v>
      </c>
      <c r="BJ25" s="808">
        <v>7.31</v>
      </c>
      <c r="BK25" s="770">
        <v>28941</v>
      </c>
      <c r="BL25" s="810">
        <v>64</v>
      </c>
      <c r="BN25" s="619" t="s">
        <v>353</v>
      </c>
      <c r="BO25" s="619" t="s">
        <v>354</v>
      </c>
      <c r="BP25" s="772">
        <v>1.0054596273291927</v>
      </c>
      <c r="BQ25" s="772">
        <v>0.95269999999999999</v>
      </c>
      <c r="BR25" s="818">
        <v>0.90036231884057971</v>
      </c>
      <c r="BS25" s="774"/>
      <c r="BT25" s="819">
        <v>2012</v>
      </c>
      <c r="BU25" s="776">
        <v>0.93530000000000002</v>
      </c>
      <c r="BV25" s="777"/>
      <c r="BW25" s="778">
        <v>0.52</v>
      </c>
      <c r="BX25" s="778">
        <v>0.48599999999999999</v>
      </c>
      <c r="BY25" s="778">
        <v>0.74539999999999995</v>
      </c>
      <c r="BZ25" s="622"/>
      <c r="CA25" s="619" t="s">
        <v>353</v>
      </c>
      <c r="CB25" s="619" t="s">
        <v>602</v>
      </c>
      <c r="CC25" s="770">
        <v>30443</v>
      </c>
      <c r="CD25" s="770">
        <v>30122</v>
      </c>
      <c r="CE25" s="770">
        <v>31101</v>
      </c>
      <c r="CF25" s="820">
        <v>30555.333333333332</v>
      </c>
      <c r="CG25" s="820">
        <v>0.71230000000000004</v>
      </c>
      <c r="CH25" s="639"/>
      <c r="CI25" s="820">
        <v>-545.66666666666788</v>
      </c>
      <c r="CJ25" s="820">
        <v>-1.7500000000000002E-2</v>
      </c>
      <c r="CL25" s="619" t="s">
        <v>353</v>
      </c>
      <c r="CM25" s="619" t="s">
        <v>602</v>
      </c>
      <c r="CN25" s="780">
        <v>0.94659999999999989</v>
      </c>
      <c r="CO25" s="781"/>
      <c r="CP25" s="780">
        <v>3330</v>
      </c>
      <c r="CQ25" s="787">
        <v>7092150</v>
      </c>
      <c r="CR25" s="787">
        <v>0</v>
      </c>
      <c r="CS25" s="787">
        <v>7092150</v>
      </c>
      <c r="CT25" s="787">
        <v>2129.77</v>
      </c>
      <c r="CU25" s="781"/>
      <c r="CV25" s="822">
        <v>1858.4</v>
      </c>
      <c r="CW25" s="787">
        <v>104.83999999999992</v>
      </c>
      <c r="CX25" s="785">
        <v>1</v>
      </c>
      <c r="CY25" s="786"/>
      <c r="CZ25" s="787">
        <v>0.48599999999999999</v>
      </c>
      <c r="DA25" s="787" t="s">
        <v>2</v>
      </c>
      <c r="DB25" s="781"/>
      <c r="DC25" s="785">
        <v>1</v>
      </c>
      <c r="DX25" s="1038" t="s">
        <v>333</v>
      </c>
      <c r="DY25" s="1038" t="s">
        <v>17</v>
      </c>
      <c r="DZ25" s="1038" t="s">
        <v>6</v>
      </c>
      <c r="EA25" s="1039" t="s">
        <v>1059</v>
      </c>
      <c r="EB25" s="792">
        <v>1075</v>
      </c>
      <c r="EC25" s="793"/>
      <c r="ED25" s="794">
        <v>1075</v>
      </c>
      <c r="EE25" s="794"/>
      <c r="EF25" s="793"/>
      <c r="EG25" s="794">
        <v>7.4647593917089097E-2</v>
      </c>
      <c r="EH25" s="793"/>
      <c r="EI25" s="794">
        <v>0</v>
      </c>
      <c r="EJ25" s="794"/>
      <c r="EK25" s="794">
        <v>0</v>
      </c>
      <c r="EL25" s="794"/>
      <c r="EM25" s="793"/>
      <c r="EN25" s="793"/>
      <c r="EO25" s="795"/>
      <c r="ES25" s="823" t="s">
        <v>349</v>
      </c>
      <c r="ET25" s="824" t="s">
        <v>350</v>
      </c>
      <c r="EU25" s="841">
        <v>0</v>
      </c>
    </row>
    <row r="26" spans="1:151" ht="15.75">
      <c r="A26" s="798" t="s">
        <v>355</v>
      </c>
      <c r="B26" s="799" t="s">
        <v>356</v>
      </c>
      <c r="C26" s="1026">
        <v>1880</v>
      </c>
      <c r="D26" s="1027">
        <v>1880</v>
      </c>
      <c r="E26" s="1030"/>
      <c r="F26" s="1030">
        <v>1880</v>
      </c>
      <c r="G26" s="1030"/>
      <c r="H26" s="1031">
        <v>1880</v>
      </c>
      <c r="K26" s="802" t="s">
        <v>355</v>
      </c>
      <c r="L26" s="803" t="s">
        <v>356</v>
      </c>
      <c r="M26" s="804">
        <v>1170388285</v>
      </c>
      <c r="N26" s="805">
        <v>52048850</v>
      </c>
      <c r="O26" s="804">
        <v>1118339435</v>
      </c>
      <c r="P26" s="802">
        <v>2014</v>
      </c>
      <c r="Q26" s="752">
        <v>0.98740000000000006</v>
      </c>
      <c r="R26" s="803">
        <v>1132610325</v>
      </c>
      <c r="S26" s="806">
        <v>52048850</v>
      </c>
      <c r="T26" s="803">
        <v>39952627</v>
      </c>
      <c r="U26" s="803">
        <v>262961103</v>
      </c>
      <c r="V26" s="803">
        <v>1487572905</v>
      </c>
      <c r="X26" s="619" t="s">
        <v>355</v>
      </c>
      <c r="Y26" s="619" t="s">
        <v>356</v>
      </c>
      <c r="Z26" s="807">
        <v>1487572905</v>
      </c>
      <c r="AA26" s="808">
        <v>9698975.3406000007</v>
      </c>
      <c r="AB26" s="756">
        <v>2879580</v>
      </c>
      <c r="AC26" s="756">
        <v>30838</v>
      </c>
      <c r="AD26" s="809">
        <v>12609393.340600001</v>
      </c>
      <c r="AE26" s="810">
        <v>1880</v>
      </c>
      <c r="AF26" s="807">
        <v>6707</v>
      </c>
      <c r="AG26" s="807">
        <v>1.0508</v>
      </c>
      <c r="AI26" s="619" t="s">
        <v>355</v>
      </c>
      <c r="AJ26" s="619" t="s">
        <v>356</v>
      </c>
      <c r="AK26" s="760">
        <v>12609393.340600001</v>
      </c>
      <c r="AL26" s="761">
        <v>1880</v>
      </c>
      <c r="AM26" s="811">
        <v>6707</v>
      </c>
      <c r="AN26" s="812">
        <v>1.0508</v>
      </c>
      <c r="AO26" s="813">
        <v>0.35210000000000002</v>
      </c>
      <c r="AP26" s="814">
        <v>0.86960000000000004</v>
      </c>
      <c r="AQ26" s="812">
        <v>0.89029999999999998</v>
      </c>
      <c r="AR26" s="815">
        <v>0.89029999999999998</v>
      </c>
      <c r="AS26" s="825">
        <v>1747.87</v>
      </c>
      <c r="AT26" s="826">
        <v>215.37000000000012</v>
      </c>
      <c r="AU26" s="814">
        <v>404896</v>
      </c>
      <c r="AV26" s="812">
        <v>1</v>
      </c>
      <c r="AW26" s="811">
        <v>404896</v>
      </c>
      <c r="BB26" s="619" t="s">
        <v>355</v>
      </c>
      <c r="BC26" s="619" t="s">
        <v>603</v>
      </c>
      <c r="BD26" s="768">
        <v>1487572905</v>
      </c>
      <c r="BE26" s="769">
        <v>172.47</v>
      </c>
      <c r="BF26" s="808">
        <v>8625111</v>
      </c>
      <c r="BG26" s="816">
        <v>0.35210000000000002</v>
      </c>
      <c r="BH26" s="673"/>
      <c r="BI26" s="770">
        <v>1880</v>
      </c>
      <c r="BJ26" s="808">
        <v>10.9</v>
      </c>
      <c r="BK26" s="770">
        <v>14243</v>
      </c>
      <c r="BL26" s="810">
        <v>83</v>
      </c>
      <c r="BN26" s="619" t="s">
        <v>355</v>
      </c>
      <c r="BO26" s="619" t="s">
        <v>356</v>
      </c>
      <c r="BP26" s="817">
        <v>0.97375964285714289</v>
      </c>
      <c r="BQ26" s="772">
        <v>0.98860000000000003</v>
      </c>
      <c r="BR26" s="818">
        <v>0.9911428571428571</v>
      </c>
      <c r="BS26" s="774"/>
      <c r="BT26" s="819">
        <v>2014</v>
      </c>
      <c r="BU26" s="776">
        <v>0.98740000000000006</v>
      </c>
      <c r="BV26" s="777"/>
      <c r="BW26" s="778">
        <v>0.745</v>
      </c>
      <c r="BX26" s="778">
        <v>0.73599999999999999</v>
      </c>
      <c r="BY26" s="778">
        <v>1.1288</v>
      </c>
      <c r="BZ26" s="622"/>
      <c r="CA26" s="619" t="s">
        <v>355</v>
      </c>
      <c r="CB26" s="619" t="s">
        <v>603</v>
      </c>
      <c r="CC26" s="770">
        <v>36197</v>
      </c>
      <c r="CD26" s="770">
        <v>36798</v>
      </c>
      <c r="CE26" s="770">
        <v>38904</v>
      </c>
      <c r="CF26" s="820">
        <v>37299.666666666664</v>
      </c>
      <c r="CG26" s="820">
        <v>0.86960000000000004</v>
      </c>
      <c r="CH26" s="639"/>
      <c r="CI26" s="820">
        <v>-1604.3333333333358</v>
      </c>
      <c r="CJ26" s="820">
        <v>-4.1200000000000001E-2</v>
      </c>
      <c r="CL26" s="619" t="s">
        <v>355</v>
      </c>
      <c r="CM26" s="619" t="s">
        <v>603</v>
      </c>
      <c r="CN26" s="780">
        <v>0.89029999999999998</v>
      </c>
      <c r="CO26" s="781"/>
      <c r="CP26" s="780">
        <v>1880</v>
      </c>
      <c r="CQ26" s="787">
        <v>3550000</v>
      </c>
      <c r="CR26" s="787">
        <v>0</v>
      </c>
      <c r="CS26" s="787">
        <v>3550000</v>
      </c>
      <c r="CT26" s="787">
        <v>1888.3</v>
      </c>
      <c r="CU26" s="781"/>
      <c r="CV26" s="822">
        <v>1747.87</v>
      </c>
      <c r="CW26" s="787">
        <v>215.37000000000012</v>
      </c>
      <c r="CX26" s="785">
        <v>1</v>
      </c>
      <c r="CY26" s="786"/>
      <c r="CZ26" s="787">
        <v>0.73599999999999999</v>
      </c>
      <c r="DA26" s="787">
        <v>1</v>
      </c>
      <c r="DB26" s="781"/>
      <c r="DC26" s="785">
        <v>1</v>
      </c>
      <c r="DX26" s="1040" t="s">
        <v>333</v>
      </c>
      <c r="DY26" s="1040" t="s">
        <v>874</v>
      </c>
      <c r="DZ26" s="1040" t="s">
        <v>6</v>
      </c>
      <c r="EA26" s="1041" t="s">
        <v>1060</v>
      </c>
      <c r="EB26" s="792">
        <v>475</v>
      </c>
      <c r="EC26" s="827"/>
      <c r="ED26" s="828">
        <v>475</v>
      </c>
      <c r="EE26" s="828">
        <v>14401</v>
      </c>
      <c r="EF26" s="827"/>
      <c r="EG26" s="828">
        <v>3.298382056801611E-2</v>
      </c>
      <c r="EH26" s="827"/>
      <c r="EI26" s="794">
        <v>0</v>
      </c>
      <c r="EJ26" s="828"/>
      <c r="EK26" s="828">
        <v>0</v>
      </c>
      <c r="EL26" s="828"/>
      <c r="EM26" s="827"/>
      <c r="EN26" s="827"/>
      <c r="EO26" s="829"/>
      <c r="ES26" s="823" t="s">
        <v>31</v>
      </c>
      <c r="ET26" s="824" t="s">
        <v>32</v>
      </c>
      <c r="EU26" s="841">
        <v>0</v>
      </c>
    </row>
    <row r="27" spans="1:151" ht="15.75">
      <c r="A27" s="798" t="s">
        <v>357</v>
      </c>
      <c r="B27" s="799" t="s">
        <v>358</v>
      </c>
      <c r="C27" s="1026">
        <v>1287</v>
      </c>
      <c r="D27" s="1027">
        <v>1287</v>
      </c>
      <c r="E27" s="1030"/>
      <c r="F27" s="1030">
        <v>1287</v>
      </c>
      <c r="G27" s="1030"/>
      <c r="H27" s="1031">
        <v>1287</v>
      </c>
      <c r="K27" s="802" t="s">
        <v>357</v>
      </c>
      <c r="L27" s="803" t="s">
        <v>358</v>
      </c>
      <c r="M27" s="804">
        <v>1771494119</v>
      </c>
      <c r="N27" s="805">
        <v>15589300</v>
      </c>
      <c r="O27" s="804">
        <v>1755904819</v>
      </c>
      <c r="P27" s="802">
        <v>2018</v>
      </c>
      <c r="Q27" s="752">
        <v>1.0263829787234042</v>
      </c>
      <c r="R27" s="803">
        <v>1710769621</v>
      </c>
      <c r="S27" s="806">
        <v>15589300</v>
      </c>
      <c r="T27" s="803">
        <v>31665645</v>
      </c>
      <c r="U27" s="803">
        <v>168384087</v>
      </c>
      <c r="V27" s="803">
        <v>1926408653</v>
      </c>
      <c r="X27" s="619" t="s">
        <v>357</v>
      </c>
      <c r="Y27" s="619" t="s">
        <v>358</v>
      </c>
      <c r="Z27" s="807">
        <v>1926408653</v>
      </c>
      <c r="AA27" s="808">
        <v>12560184.417560002</v>
      </c>
      <c r="AB27" s="756">
        <v>2416330</v>
      </c>
      <c r="AC27" s="756">
        <v>41252</v>
      </c>
      <c r="AD27" s="809">
        <v>15017766.417560002</v>
      </c>
      <c r="AE27" s="810">
        <v>1287</v>
      </c>
      <c r="AF27" s="807">
        <v>11669</v>
      </c>
      <c r="AG27" s="807">
        <v>1.8281000000000001</v>
      </c>
      <c r="AI27" s="619" t="s">
        <v>357</v>
      </c>
      <c r="AJ27" s="619" t="s">
        <v>358</v>
      </c>
      <c r="AK27" s="760">
        <v>15017766.417560002</v>
      </c>
      <c r="AL27" s="761">
        <v>1287</v>
      </c>
      <c r="AM27" s="811">
        <v>11669</v>
      </c>
      <c r="AN27" s="812">
        <v>1.8281000000000001</v>
      </c>
      <c r="AO27" s="813">
        <v>0.36620000000000003</v>
      </c>
      <c r="AP27" s="814">
        <v>0.74950000000000006</v>
      </c>
      <c r="AQ27" s="812">
        <v>1.1425999999999998</v>
      </c>
      <c r="AR27" s="815" t="s">
        <v>2</v>
      </c>
      <c r="AS27" s="825" t="s">
        <v>2</v>
      </c>
      <c r="AT27" s="826" t="s">
        <v>2</v>
      </c>
      <c r="AU27" s="814">
        <v>0</v>
      </c>
      <c r="AV27" s="812" t="s">
        <v>2</v>
      </c>
      <c r="AW27" s="811">
        <v>0</v>
      </c>
      <c r="BB27" s="619" t="s">
        <v>357</v>
      </c>
      <c r="BC27" s="619" t="s">
        <v>604</v>
      </c>
      <c r="BD27" s="768">
        <v>1926408653</v>
      </c>
      <c r="BE27" s="769">
        <v>214.75</v>
      </c>
      <c r="BF27" s="808">
        <v>8970471</v>
      </c>
      <c r="BG27" s="816">
        <v>0.36620000000000003</v>
      </c>
      <c r="BH27" s="673"/>
      <c r="BI27" s="770">
        <v>1287</v>
      </c>
      <c r="BJ27" s="808">
        <v>5.99</v>
      </c>
      <c r="BK27" s="770">
        <v>11487</v>
      </c>
      <c r="BL27" s="810">
        <v>53</v>
      </c>
      <c r="BN27" s="619" t="s">
        <v>357</v>
      </c>
      <c r="BO27" s="619" t="s">
        <v>358</v>
      </c>
      <c r="BP27" s="772">
        <v>1.2946740740740743</v>
      </c>
      <c r="BQ27" s="772">
        <v>1.2558</v>
      </c>
      <c r="BR27" s="818">
        <v>1.0263829787234042</v>
      </c>
      <c r="BS27" s="774"/>
      <c r="BT27" s="819">
        <v>2018</v>
      </c>
      <c r="BU27" s="776">
        <v>1.0263829787234042</v>
      </c>
      <c r="BV27" s="777"/>
      <c r="BW27" s="778">
        <v>0.43</v>
      </c>
      <c r="BX27" s="778">
        <v>0.441</v>
      </c>
      <c r="BY27" s="778">
        <v>0.6764</v>
      </c>
      <c r="BZ27" s="622"/>
      <c r="CA27" s="619" t="s">
        <v>357</v>
      </c>
      <c r="CB27" s="619" t="s">
        <v>604</v>
      </c>
      <c r="CC27" s="770">
        <v>31752</v>
      </c>
      <c r="CD27" s="770">
        <v>32085</v>
      </c>
      <c r="CE27" s="770">
        <v>32611</v>
      </c>
      <c r="CF27" s="820">
        <v>32149.333333333332</v>
      </c>
      <c r="CG27" s="820">
        <v>0.74950000000000006</v>
      </c>
      <c r="CH27" s="639"/>
      <c r="CI27" s="820">
        <v>-461.66666666666788</v>
      </c>
      <c r="CJ27" s="820">
        <v>-1.4200000000000001E-2</v>
      </c>
      <c r="CL27" s="619" t="s">
        <v>357</v>
      </c>
      <c r="CM27" s="619" t="s">
        <v>604</v>
      </c>
      <c r="CN27" s="780" t="s">
        <v>2</v>
      </c>
      <c r="CO27" s="781"/>
      <c r="CP27" s="780">
        <v>1287</v>
      </c>
      <c r="CQ27" s="787">
        <v>1376121</v>
      </c>
      <c r="CR27" s="787">
        <v>0</v>
      </c>
      <c r="CS27" s="787">
        <v>1376121</v>
      </c>
      <c r="CT27" s="787">
        <v>1069.25</v>
      </c>
      <c r="CU27" s="781"/>
      <c r="CV27" s="822" t="s">
        <v>2</v>
      </c>
      <c r="CW27" s="787" t="s">
        <v>2</v>
      </c>
      <c r="CX27" s="785" t="s">
        <v>2</v>
      </c>
      <c r="CY27" s="786"/>
      <c r="CZ27" s="787">
        <v>0.441</v>
      </c>
      <c r="DA27" s="787" t="s">
        <v>2</v>
      </c>
      <c r="DB27" s="781"/>
      <c r="DC27" s="785" t="s">
        <v>2</v>
      </c>
      <c r="DX27" s="1038" t="s">
        <v>335</v>
      </c>
      <c r="DY27" s="1038" t="s">
        <v>335</v>
      </c>
      <c r="DZ27" s="1038" t="s">
        <v>744</v>
      </c>
      <c r="EA27" s="1039" t="s">
        <v>336</v>
      </c>
      <c r="EB27" s="792">
        <v>23718</v>
      </c>
      <c r="EC27" s="793"/>
      <c r="ED27" s="794">
        <v>23718</v>
      </c>
      <c r="EE27" s="794"/>
      <c r="EF27" s="793"/>
      <c r="EG27" s="794">
        <v>0.76033852663973844</v>
      </c>
      <c r="EH27" s="793"/>
      <c r="EI27" s="794">
        <v>0</v>
      </c>
      <c r="EJ27" s="794"/>
      <c r="EK27" s="794">
        <v>0</v>
      </c>
      <c r="EL27" s="794">
        <v>0</v>
      </c>
      <c r="EM27" s="793">
        <v>0</v>
      </c>
      <c r="EN27" s="793"/>
      <c r="EO27" s="795"/>
      <c r="ES27" s="823" t="s">
        <v>33</v>
      </c>
      <c r="ET27" s="824" t="s">
        <v>34</v>
      </c>
      <c r="EU27" s="841">
        <v>0</v>
      </c>
    </row>
    <row r="28" spans="1:151" ht="15.75">
      <c r="A28" s="798" t="s">
        <v>359</v>
      </c>
      <c r="B28" s="799" t="s">
        <v>360</v>
      </c>
      <c r="C28" s="1026">
        <v>14134</v>
      </c>
      <c r="D28" s="1027">
        <v>15314</v>
      </c>
      <c r="E28" s="1030"/>
      <c r="F28" s="1030">
        <v>15314</v>
      </c>
      <c r="G28" s="1030"/>
      <c r="H28" s="1031">
        <v>15314</v>
      </c>
      <c r="K28" s="802" t="s">
        <v>359</v>
      </c>
      <c r="L28" s="803" t="s">
        <v>360</v>
      </c>
      <c r="M28" s="804">
        <v>5263560701</v>
      </c>
      <c r="N28" s="805">
        <v>221770178</v>
      </c>
      <c r="O28" s="804">
        <v>5041790523</v>
      </c>
      <c r="P28" s="802">
        <v>2016</v>
      </c>
      <c r="Q28" s="752">
        <v>0.95989999999999998</v>
      </c>
      <c r="R28" s="803">
        <v>5252412254</v>
      </c>
      <c r="S28" s="806">
        <v>221770178</v>
      </c>
      <c r="T28" s="803">
        <v>915215015</v>
      </c>
      <c r="U28" s="803">
        <v>2699551959</v>
      </c>
      <c r="V28" s="803">
        <v>9088949406</v>
      </c>
      <c r="X28" s="619" t="s">
        <v>359</v>
      </c>
      <c r="Y28" s="619" t="s">
        <v>360</v>
      </c>
      <c r="Z28" s="807">
        <v>9088949406</v>
      </c>
      <c r="AA28" s="808">
        <v>59259950.127120003</v>
      </c>
      <c r="AB28" s="756">
        <v>19223005</v>
      </c>
      <c r="AC28" s="756">
        <v>628675</v>
      </c>
      <c r="AD28" s="809">
        <v>79111630.127120003</v>
      </c>
      <c r="AE28" s="810">
        <v>15314</v>
      </c>
      <c r="AF28" s="807">
        <v>5166</v>
      </c>
      <c r="AG28" s="807">
        <v>0.80930000000000002</v>
      </c>
      <c r="AI28" s="619" t="s">
        <v>359</v>
      </c>
      <c r="AJ28" s="619" t="s">
        <v>360</v>
      </c>
      <c r="AK28" s="760">
        <v>79111630.127120003</v>
      </c>
      <c r="AL28" s="761">
        <v>15314</v>
      </c>
      <c r="AM28" s="811">
        <v>5166</v>
      </c>
      <c r="AN28" s="812">
        <v>0.80930000000000002</v>
      </c>
      <c r="AO28" s="813">
        <v>0.79920000000000002</v>
      </c>
      <c r="AP28" s="814">
        <v>0.81779999999999997</v>
      </c>
      <c r="AQ28" s="812">
        <v>0.81249999999999989</v>
      </c>
      <c r="AR28" s="815">
        <v>0.81249999999999989</v>
      </c>
      <c r="AS28" s="825">
        <v>1595.13</v>
      </c>
      <c r="AT28" s="826">
        <v>368.1099999999999</v>
      </c>
      <c r="AU28" s="814">
        <v>5637237</v>
      </c>
      <c r="AV28" s="812">
        <v>1</v>
      </c>
      <c r="AW28" s="811">
        <v>5637237</v>
      </c>
      <c r="BB28" s="619" t="s">
        <v>359</v>
      </c>
      <c r="BC28" s="619" t="s">
        <v>605</v>
      </c>
      <c r="BD28" s="768">
        <v>9088949406</v>
      </c>
      <c r="BE28" s="769">
        <v>464.25</v>
      </c>
      <c r="BF28" s="808">
        <v>19577705</v>
      </c>
      <c r="BG28" s="816">
        <v>0.79920000000000002</v>
      </c>
      <c r="BH28" s="673"/>
      <c r="BI28" s="770">
        <v>15314</v>
      </c>
      <c r="BJ28" s="808">
        <v>32.99</v>
      </c>
      <c r="BK28" s="770">
        <v>98427</v>
      </c>
      <c r="BL28" s="810">
        <v>212</v>
      </c>
      <c r="BN28" s="619" t="s">
        <v>359</v>
      </c>
      <c r="BO28" s="619" t="s">
        <v>360</v>
      </c>
      <c r="BP28" s="772">
        <v>1.0034933333333333</v>
      </c>
      <c r="BQ28" s="772">
        <v>0.96279999999999999</v>
      </c>
      <c r="BR28" s="818">
        <v>0.94337386554621849</v>
      </c>
      <c r="BS28" s="774"/>
      <c r="BT28" s="819">
        <v>2016</v>
      </c>
      <c r="BU28" s="776">
        <v>0.95989999999999998</v>
      </c>
      <c r="BV28" s="777"/>
      <c r="BW28" s="778">
        <v>0.72</v>
      </c>
      <c r="BX28" s="778">
        <v>0.69099999999999995</v>
      </c>
      <c r="BY28" s="778">
        <v>1.0598000000000001</v>
      </c>
      <c r="BZ28" s="622"/>
      <c r="CA28" s="619" t="s">
        <v>359</v>
      </c>
      <c r="CB28" s="619" t="s">
        <v>605</v>
      </c>
      <c r="CC28" s="770">
        <v>34342</v>
      </c>
      <c r="CD28" s="770">
        <v>34710</v>
      </c>
      <c r="CE28" s="770">
        <v>36182</v>
      </c>
      <c r="CF28" s="820">
        <v>35078</v>
      </c>
      <c r="CG28" s="820">
        <v>0.81779999999999997</v>
      </c>
      <c r="CH28" s="639"/>
      <c r="CI28" s="820">
        <v>-1104</v>
      </c>
      <c r="CJ28" s="820">
        <v>-3.0499999999999999E-2</v>
      </c>
      <c r="CL28" s="619" t="s">
        <v>359</v>
      </c>
      <c r="CM28" s="619" t="s">
        <v>605</v>
      </c>
      <c r="CN28" s="780">
        <v>0.81249999999999989</v>
      </c>
      <c r="CO28" s="781"/>
      <c r="CP28" s="780">
        <v>15314</v>
      </c>
      <c r="CQ28" s="787">
        <v>10200000</v>
      </c>
      <c r="CR28" s="787">
        <v>11760316</v>
      </c>
      <c r="CS28" s="787">
        <v>21960316</v>
      </c>
      <c r="CT28" s="787">
        <v>1434</v>
      </c>
      <c r="CU28" s="781"/>
      <c r="CV28" s="822">
        <v>1595.13</v>
      </c>
      <c r="CW28" s="787">
        <v>368.1099999999999</v>
      </c>
      <c r="CX28" s="785">
        <v>0.89900000000000002</v>
      </c>
      <c r="CY28" s="786"/>
      <c r="CZ28" s="787">
        <v>0.69099999999999995</v>
      </c>
      <c r="DA28" s="787">
        <v>1</v>
      </c>
      <c r="DB28" s="781"/>
      <c r="DC28" s="785">
        <v>1</v>
      </c>
      <c r="DX28" s="1038" t="s">
        <v>335</v>
      </c>
      <c r="DY28" s="1038" t="s">
        <v>19</v>
      </c>
      <c r="DZ28" s="1038" t="s">
        <v>744</v>
      </c>
      <c r="EA28" s="1039" t="s">
        <v>20</v>
      </c>
      <c r="EB28" s="792">
        <v>4331</v>
      </c>
      <c r="EC28" s="793"/>
      <c r="ED28" s="794">
        <v>4331</v>
      </c>
      <c r="EE28" s="794"/>
      <c r="EF28" s="793"/>
      <c r="EG28" s="794">
        <v>0.13884080271847149</v>
      </c>
      <c r="EH28" s="793"/>
      <c r="EI28" s="794">
        <v>0</v>
      </c>
      <c r="EJ28" s="794"/>
      <c r="EK28" s="794">
        <v>0</v>
      </c>
      <c r="EL28" s="794"/>
      <c r="EM28" s="793"/>
      <c r="EN28" s="793"/>
      <c r="EO28" s="795"/>
      <c r="ES28" s="823" t="s">
        <v>351</v>
      </c>
      <c r="ET28" s="824" t="s">
        <v>352</v>
      </c>
      <c r="EU28" s="841">
        <v>0</v>
      </c>
    </row>
    <row r="29" spans="1:151" ht="15.75">
      <c r="A29" s="798" t="s">
        <v>361</v>
      </c>
      <c r="B29" s="799" t="s">
        <v>570</v>
      </c>
      <c r="C29" s="1026">
        <v>5395</v>
      </c>
      <c r="D29" s="1027">
        <v>8544</v>
      </c>
      <c r="E29" s="1030"/>
      <c r="F29" s="1030">
        <v>8544</v>
      </c>
      <c r="G29" s="1030"/>
      <c r="H29" s="1031">
        <v>8544</v>
      </c>
      <c r="K29" s="802" t="s">
        <v>361</v>
      </c>
      <c r="L29" s="803" t="s">
        <v>362</v>
      </c>
      <c r="M29" s="804">
        <v>2396298927</v>
      </c>
      <c r="N29" s="805">
        <v>245184600</v>
      </c>
      <c r="O29" s="804">
        <v>2151114327</v>
      </c>
      <c r="P29" s="802">
        <v>2013</v>
      </c>
      <c r="Q29" s="752">
        <v>0.91930000000000001</v>
      </c>
      <c r="R29" s="803">
        <v>2339948142</v>
      </c>
      <c r="S29" s="806">
        <v>245184600</v>
      </c>
      <c r="T29" s="803">
        <v>188633757</v>
      </c>
      <c r="U29" s="803">
        <v>1261519866</v>
      </c>
      <c r="V29" s="803">
        <v>4035286365</v>
      </c>
      <c r="X29" s="619" t="s">
        <v>361</v>
      </c>
      <c r="Y29" s="619" t="s">
        <v>570</v>
      </c>
      <c r="Z29" s="807">
        <v>4035286365</v>
      </c>
      <c r="AA29" s="808">
        <v>26310067.099800002</v>
      </c>
      <c r="AB29" s="756">
        <v>9577703</v>
      </c>
      <c r="AC29" s="756">
        <v>234336</v>
      </c>
      <c r="AD29" s="809">
        <v>36122106.099800006</v>
      </c>
      <c r="AE29" s="810">
        <v>8544</v>
      </c>
      <c r="AF29" s="807">
        <v>4228</v>
      </c>
      <c r="AG29" s="807">
        <v>0.66239999999999999</v>
      </c>
      <c r="AI29" s="619" t="s">
        <v>361</v>
      </c>
      <c r="AJ29" s="619" t="s">
        <v>570</v>
      </c>
      <c r="AK29" s="760">
        <v>36122106.099800006</v>
      </c>
      <c r="AL29" s="761">
        <v>8544</v>
      </c>
      <c r="AM29" s="811">
        <v>4228</v>
      </c>
      <c r="AN29" s="812">
        <v>0.66239999999999999</v>
      </c>
      <c r="AO29" s="813">
        <v>0.1757</v>
      </c>
      <c r="AP29" s="814">
        <v>0.71040000000000003</v>
      </c>
      <c r="AQ29" s="812">
        <v>0.63780000000000003</v>
      </c>
      <c r="AR29" s="815">
        <v>0.63780000000000003</v>
      </c>
      <c r="AS29" s="825">
        <v>1252.1500000000001</v>
      </c>
      <c r="AT29" s="826">
        <v>711.08999999999992</v>
      </c>
      <c r="AU29" s="814">
        <v>6075553</v>
      </c>
      <c r="AV29" s="812">
        <v>1</v>
      </c>
      <c r="AW29" s="811">
        <v>6075553</v>
      </c>
      <c r="BB29" s="619" t="s">
        <v>361</v>
      </c>
      <c r="BC29" s="619" t="s">
        <v>606</v>
      </c>
      <c r="BD29" s="768">
        <v>4035286365</v>
      </c>
      <c r="BE29" s="769">
        <v>937.29</v>
      </c>
      <c r="BF29" s="808">
        <v>4305270</v>
      </c>
      <c r="BG29" s="816">
        <v>0.1757</v>
      </c>
      <c r="BH29" s="673"/>
      <c r="BI29" s="770">
        <v>8544</v>
      </c>
      <c r="BJ29" s="808">
        <v>9.1199999999999992</v>
      </c>
      <c r="BK29" s="770">
        <v>56649</v>
      </c>
      <c r="BL29" s="810">
        <v>60</v>
      </c>
      <c r="BN29" s="619" t="s">
        <v>361</v>
      </c>
      <c r="BO29" s="619" t="s">
        <v>570</v>
      </c>
      <c r="BP29" s="772">
        <v>0.95354802259887006</v>
      </c>
      <c r="BQ29" s="772">
        <v>0.96290000000000009</v>
      </c>
      <c r="BR29" s="818">
        <v>0.87876923076923075</v>
      </c>
      <c r="BS29" s="774"/>
      <c r="BT29" s="819">
        <v>2013</v>
      </c>
      <c r="BU29" s="776">
        <v>0.91930000000000001</v>
      </c>
      <c r="BV29" s="777"/>
      <c r="BW29" s="778">
        <v>0.80500000000000005</v>
      </c>
      <c r="BX29" s="778">
        <v>0.74</v>
      </c>
      <c r="BY29" s="778">
        <v>1.135</v>
      </c>
      <c r="BZ29" s="622"/>
      <c r="CA29" s="619" t="s">
        <v>361</v>
      </c>
      <c r="CB29" s="619" t="s">
        <v>606</v>
      </c>
      <c r="CC29" s="770">
        <v>29569</v>
      </c>
      <c r="CD29" s="770">
        <v>30496</v>
      </c>
      <c r="CE29" s="770">
        <v>31351</v>
      </c>
      <c r="CF29" s="820">
        <v>30472</v>
      </c>
      <c r="CG29" s="820">
        <v>0.71040000000000003</v>
      </c>
      <c r="CH29" s="639"/>
      <c r="CI29" s="820">
        <v>-879</v>
      </c>
      <c r="CJ29" s="820">
        <v>-2.8000000000000001E-2</v>
      </c>
      <c r="CL29" s="619" t="s">
        <v>361</v>
      </c>
      <c r="CM29" s="619" t="s">
        <v>606</v>
      </c>
      <c r="CN29" s="780">
        <v>0.63780000000000003</v>
      </c>
      <c r="CO29" s="781"/>
      <c r="CP29" s="780">
        <v>8544</v>
      </c>
      <c r="CQ29" s="787">
        <v>7471391</v>
      </c>
      <c r="CR29" s="787">
        <v>0</v>
      </c>
      <c r="CS29" s="787">
        <v>7471391</v>
      </c>
      <c r="CT29" s="787">
        <v>874.46</v>
      </c>
      <c r="CU29" s="781"/>
      <c r="CV29" s="822">
        <v>1252.1500000000001</v>
      </c>
      <c r="CW29" s="787">
        <v>711.08999999999992</v>
      </c>
      <c r="CX29" s="785">
        <v>0.69799999999999995</v>
      </c>
      <c r="CY29" s="786"/>
      <c r="CZ29" s="787">
        <v>0.74</v>
      </c>
      <c r="DA29" s="787">
        <v>1</v>
      </c>
      <c r="DB29" s="781"/>
      <c r="DC29" s="785">
        <v>1</v>
      </c>
      <c r="DX29" s="1038" t="s">
        <v>335</v>
      </c>
      <c r="DY29" s="1038" t="s">
        <v>21</v>
      </c>
      <c r="DZ29" s="1038" t="s">
        <v>6</v>
      </c>
      <c r="EA29" s="1039" t="s">
        <v>22</v>
      </c>
      <c r="EB29" s="792">
        <v>462</v>
      </c>
      <c r="EC29" s="793"/>
      <c r="ED29" s="794">
        <v>462</v>
      </c>
      <c r="EE29" s="794"/>
      <c r="EF29" s="793"/>
      <c r="EG29" s="794">
        <v>1.4810540488555492E-2</v>
      </c>
      <c r="EH29" s="793"/>
      <c r="EI29" s="794">
        <v>0</v>
      </c>
      <c r="EJ29" s="794"/>
      <c r="EK29" s="794">
        <v>0</v>
      </c>
      <c r="EL29" s="794"/>
      <c r="EM29" s="793"/>
      <c r="EN29" s="793"/>
      <c r="EO29" s="795"/>
      <c r="ES29" s="823" t="s">
        <v>353</v>
      </c>
      <c r="ET29" s="824" t="s">
        <v>354</v>
      </c>
      <c r="EU29" s="841">
        <v>325213</v>
      </c>
    </row>
    <row r="30" spans="1:151" ht="15.75">
      <c r="A30" s="798" t="s">
        <v>363</v>
      </c>
      <c r="B30" s="799" t="s">
        <v>364</v>
      </c>
      <c r="C30" s="1026">
        <v>13295</v>
      </c>
      <c r="D30" s="1027">
        <v>13295</v>
      </c>
      <c r="E30" s="1030"/>
      <c r="F30" s="1030">
        <v>13295</v>
      </c>
      <c r="G30" s="1030"/>
      <c r="H30" s="1031">
        <v>13295</v>
      </c>
      <c r="K30" s="802" t="s">
        <v>363</v>
      </c>
      <c r="L30" s="803" t="s">
        <v>364</v>
      </c>
      <c r="M30" s="804">
        <v>7613664633</v>
      </c>
      <c r="N30" s="805">
        <v>133240033</v>
      </c>
      <c r="O30" s="804">
        <v>7480424600</v>
      </c>
      <c r="P30" s="802">
        <v>2016</v>
      </c>
      <c r="Q30" s="752">
        <v>0.98460000000000003</v>
      </c>
      <c r="R30" s="803">
        <v>7597424944</v>
      </c>
      <c r="S30" s="806">
        <v>133240033</v>
      </c>
      <c r="T30" s="803">
        <v>166348703</v>
      </c>
      <c r="U30" s="803">
        <v>1730486856</v>
      </c>
      <c r="V30" s="803">
        <v>9627500536</v>
      </c>
      <c r="X30" s="619" t="s">
        <v>363</v>
      </c>
      <c r="Y30" s="619" t="s">
        <v>364</v>
      </c>
      <c r="Z30" s="807">
        <v>9627500536</v>
      </c>
      <c r="AA30" s="808">
        <v>62771303.494720004</v>
      </c>
      <c r="AB30" s="756">
        <v>16124188</v>
      </c>
      <c r="AC30" s="756">
        <v>325325</v>
      </c>
      <c r="AD30" s="809">
        <v>79220816.494720012</v>
      </c>
      <c r="AE30" s="810">
        <v>13295</v>
      </c>
      <c r="AF30" s="807">
        <v>5959</v>
      </c>
      <c r="AG30" s="807">
        <v>0.93359999999999999</v>
      </c>
      <c r="AI30" s="619" t="s">
        <v>363</v>
      </c>
      <c r="AJ30" s="619" t="s">
        <v>364</v>
      </c>
      <c r="AK30" s="760">
        <v>79220816.494720012</v>
      </c>
      <c r="AL30" s="761">
        <v>13295</v>
      </c>
      <c r="AM30" s="811">
        <v>5959</v>
      </c>
      <c r="AN30" s="812">
        <v>0.93359999999999999</v>
      </c>
      <c r="AO30" s="813">
        <v>0.55430000000000001</v>
      </c>
      <c r="AP30" s="814">
        <v>0.96660000000000001</v>
      </c>
      <c r="AQ30" s="812">
        <v>0.91210000000000002</v>
      </c>
      <c r="AR30" s="815">
        <v>0.91210000000000002</v>
      </c>
      <c r="AS30" s="825">
        <v>1790.67</v>
      </c>
      <c r="AT30" s="826">
        <v>172.56999999999994</v>
      </c>
      <c r="AU30" s="814">
        <v>2294318</v>
      </c>
      <c r="AV30" s="812">
        <v>0.88200000000000001</v>
      </c>
      <c r="AW30" s="811">
        <v>2023588</v>
      </c>
      <c r="BB30" s="619" t="s">
        <v>363</v>
      </c>
      <c r="BC30" s="619" t="s">
        <v>607</v>
      </c>
      <c r="BD30" s="768">
        <v>9627500536</v>
      </c>
      <c r="BE30" s="769">
        <v>708.96</v>
      </c>
      <c r="BF30" s="808">
        <v>13579751</v>
      </c>
      <c r="BG30" s="816">
        <v>0.55430000000000001</v>
      </c>
      <c r="BH30" s="673"/>
      <c r="BI30" s="770">
        <v>13295</v>
      </c>
      <c r="BJ30" s="808">
        <v>18.75</v>
      </c>
      <c r="BK30" s="770">
        <v>103557</v>
      </c>
      <c r="BL30" s="810">
        <v>146</v>
      </c>
      <c r="BN30" s="619" t="s">
        <v>363</v>
      </c>
      <c r="BO30" s="619" t="s">
        <v>364</v>
      </c>
      <c r="BP30" s="772">
        <v>1.0037</v>
      </c>
      <c r="BQ30" s="772">
        <v>0.99</v>
      </c>
      <c r="BR30" s="818">
        <v>0.97460545969104984</v>
      </c>
      <c r="BS30" s="774"/>
      <c r="BT30" s="819">
        <v>2016</v>
      </c>
      <c r="BU30" s="776">
        <v>0.98460000000000003</v>
      </c>
      <c r="BV30" s="777"/>
      <c r="BW30" s="778">
        <v>0.53939999999999999</v>
      </c>
      <c r="BX30" s="778">
        <v>0.53100000000000003</v>
      </c>
      <c r="BY30" s="778">
        <v>0.81440000000000001</v>
      </c>
      <c r="BZ30" s="622"/>
      <c r="CA30" s="619" t="s">
        <v>363</v>
      </c>
      <c r="CB30" s="619" t="s">
        <v>607</v>
      </c>
      <c r="CC30" s="770">
        <v>40989</v>
      </c>
      <c r="CD30" s="770">
        <v>41563</v>
      </c>
      <c r="CE30" s="770">
        <v>41831</v>
      </c>
      <c r="CF30" s="820">
        <v>41461</v>
      </c>
      <c r="CG30" s="820">
        <v>0.96660000000000001</v>
      </c>
      <c r="CH30" s="639"/>
      <c r="CI30" s="820">
        <v>-370</v>
      </c>
      <c r="CJ30" s="820">
        <v>-8.8000000000000005E-3</v>
      </c>
      <c r="CL30" s="619" t="s">
        <v>363</v>
      </c>
      <c r="CM30" s="619" t="s">
        <v>607</v>
      </c>
      <c r="CN30" s="780">
        <v>0.91210000000000002</v>
      </c>
      <c r="CO30" s="781"/>
      <c r="CP30" s="780">
        <v>13295</v>
      </c>
      <c r="CQ30" s="787">
        <v>21006979</v>
      </c>
      <c r="CR30" s="787">
        <v>0</v>
      </c>
      <c r="CS30" s="787">
        <v>21006979</v>
      </c>
      <c r="CT30" s="787">
        <v>1580.07</v>
      </c>
      <c r="CU30" s="781"/>
      <c r="CV30" s="822">
        <v>1790.67</v>
      </c>
      <c r="CW30" s="787">
        <v>172.56999999999994</v>
      </c>
      <c r="CX30" s="785">
        <v>0.88200000000000001</v>
      </c>
      <c r="CY30" s="786"/>
      <c r="CZ30" s="787">
        <v>0.53100000000000003</v>
      </c>
      <c r="DA30" s="787" t="s">
        <v>2</v>
      </c>
      <c r="DB30" s="781"/>
      <c r="DC30" s="785">
        <v>0.88200000000000001</v>
      </c>
      <c r="DX30" s="1038" t="s">
        <v>335</v>
      </c>
      <c r="DY30" s="1038" t="s">
        <v>23</v>
      </c>
      <c r="DZ30" s="1038" t="s">
        <v>6</v>
      </c>
      <c r="EA30" s="1039" t="s">
        <v>1061</v>
      </c>
      <c r="EB30" s="792">
        <v>450</v>
      </c>
      <c r="EC30" s="793"/>
      <c r="ED30" s="794">
        <v>450</v>
      </c>
      <c r="EE30" s="794"/>
      <c r="EF30" s="793"/>
      <c r="EG30" s="794">
        <v>1.4425851125216388E-2</v>
      </c>
      <c r="EH30" s="793"/>
      <c r="EI30" s="794">
        <v>0</v>
      </c>
      <c r="EJ30" s="794"/>
      <c r="EK30" s="794">
        <v>0</v>
      </c>
      <c r="EL30" s="794"/>
      <c r="EM30" s="793"/>
      <c r="EN30" s="793"/>
      <c r="EO30" s="795"/>
      <c r="ES30" s="823" t="s">
        <v>355</v>
      </c>
      <c r="ET30" s="824" t="s">
        <v>356</v>
      </c>
      <c r="EU30" s="841">
        <v>404896</v>
      </c>
    </row>
    <row r="31" spans="1:151" ht="15.75">
      <c r="A31" s="798" t="s">
        <v>365</v>
      </c>
      <c r="B31" s="799" t="s">
        <v>571</v>
      </c>
      <c r="C31" s="1026">
        <v>50341</v>
      </c>
      <c r="D31" s="1027">
        <v>52008</v>
      </c>
      <c r="E31" s="1030"/>
      <c r="F31" s="1030">
        <v>52008</v>
      </c>
      <c r="G31" s="1030"/>
      <c r="H31" s="1031">
        <v>52008</v>
      </c>
      <c r="K31" s="802" t="s">
        <v>365</v>
      </c>
      <c r="L31" s="803" t="s">
        <v>366</v>
      </c>
      <c r="M31" s="804">
        <v>18759651521</v>
      </c>
      <c r="N31" s="805">
        <v>80515671</v>
      </c>
      <c r="O31" s="804">
        <v>18679135850</v>
      </c>
      <c r="P31" s="802">
        <v>2017</v>
      </c>
      <c r="Q31" s="752">
        <v>0.9909</v>
      </c>
      <c r="R31" s="803">
        <v>18850677011</v>
      </c>
      <c r="S31" s="806">
        <v>80515671</v>
      </c>
      <c r="T31" s="803">
        <v>456289188</v>
      </c>
      <c r="U31" s="803">
        <v>4124040858</v>
      </c>
      <c r="V31" s="803">
        <v>23511522728</v>
      </c>
      <c r="X31" s="619" t="s">
        <v>365</v>
      </c>
      <c r="Y31" s="619" t="s">
        <v>571</v>
      </c>
      <c r="Z31" s="807">
        <v>23511522728</v>
      </c>
      <c r="AA31" s="808">
        <v>153295128.18656</v>
      </c>
      <c r="AB31" s="756">
        <v>51979690</v>
      </c>
      <c r="AC31" s="756">
        <v>671913</v>
      </c>
      <c r="AD31" s="809">
        <v>205946731.18656</v>
      </c>
      <c r="AE31" s="810">
        <v>52008</v>
      </c>
      <c r="AF31" s="807">
        <v>3960</v>
      </c>
      <c r="AG31" s="807">
        <v>0.62039999999999995</v>
      </c>
      <c r="AI31" s="619" t="s">
        <v>365</v>
      </c>
      <c r="AJ31" s="619" t="s">
        <v>571</v>
      </c>
      <c r="AK31" s="760">
        <v>205946731.18656</v>
      </c>
      <c r="AL31" s="761">
        <v>52008</v>
      </c>
      <c r="AM31" s="811">
        <v>3960</v>
      </c>
      <c r="AN31" s="812">
        <v>0.62039999999999995</v>
      </c>
      <c r="AO31" s="813">
        <v>1.4714</v>
      </c>
      <c r="AP31" s="814">
        <v>0.84799999999999998</v>
      </c>
      <c r="AQ31" s="812">
        <v>0.81930000000000003</v>
      </c>
      <c r="AR31" s="815">
        <v>0.81930000000000003</v>
      </c>
      <c r="AS31" s="825">
        <v>1608.48</v>
      </c>
      <c r="AT31" s="826">
        <v>354.76</v>
      </c>
      <c r="AU31" s="814">
        <v>18450358</v>
      </c>
      <c r="AV31" s="812">
        <v>1</v>
      </c>
      <c r="AW31" s="811">
        <v>18450358</v>
      </c>
      <c r="BB31" s="619" t="s">
        <v>365</v>
      </c>
      <c r="BC31" s="619" t="s">
        <v>608</v>
      </c>
      <c r="BD31" s="768">
        <v>23511522728</v>
      </c>
      <c r="BE31" s="769">
        <v>652.30999999999995</v>
      </c>
      <c r="BF31" s="808">
        <v>36043480</v>
      </c>
      <c r="BG31" s="816">
        <v>1.4714</v>
      </c>
      <c r="BH31" s="673"/>
      <c r="BI31" s="770">
        <v>52008</v>
      </c>
      <c r="BJ31" s="808">
        <v>79.73</v>
      </c>
      <c r="BK31" s="770">
        <v>329017</v>
      </c>
      <c r="BL31" s="810">
        <v>504</v>
      </c>
      <c r="BN31" s="619" t="s">
        <v>365</v>
      </c>
      <c r="BO31" s="619" t="s">
        <v>571</v>
      </c>
      <c r="BP31" s="772">
        <v>1.0507860922146635</v>
      </c>
      <c r="BQ31" s="772">
        <v>0.99540000000000006</v>
      </c>
      <c r="BR31" s="773">
        <v>0.98867924528301887</v>
      </c>
      <c r="BS31" s="774"/>
      <c r="BT31" s="775">
        <v>2017</v>
      </c>
      <c r="BU31" s="776">
        <v>0.9909</v>
      </c>
      <c r="BV31" s="777"/>
      <c r="BW31" s="778">
        <v>0.79900000000000004</v>
      </c>
      <c r="BX31" s="778">
        <v>0.79200000000000004</v>
      </c>
      <c r="BY31" s="778">
        <v>1.2146999999999999</v>
      </c>
      <c r="BZ31" s="622"/>
      <c r="CA31" s="619" t="s">
        <v>365</v>
      </c>
      <c r="CB31" s="619" t="s">
        <v>608</v>
      </c>
      <c r="CC31" s="770">
        <v>36178</v>
      </c>
      <c r="CD31" s="770">
        <v>35954</v>
      </c>
      <c r="CE31" s="770">
        <v>36990</v>
      </c>
      <c r="CF31" s="820">
        <v>36374</v>
      </c>
      <c r="CG31" s="820">
        <v>0.84799999999999998</v>
      </c>
      <c r="CH31" s="639"/>
      <c r="CI31" s="820">
        <v>-616</v>
      </c>
      <c r="CJ31" s="820">
        <v>-1.67E-2</v>
      </c>
      <c r="CL31" s="619" t="s">
        <v>365</v>
      </c>
      <c r="CM31" s="619" t="s">
        <v>608</v>
      </c>
      <c r="CN31" s="780">
        <v>0.81930000000000003</v>
      </c>
      <c r="CO31" s="781"/>
      <c r="CP31" s="780">
        <v>52008</v>
      </c>
      <c r="CQ31" s="787">
        <v>80961835</v>
      </c>
      <c r="CR31" s="787">
        <v>0</v>
      </c>
      <c r="CS31" s="787">
        <v>80961835</v>
      </c>
      <c r="CT31" s="787">
        <v>1556.72</v>
      </c>
      <c r="CU31" s="781"/>
      <c r="CV31" s="822">
        <v>1608.48</v>
      </c>
      <c r="CW31" s="787">
        <v>354.76</v>
      </c>
      <c r="CX31" s="785">
        <v>0.96799999999999997</v>
      </c>
      <c r="CY31" s="786"/>
      <c r="CZ31" s="787">
        <v>0.79200000000000004</v>
      </c>
      <c r="DA31" s="787">
        <v>1</v>
      </c>
      <c r="DB31" s="781"/>
      <c r="DC31" s="785">
        <v>1</v>
      </c>
      <c r="DX31" s="1038" t="s">
        <v>335</v>
      </c>
      <c r="DY31" s="1038" t="s">
        <v>876</v>
      </c>
      <c r="DZ31" s="1038" t="s">
        <v>6</v>
      </c>
      <c r="EA31" s="1039" t="s">
        <v>845</v>
      </c>
      <c r="EB31" s="792">
        <v>1350</v>
      </c>
      <c r="EC31" s="793"/>
      <c r="ED31" s="794">
        <v>1350</v>
      </c>
      <c r="EE31" s="794"/>
      <c r="EF31" s="793"/>
      <c r="EG31" s="794">
        <v>4.3277553375649161E-2</v>
      </c>
      <c r="EH31" s="793"/>
      <c r="EI31" s="794">
        <v>0</v>
      </c>
      <c r="EJ31" s="794"/>
      <c r="EK31" s="794">
        <v>0</v>
      </c>
      <c r="EL31" s="794"/>
      <c r="EM31" s="793"/>
      <c r="EN31" s="793"/>
      <c r="EO31" s="795"/>
      <c r="ES31" s="823" t="s">
        <v>357</v>
      </c>
      <c r="ET31" s="824" t="s">
        <v>358</v>
      </c>
      <c r="EU31" s="841">
        <v>0</v>
      </c>
    </row>
    <row r="32" spans="1:151" ht="15.75">
      <c r="A32" s="798" t="s">
        <v>367</v>
      </c>
      <c r="B32" s="799" t="s">
        <v>368</v>
      </c>
      <c r="C32" s="1026">
        <v>4332</v>
      </c>
      <c r="D32" s="1027">
        <v>4370</v>
      </c>
      <c r="E32" s="1030"/>
      <c r="F32" s="1030">
        <v>4370</v>
      </c>
      <c r="G32" s="1030"/>
      <c r="H32" s="1031">
        <v>4370</v>
      </c>
      <c r="K32" s="802" t="s">
        <v>367</v>
      </c>
      <c r="L32" s="803" t="s">
        <v>368</v>
      </c>
      <c r="M32" s="804">
        <v>5762192175</v>
      </c>
      <c r="N32" s="805">
        <v>59289770</v>
      </c>
      <c r="O32" s="804">
        <v>5702902405</v>
      </c>
      <c r="P32" s="802">
        <v>2013</v>
      </c>
      <c r="Q32" s="752">
        <v>0.91679999999999995</v>
      </c>
      <c r="R32" s="803">
        <v>6220443286</v>
      </c>
      <c r="S32" s="806">
        <v>59289770</v>
      </c>
      <c r="T32" s="803">
        <v>113965340</v>
      </c>
      <c r="U32" s="803">
        <v>542425215</v>
      </c>
      <c r="V32" s="803">
        <v>6936123611</v>
      </c>
      <c r="X32" s="619" t="s">
        <v>367</v>
      </c>
      <c r="Y32" s="619" t="s">
        <v>368</v>
      </c>
      <c r="Z32" s="807">
        <v>6936123611</v>
      </c>
      <c r="AA32" s="808">
        <v>45223525.943720005</v>
      </c>
      <c r="AB32" s="756">
        <v>10055765</v>
      </c>
      <c r="AC32" s="756">
        <v>315663</v>
      </c>
      <c r="AD32" s="809">
        <v>55594953.943720005</v>
      </c>
      <c r="AE32" s="810">
        <v>4370</v>
      </c>
      <c r="AF32" s="807">
        <v>12722</v>
      </c>
      <c r="AG32" s="807">
        <v>1.9931000000000001</v>
      </c>
      <c r="AI32" s="619" t="s">
        <v>367</v>
      </c>
      <c r="AJ32" s="619" t="s">
        <v>368</v>
      </c>
      <c r="AK32" s="760">
        <v>55594953.943720005</v>
      </c>
      <c r="AL32" s="761">
        <v>4370</v>
      </c>
      <c r="AM32" s="811">
        <v>12722</v>
      </c>
      <c r="AN32" s="812">
        <v>1.9931000000000001</v>
      </c>
      <c r="AO32" s="813">
        <v>1.0812999999999999</v>
      </c>
      <c r="AP32" s="814">
        <v>1.0034000000000001</v>
      </c>
      <c r="AQ32" s="812">
        <v>1.4070000000000003</v>
      </c>
      <c r="AR32" s="815" t="s">
        <v>2</v>
      </c>
      <c r="AS32" s="825" t="s">
        <v>2</v>
      </c>
      <c r="AT32" s="826" t="s">
        <v>2</v>
      </c>
      <c r="AU32" s="814">
        <v>0</v>
      </c>
      <c r="AV32" s="812" t="s">
        <v>2</v>
      </c>
      <c r="AW32" s="811">
        <v>0</v>
      </c>
      <c r="BB32" s="619" t="s">
        <v>367</v>
      </c>
      <c r="BC32" s="619" t="s">
        <v>609</v>
      </c>
      <c r="BD32" s="768">
        <v>6936123611</v>
      </c>
      <c r="BE32" s="769">
        <v>261.85000000000002</v>
      </c>
      <c r="BF32" s="808">
        <v>26488920</v>
      </c>
      <c r="BG32" s="816">
        <v>1.0812999999999999</v>
      </c>
      <c r="BH32" s="673"/>
      <c r="BI32" s="770">
        <v>4370</v>
      </c>
      <c r="BJ32" s="808">
        <v>16.690000000000001</v>
      </c>
      <c r="BK32" s="770">
        <v>26666</v>
      </c>
      <c r="BL32" s="810">
        <v>102</v>
      </c>
      <c r="BN32" s="619" t="s">
        <v>367</v>
      </c>
      <c r="BO32" s="619" t="s">
        <v>368</v>
      </c>
      <c r="BP32" s="772">
        <v>0.93818181818181823</v>
      </c>
      <c r="BQ32" s="772">
        <v>0.91500000000000004</v>
      </c>
      <c r="BR32" s="818">
        <v>0.91095974091177423</v>
      </c>
      <c r="BS32" s="774"/>
      <c r="BT32" s="819">
        <v>2013</v>
      </c>
      <c r="BU32" s="776">
        <v>0.91679999999999995</v>
      </c>
      <c r="BV32" s="777"/>
      <c r="BW32" s="778">
        <v>0.48</v>
      </c>
      <c r="BX32" s="778">
        <v>0.44</v>
      </c>
      <c r="BY32" s="778">
        <v>0.67479999999999996</v>
      </c>
      <c r="BZ32" s="622"/>
      <c r="CA32" s="619" t="s">
        <v>367</v>
      </c>
      <c r="CB32" s="619" t="s">
        <v>609</v>
      </c>
      <c r="CC32" s="770">
        <v>42137</v>
      </c>
      <c r="CD32" s="770">
        <v>43103</v>
      </c>
      <c r="CE32" s="770">
        <v>43885</v>
      </c>
      <c r="CF32" s="820">
        <v>43041.666666666664</v>
      </c>
      <c r="CG32" s="820">
        <v>1.0034000000000001</v>
      </c>
      <c r="CH32" s="639"/>
      <c r="CI32" s="820">
        <v>-843.33333333333576</v>
      </c>
      <c r="CJ32" s="820">
        <v>-1.9199999999999998E-2</v>
      </c>
      <c r="CL32" s="619" t="s">
        <v>367</v>
      </c>
      <c r="CM32" s="619" t="s">
        <v>609</v>
      </c>
      <c r="CN32" s="780" t="s">
        <v>2</v>
      </c>
      <c r="CO32" s="781"/>
      <c r="CP32" s="780">
        <v>4370</v>
      </c>
      <c r="CQ32" s="787">
        <v>9976717</v>
      </c>
      <c r="CR32" s="787">
        <v>0</v>
      </c>
      <c r="CS32" s="787">
        <v>9976717</v>
      </c>
      <c r="CT32" s="787">
        <v>2283</v>
      </c>
      <c r="CU32" s="781"/>
      <c r="CV32" s="822" t="s">
        <v>2</v>
      </c>
      <c r="CW32" s="787" t="s">
        <v>2</v>
      </c>
      <c r="CX32" s="785" t="s">
        <v>2</v>
      </c>
      <c r="CY32" s="786"/>
      <c r="CZ32" s="787">
        <v>0.44</v>
      </c>
      <c r="DA32" s="787" t="s">
        <v>2</v>
      </c>
      <c r="DB32" s="781"/>
      <c r="DC32" s="785" t="s">
        <v>2</v>
      </c>
      <c r="DX32" s="1038" t="s">
        <v>335</v>
      </c>
      <c r="DY32" s="1038" t="s">
        <v>878</v>
      </c>
      <c r="DZ32" s="1038" t="s">
        <v>6</v>
      </c>
      <c r="EA32" s="1039" t="s">
        <v>1062</v>
      </c>
      <c r="EB32" s="792">
        <v>683</v>
      </c>
      <c r="EC32" s="793"/>
      <c r="ED32" s="794">
        <v>683</v>
      </c>
      <c r="EE32" s="794"/>
      <c r="EF32" s="793"/>
      <c r="EG32" s="794">
        <v>2.1895236263383983E-2</v>
      </c>
      <c r="EH32" s="793"/>
      <c r="EI32" s="794">
        <v>0</v>
      </c>
      <c r="EJ32" s="794"/>
      <c r="EK32" s="794">
        <v>0</v>
      </c>
      <c r="EL32" s="794"/>
      <c r="EM32" s="793"/>
      <c r="EN32" s="793"/>
      <c r="EO32" s="795"/>
      <c r="ES32" s="823" t="s">
        <v>359</v>
      </c>
      <c r="ET32" s="824" t="s">
        <v>360</v>
      </c>
      <c r="EU32" s="841">
        <v>5202867</v>
      </c>
    </row>
    <row r="33" spans="1:151" ht="15.75">
      <c r="A33" s="798" t="s">
        <v>369</v>
      </c>
      <c r="B33" s="799" t="s">
        <v>370</v>
      </c>
      <c r="C33" s="1026">
        <v>5296</v>
      </c>
      <c r="D33" s="1027">
        <v>5296</v>
      </c>
      <c r="E33" s="1030"/>
      <c r="F33" s="1030">
        <v>5296</v>
      </c>
      <c r="G33" s="1030"/>
      <c r="H33" s="1031">
        <v>5296</v>
      </c>
      <c r="K33" s="802" t="s">
        <v>369</v>
      </c>
      <c r="L33" s="803" t="s">
        <v>370</v>
      </c>
      <c r="M33" s="804">
        <v>12438591998</v>
      </c>
      <c r="N33" s="805">
        <v>33600</v>
      </c>
      <c r="O33" s="804">
        <v>12438558398</v>
      </c>
      <c r="P33" s="802">
        <v>2013</v>
      </c>
      <c r="Q33" s="752">
        <v>0.89959999999999996</v>
      </c>
      <c r="R33" s="803">
        <v>13826765671</v>
      </c>
      <c r="S33" s="806">
        <v>33600</v>
      </c>
      <c r="T33" s="803">
        <v>158889072</v>
      </c>
      <c r="U33" s="803">
        <v>883300691</v>
      </c>
      <c r="V33" s="803">
        <v>14868989034</v>
      </c>
      <c r="X33" s="619" t="s">
        <v>369</v>
      </c>
      <c r="Y33" s="619" t="s">
        <v>370</v>
      </c>
      <c r="Z33" s="807">
        <v>14868989034</v>
      </c>
      <c r="AA33" s="808">
        <v>96945808.501680017</v>
      </c>
      <c r="AB33" s="756">
        <v>19635135</v>
      </c>
      <c r="AC33" s="756">
        <v>549273</v>
      </c>
      <c r="AD33" s="809">
        <v>117130216.50168002</v>
      </c>
      <c r="AE33" s="810">
        <v>5296</v>
      </c>
      <c r="AF33" s="807">
        <v>22117</v>
      </c>
      <c r="AG33" s="807">
        <v>3.4649999999999999</v>
      </c>
      <c r="AI33" s="619" t="s">
        <v>369</v>
      </c>
      <c r="AJ33" s="619" t="s">
        <v>370</v>
      </c>
      <c r="AK33" s="760">
        <v>117130216.50168002</v>
      </c>
      <c r="AL33" s="761">
        <v>5296</v>
      </c>
      <c r="AM33" s="811">
        <v>22117</v>
      </c>
      <c r="AN33" s="812">
        <v>3.4649999999999999</v>
      </c>
      <c r="AO33" s="813">
        <v>1.5831</v>
      </c>
      <c r="AP33" s="814">
        <v>1.2034</v>
      </c>
      <c r="AQ33" s="812">
        <v>2.1459999999999999</v>
      </c>
      <c r="AR33" s="815" t="s">
        <v>2</v>
      </c>
      <c r="AS33" s="825" t="s">
        <v>2</v>
      </c>
      <c r="AT33" s="826" t="s">
        <v>2</v>
      </c>
      <c r="AU33" s="814">
        <v>0</v>
      </c>
      <c r="AV33" s="812" t="s">
        <v>2</v>
      </c>
      <c r="AW33" s="811">
        <v>0</v>
      </c>
      <c r="BB33" s="619" t="s">
        <v>369</v>
      </c>
      <c r="BC33" s="619" t="s">
        <v>610</v>
      </c>
      <c r="BD33" s="768">
        <v>14868989034</v>
      </c>
      <c r="BE33" s="769">
        <v>383.42</v>
      </c>
      <c r="BF33" s="808">
        <v>38779899</v>
      </c>
      <c r="BG33" s="816">
        <v>1.5831</v>
      </c>
      <c r="BH33" s="673"/>
      <c r="BI33" s="770">
        <v>5296</v>
      </c>
      <c r="BJ33" s="808">
        <v>13.81</v>
      </c>
      <c r="BK33" s="770">
        <v>36722</v>
      </c>
      <c r="BL33" s="810">
        <v>96</v>
      </c>
      <c r="BN33" s="619" t="s">
        <v>369</v>
      </c>
      <c r="BO33" s="619" t="s">
        <v>370</v>
      </c>
      <c r="BP33" s="772">
        <v>0.9242424242424242</v>
      </c>
      <c r="BQ33" s="772">
        <v>0.90269999999999995</v>
      </c>
      <c r="BR33" s="818">
        <v>0.88925133689839564</v>
      </c>
      <c r="BS33" s="774"/>
      <c r="BT33" s="819">
        <v>2013</v>
      </c>
      <c r="BU33" s="776">
        <v>0.89959999999999996</v>
      </c>
      <c r="BV33" s="777"/>
      <c r="BW33" s="778">
        <v>0.47</v>
      </c>
      <c r="BX33" s="778">
        <v>0.42299999999999999</v>
      </c>
      <c r="BY33" s="778">
        <v>0.64880000000000004</v>
      </c>
      <c r="BZ33" s="622"/>
      <c r="CA33" s="619" t="s">
        <v>369</v>
      </c>
      <c r="CB33" s="619" t="s">
        <v>610</v>
      </c>
      <c r="CC33" s="770">
        <v>49321</v>
      </c>
      <c r="CD33" s="770">
        <v>51698</v>
      </c>
      <c r="CE33" s="770">
        <v>53834</v>
      </c>
      <c r="CF33" s="820">
        <v>51617.666666666664</v>
      </c>
      <c r="CG33" s="820">
        <v>1.2034</v>
      </c>
      <c r="CH33" s="639"/>
      <c r="CI33" s="820">
        <v>-2216.3333333333358</v>
      </c>
      <c r="CJ33" s="820">
        <v>-4.1200000000000001E-2</v>
      </c>
      <c r="CL33" s="619" t="s">
        <v>369</v>
      </c>
      <c r="CM33" s="619" t="s">
        <v>610</v>
      </c>
      <c r="CN33" s="780" t="s">
        <v>2</v>
      </c>
      <c r="CO33" s="781"/>
      <c r="CP33" s="780">
        <v>5296</v>
      </c>
      <c r="CQ33" s="787">
        <v>22301019</v>
      </c>
      <c r="CR33" s="787">
        <v>0</v>
      </c>
      <c r="CS33" s="787">
        <v>22301019</v>
      </c>
      <c r="CT33" s="787">
        <v>4210.92</v>
      </c>
      <c r="CU33" s="781"/>
      <c r="CV33" s="822" t="s">
        <v>2</v>
      </c>
      <c r="CW33" s="787" t="s">
        <v>2</v>
      </c>
      <c r="CX33" s="785" t="s">
        <v>2</v>
      </c>
      <c r="CY33" s="786"/>
      <c r="CZ33" s="787">
        <v>0.42299999999999999</v>
      </c>
      <c r="DA33" s="787" t="s">
        <v>2</v>
      </c>
      <c r="DB33" s="781"/>
      <c r="DC33" s="785" t="s">
        <v>2</v>
      </c>
      <c r="DX33" s="1040" t="s">
        <v>335</v>
      </c>
      <c r="DY33" s="1040" t="s">
        <v>25</v>
      </c>
      <c r="DZ33" s="1040" t="s">
        <v>6</v>
      </c>
      <c r="EA33" s="1041" t="s">
        <v>1063</v>
      </c>
      <c r="EB33" s="792">
        <v>200</v>
      </c>
      <c r="EC33" s="827"/>
      <c r="ED33" s="828">
        <v>200</v>
      </c>
      <c r="EE33" s="828">
        <v>31194</v>
      </c>
      <c r="EF33" s="827"/>
      <c r="EG33" s="828">
        <v>6.4114893889850614E-3</v>
      </c>
      <c r="EH33" s="827"/>
      <c r="EI33" s="794">
        <v>0</v>
      </c>
      <c r="EJ33" s="828"/>
      <c r="EK33" s="828">
        <v>0</v>
      </c>
      <c r="EL33" s="828"/>
      <c r="EM33" s="827"/>
      <c r="EN33" s="827"/>
      <c r="EO33" s="829"/>
      <c r="ES33" s="823" t="s">
        <v>361</v>
      </c>
      <c r="ET33" s="824" t="s">
        <v>570</v>
      </c>
      <c r="EU33" s="841">
        <v>3836330</v>
      </c>
    </row>
    <row r="34" spans="1:151" ht="15.75">
      <c r="A34" s="798" t="s">
        <v>371</v>
      </c>
      <c r="B34" s="799" t="s">
        <v>372</v>
      </c>
      <c r="C34" s="1026">
        <v>18603</v>
      </c>
      <c r="D34" s="1027">
        <v>24464</v>
      </c>
      <c r="E34" s="1030"/>
      <c r="F34" s="1030">
        <v>24464</v>
      </c>
      <c r="G34" s="1030"/>
      <c r="H34" s="1031">
        <v>24464</v>
      </c>
      <c r="K34" s="802" t="s">
        <v>371</v>
      </c>
      <c r="L34" s="803" t="s">
        <v>372</v>
      </c>
      <c r="M34" s="804">
        <v>11570332905</v>
      </c>
      <c r="N34" s="805">
        <v>99986550</v>
      </c>
      <c r="O34" s="804">
        <v>11470346355</v>
      </c>
      <c r="P34" s="802">
        <v>2015</v>
      </c>
      <c r="Q34" s="752">
        <v>0.98199999999999998</v>
      </c>
      <c r="R34" s="803">
        <v>11680597103</v>
      </c>
      <c r="S34" s="806">
        <v>99986550</v>
      </c>
      <c r="T34" s="803">
        <v>416168658</v>
      </c>
      <c r="U34" s="803">
        <v>2403645848</v>
      </c>
      <c r="V34" s="803">
        <v>14600398159</v>
      </c>
      <c r="X34" s="619" t="s">
        <v>371</v>
      </c>
      <c r="Y34" s="619" t="s">
        <v>372</v>
      </c>
      <c r="Z34" s="807">
        <v>14600398159</v>
      </c>
      <c r="AA34" s="808">
        <v>95194595.996680006</v>
      </c>
      <c r="AB34" s="756">
        <v>27462893</v>
      </c>
      <c r="AC34" s="756">
        <v>669480</v>
      </c>
      <c r="AD34" s="809">
        <v>123326968.99668001</v>
      </c>
      <c r="AE34" s="810">
        <v>24464</v>
      </c>
      <c r="AF34" s="807">
        <v>5041</v>
      </c>
      <c r="AG34" s="807">
        <v>0.78979999999999995</v>
      </c>
      <c r="AI34" s="619" t="s">
        <v>371</v>
      </c>
      <c r="AJ34" s="619" t="s">
        <v>372</v>
      </c>
      <c r="AK34" s="760">
        <v>123326968.99668001</v>
      </c>
      <c r="AL34" s="761">
        <v>24464</v>
      </c>
      <c r="AM34" s="811">
        <v>5041</v>
      </c>
      <c r="AN34" s="812">
        <v>0.78979999999999995</v>
      </c>
      <c r="AO34" s="813">
        <v>1.0784</v>
      </c>
      <c r="AP34" s="814">
        <v>0.85470000000000002</v>
      </c>
      <c r="AQ34" s="812">
        <v>0.85110000000000008</v>
      </c>
      <c r="AR34" s="815">
        <v>0.85110000000000008</v>
      </c>
      <c r="AS34" s="825">
        <v>1670.91</v>
      </c>
      <c r="AT34" s="826">
        <v>292.32999999999993</v>
      </c>
      <c r="AU34" s="814">
        <v>7151561</v>
      </c>
      <c r="AV34" s="812">
        <v>0.82499999999999996</v>
      </c>
      <c r="AW34" s="811">
        <v>5900038</v>
      </c>
      <c r="BB34" s="619" t="s">
        <v>371</v>
      </c>
      <c r="BC34" s="619" t="s">
        <v>611</v>
      </c>
      <c r="BD34" s="768">
        <v>14600398159</v>
      </c>
      <c r="BE34" s="769">
        <v>552.66999999999996</v>
      </c>
      <c r="BF34" s="808">
        <v>26417931</v>
      </c>
      <c r="BG34" s="816">
        <v>1.0784</v>
      </c>
      <c r="BH34" s="673"/>
      <c r="BI34" s="770">
        <v>24464</v>
      </c>
      <c r="BJ34" s="808">
        <v>44.27</v>
      </c>
      <c r="BK34" s="770">
        <v>166716</v>
      </c>
      <c r="BL34" s="810">
        <v>302</v>
      </c>
      <c r="BN34" s="619" t="s">
        <v>371</v>
      </c>
      <c r="BO34" s="619" t="s">
        <v>372</v>
      </c>
      <c r="BP34" s="772">
        <v>0.99433715220949248</v>
      </c>
      <c r="BQ34" s="817">
        <v>0.97770000000000001</v>
      </c>
      <c r="BR34" s="818">
        <v>0.98081632653061224</v>
      </c>
      <c r="BS34" s="774"/>
      <c r="BT34" s="819">
        <v>2015</v>
      </c>
      <c r="BU34" s="776">
        <v>0.98199999999999998</v>
      </c>
      <c r="BV34" s="777"/>
      <c r="BW34" s="778">
        <v>0.54</v>
      </c>
      <c r="BX34" s="778">
        <v>0.53</v>
      </c>
      <c r="BY34" s="778">
        <v>0.81289999999999996</v>
      </c>
      <c r="BZ34" s="622"/>
      <c r="CA34" s="619" t="s">
        <v>371</v>
      </c>
      <c r="CB34" s="619" t="s">
        <v>611</v>
      </c>
      <c r="CC34" s="770">
        <v>35682</v>
      </c>
      <c r="CD34" s="770">
        <v>36441</v>
      </c>
      <c r="CE34" s="770">
        <v>37867</v>
      </c>
      <c r="CF34" s="820">
        <v>36663.333333333336</v>
      </c>
      <c r="CG34" s="820">
        <v>0.85470000000000002</v>
      </c>
      <c r="CH34" s="639"/>
      <c r="CI34" s="820">
        <v>-1203.6666666666642</v>
      </c>
      <c r="CJ34" s="820">
        <v>-3.1800000000000002E-2</v>
      </c>
      <c r="CL34" s="619" t="s">
        <v>371</v>
      </c>
      <c r="CM34" s="619" t="s">
        <v>611</v>
      </c>
      <c r="CN34" s="780">
        <v>0.85110000000000008</v>
      </c>
      <c r="CO34" s="781"/>
      <c r="CP34" s="780">
        <v>24464</v>
      </c>
      <c r="CQ34" s="787">
        <v>30728164</v>
      </c>
      <c r="CR34" s="787">
        <v>2990223</v>
      </c>
      <c r="CS34" s="787">
        <v>33718387</v>
      </c>
      <c r="CT34" s="787">
        <v>1378.29</v>
      </c>
      <c r="CU34" s="781"/>
      <c r="CV34" s="822">
        <v>1670.91</v>
      </c>
      <c r="CW34" s="787">
        <v>292.32999999999993</v>
      </c>
      <c r="CX34" s="785">
        <v>0.82499999999999996</v>
      </c>
      <c r="CY34" s="786"/>
      <c r="CZ34" s="787">
        <v>0.53</v>
      </c>
      <c r="DA34" s="787" t="s">
        <v>2</v>
      </c>
      <c r="DB34" s="781"/>
      <c r="DC34" s="785">
        <v>0.82499999999999996</v>
      </c>
      <c r="DX34" s="1038" t="s">
        <v>337</v>
      </c>
      <c r="DY34" s="1038" t="s">
        <v>337</v>
      </c>
      <c r="DZ34" s="1038" t="s">
        <v>744</v>
      </c>
      <c r="EA34" s="1039" t="s">
        <v>338</v>
      </c>
      <c r="EB34" s="792">
        <v>11908</v>
      </c>
      <c r="EC34" s="793"/>
      <c r="ED34" s="794">
        <v>11908</v>
      </c>
      <c r="EE34" s="794"/>
      <c r="EF34" s="793"/>
      <c r="EG34" s="794">
        <v>0.96718648473034441</v>
      </c>
      <c r="EH34" s="793"/>
      <c r="EI34" s="794">
        <v>6238614</v>
      </c>
      <c r="EJ34" s="794"/>
      <c r="EK34" s="794">
        <v>6033903</v>
      </c>
      <c r="EL34" s="794">
        <v>6238614</v>
      </c>
      <c r="EM34" s="793">
        <v>0</v>
      </c>
      <c r="EN34" s="793"/>
      <c r="EO34" s="795"/>
      <c r="ES34" s="823" t="s">
        <v>41</v>
      </c>
      <c r="ET34" s="824" t="s">
        <v>42</v>
      </c>
      <c r="EU34" s="841">
        <v>1558709</v>
      </c>
    </row>
    <row r="35" spans="1:151" ht="15.75">
      <c r="A35" s="798" t="s">
        <v>373</v>
      </c>
      <c r="B35" s="799" t="s">
        <v>374</v>
      </c>
      <c r="C35" s="1026">
        <v>6102</v>
      </c>
      <c r="D35" s="1027">
        <v>6102</v>
      </c>
      <c r="E35" s="1030"/>
      <c r="F35" s="1030">
        <v>6102</v>
      </c>
      <c r="G35" s="1030"/>
      <c r="H35" s="1031">
        <v>6102</v>
      </c>
      <c r="K35" s="802" t="s">
        <v>373</v>
      </c>
      <c r="L35" s="803" t="s">
        <v>374</v>
      </c>
      <c r="M35" s="804">
        <v>3581573505</v>
      </c>
      <c r="N35" s="805">
        <v>204490450</v>
      </c>
      <c r="O35" s="804">
        <v>3377083055</v>
      </c>
      <c r="P35" s="802">
        <v>2017</v>
      </c>
      <c r="Q35" s="752">
        <v>0.97409999999999997</v>
      </c>
      <c r="R35" s="803">
        <v>3466875121</v>
      </c>
      <c r="S35" s="806">
        <v>204490450</v>
      </c>
      <c r="T35" s="803">
        <v>102750084</v>
      </c>
      <c r="U35" s="803">
        <v>958223079</v>
      </c>
      <c r="V35" s="803">
        <v>4732338734</v>
      </c>
      <c r="X35" s="619" t="s">
        <v>373</v>
      </c>
      <c r="Y35" s="619" t="s">
        <v>374</v>
      </c>
      <c r="Z35" s="807">
        <v>4732338734</v>
      </c>
      <c r="AA35" s="808">
        <v>30854848.545680001</v>
      </c>
      <c r="AB35" s="756">
        <v>8434186</v>
      </c>
      <c r="AC35" s="756">
        <v>285322</v>
      </c>
      <c r="AD35" s="809">
        <v>39574356.545680001</v>
      </c>
      <c r="AE35" s="810">
        <v>6102</v>
      </c>
      <c r="AF35" s="807">
        <v>6485</v>
      </c>
      <c r="AG35" s="807">
        <v>1.016</v>
      </c>
      <c r="AI35" s="619" t="s">
        <v>373</v>
      </c>
      <c r="AJ35" s="619" t="s">
        <v>374</v>
      </c>
      <c r="AK35" s="760">
        <v>39574356.545680001</v>
      </c>
      <c r="AL35" s="761">
        <v>6102</v>
      </c>
      <c r="AM35" s="811">
        <v>6485</v>
      </c>
      <c r="AN35" s="812">
        <v>1.016</v>
      </c>
      <c r="AO35" s="813">
        <v>0.73140000000000005</v>
      </c>
      <c r="AP35" s="814">
        <v>1.0354000000000001</v>
      </c>
      <c r="AQ35" s="812">
        <v>0.99720000000000009</v>
      </c>
      <c r="AR35" s="815">
        <v>0.99720000000000009</v>
      </c>
      <c r="AS35" s="825">
        <v>1957.74</v>
      </c>
      <c r="AT35" s="826">
        <v>5.5</v>
      </c>
      <c r="AU35" s="814">
        <v>33561</v>
      </c>
      <c r="AV35" s="812">
        <v>1</v>
      </c>
      <c r="AW35" s="811">
        <v>33561</v>
      </c>
      <c r="BB35" s="619" t="s">
        <v>373</v>
      </c>
      <c r="BC35" s="619" t="s">
        <v>612</v>
      </c>
      <c r="BD35" s="768">
        <v>4732338734</v>
      </c>
      <c r="BE35" s="769">
        <v>264.11</v>
      </c>
      <c r="BF35" s="808">
        <v>17918060</v>
      </c>
      <c r="BG35" s="816">
        <v>0.73140000000000005</v>
      </c>
      <c r="BH35" s="673"/>
      <c r="BI35" s="770">
        <v>6102</v>
      </c>
      <c r="BJ35" s="808">
        <v>23.1</v>
      </c>
      <c r="BK35" s="770">
        <v>42686</v>
      </c>
      <c r="BL35" s="810">
        <v>162</v>
      </c>
      <c r="BN35" s="619" t="s">
        <v>373</v>
      </c>
      <c r="BO35" s="619" t="s">
        <v>374</v>
      </c>
      <c r="BP35" s="772">
        <v>1.0066522135240923</v>
      </c>
      <c r="BQ35" s="772">
        <v>0.98280000000000001</v>
      </c>
      <c r="BR35" s="773">
        <v>0.9698181818181818</v>
      </c>
      <c r="BS35" s="774"/>
      <c r="BT35" s="775">
        <v>2017</v>
      </c>
      <c r="BU35" s="776">
        <v>0.97409999999999997</v>
      </c>
      <c r="BV35" s="777"/>
      <c r="BW35" s="778">
        <v>0.73799999999999999</v>
      </c>
      <c r="BX35" s="778">
        <v>0.71899999999999997</v>
      </c>
      <c r="BY35" s="778">
        <v>1.1028</v>
      </c>
      <c r="BZ35" s="622"/>
      <c r="CA35" s="619" t="s">
        <v>373</v>
      </c>
      <c r="CB35" s="619" t="s">
        <v>612</v>
      </c>
      <c r="CC35" s="770">
        <v>43247</v>
      </c>
      <c r="CD35" s="770">
        <v>44022</v>
      </c>
      <c r="CE35" s="770">
        <v>45965</v>
      </c>
      <c r="CF35" s="820">
        <v>44411.333333333336</v>
      </c>
      <c r="CG35" s="820">
        <v>1.0354000000000001</v>
      </c>
      <c r="CH35" s="639"/>
      <c r="CI35" s="820">
        <v>-1553.6666666666642</v>
      </c>
      <c r="CJ35" s="820">
        <v>-3.3799999999999997E-2</v>
      </c>
      <c r="CL35" s="619" t="s">
        <v>373</v>
      </c>
      <c r="CM35" s="619" t="s">
        <v>612</v>
      </c>
      <c r="CN35" s="780">
        <v>0.99720000000000009</v>
      </c>
      <c r="CO35" s="781"/>
      <c r="CP35" s="780">
        <v>6102</v>
      </c>
      <c r="CQ35" s="787">
        <v>10967848</v>
      </c>
      <c r="CR35" s="787">
        <v>0</v>
      </c>
      <c r="CS35" s="787">
        <v>10967848</v>
      </c>
      <c r="CT35" s="787">
        <v>1797.42</v>
      </c>
      <c r="CU35" s="781"/>
      <c r="CV35" s="822">
        <v>1957.74</v>
      </c>
      <c r="CW35" s="787">
        <v>5.5</v>
      </c>
      <c r="CX35" s="785">
        <v>0.91800000000000004</v>
      </c>
      <c r="CY35" s="786"/>
      <c r="CZ35" s="787">
        <v>0.71899999999999997</v>
      </c>
      <c r="DA35" s="787">
        <v>1</v>
      </c>
      <c r="DB35" s="781"/>
      <c r="DC35" s="785">
        <v>1</v>
      </c>
      <c r="DX35" s="1040" t="s">
        <v>337</v>
      </c>
      <c r="DY35" s="1040" t="s">
        <v>27</v>
      </c>
      <c r="DZ35" s="1040" t="s">
        <v>6</v>
      </c>
      <c r="EA35" s="1041" t="s">
        <v>1064</v>
      </c>
      <c r="EB35" s="792">
        <v>404</v>
      </c>
      <c r="EC35" s="827"/>
      <c r="ED35" s="828">
        <v>404</v>
      </c>
      <c r="EE35" s="828">
        <v>12312</v>
      </c>
      <c r="EF35" s="827"/>
      <c r="EG35" s="828">
        <v>3.2813515269655619E-2</v>
      </c>
      <c r="EH35" s="827"/>
      <c r="EI35" s="794">
        <v>0</v>
      </c>
      <c r="EJ35" s="828"/>
      <c r="EK35" s="828">
        <v>204711</v>
      </c>
      <c r="EL35" s="828"/>
      <c r="EM35" s="827"/>
      <c r="EN35" s="827"/>
      <c r="EO35" s="829"/>
      <c r="ES35" s="823" t="s">
        <v>363</v>
      </c>
      <c r="ET35" s="824" t="s">
        <v>364</v>
      </c>
      <c r="EU35" s="841">
        <v>2023588</v>
      </c>
    </row>
    <row r="36" spans="1:151" ht="15.75">
      <c r="A36" s="798" t="s">
        <v>375</v>
      </c>
      <c r="B36" s="799" t="s">
        <v>376</v>
      </c>
      <c r="C36" s="1026">
        <v>9656</v>
      </c>
      <c r="D36" s="1027">
        <v>9656</v>
      </c>
      <c r="E36" s="1030"/>
      <c r="F36" s="1030">
        <v>9656</v>
      </c>
      <c r="G36" s="1030"/>
      <c r="H36" s="1031">
        <v>9656</v>
      </c>
      <c r="K36" s="802" t="s">
        <v>375</v>
      </c>
      <c r="L36" s="803" t="s">
        <v>376</v>
      </c>
      <c r="M36" s="804">
        <v>3232734962</v>
      </c>
      <c r="N36" s="805">
        <v>194351000</v>
      </c>
      <c r="O36" s="804">
        <v>3038383962</v>
      </c>
      <c r="P36" s="802">
        <v>2017</v>
      </c>
      <c r="Q36" s="752">
        <v>0.96560000000000001</v>
      </c>
      <c r="R36" s="803">
        <v>3146627964</v>
      </c>
      <c r="S36" s="806">
        <v>194351000</v>
      </c>
      <c r="T36" s="803">
        <v>143751338</v>
      </c>
      <c r="U36" s="803">
        <v>1008544845</v>
      </c>
      <c r="V36" s="803">
        <v>4493275147</v>
      </c>
      <c r="X36" s="619" t="s">
        <v>375</v>
      </c>
      <c r="Y36" s="619" t="s">
        <v>376</v>
      </c>
      <c r="Z36" s="807">
        <v>4493275147</v>
      </c>
      <c r="AA36" s="808">
        <v>29296153.958440002</v>
      </c>
      <c r="AB36" s="756">
        <v>10418771</v>
      </c>
      <c r="AC36" s="756">
        <v>363498</v>
      </c>
      <c r="AD36" s="809">
        <v>40078422.958440006</v>
      </c>
      <c r="AE36" s="810">
        <v>9656</v>
      </c>
      <c r="AF36" s="807">
        <v>4151</v>
      </c>
      <c r="AG36" s="807">
        <v>0.65029999999999999</v>
      </c>
      <c r="AI36" s="619" t="s">
        <v>375</v>
      </c>
      <c r="AJ36" s="619" t="s">
        <v>376</v>
      </c>
      <c r="AK36" s="760">
        <v>40078422.958440006</v>
      </c>
      <c r="AL36" s="761">
        <v>9656</v>
      </c>
      <c r="AM36" s="811">
        <v>4151</v>
      </c>
      <c r="AN36" s="812">
        <v>0.65029999999999999</v>
      </c>
      <c r="AO36" s="813">
        <v>0.22470000000000001</v>
      </c>
      <c r="AP36" s="814">
        <v>0.76380000000000003</v>
      </c>
      <c r="AQ36" s="812">
        <v>0.66449999999999998</v>
      </c>
      <c r="AR36" s="815">
        <v>0.66449999999999998</v>
      </c>
      <c r="AS36" s="825">
        <v>1304.57</v>
      </c>
      <c r="AT36" s="826">
        <v>658.67000000000007</v>
      </c>
      <c r="AU36" s="814">
        <v>6360118</v>
      </c>
      <c r="AV36" s="812">
        <v>1</v>
      </c>
      <c r="AW36" s="811">
        <v>6360118</v>
      </c>
      <c r="BB36" s="619" t="s">
        <v>375</v>
      </c>
      <c r="BC36" s="619" t="s">
        <v>613</v>
      </c>
      <c r="BD36" s="768">
        <v>4493275147</v>
      </c>
      <c r="BE36" s="769">
        <v>816.22</v>
      </c>
      <c r="BF36" s="808">
        <v>5504980</v>
      </c>
      <c r="BG36" s="816">
        <v>0.22470000000000001</v>
      </c>
      <c r="BH36" s="673"/>
      <c r="BI36" s="770">
        <v>9656</v>
      </c>
      <c r="BJ36" s="808">
        <v>11.83</v>
      </c>
      <c r="BK36" s="770">
        <v>59747</v>
      </c>
      <c r="BL36" s="810">
        <v>73</v>
      </c>
      <c r="BN36" s="619" t="s">
        <v>375</v>
      </c>
      <c r="BO36" s="619" t="s">
        <v>376</v>
      </c>
      <c r="BP36" s="772">
        <v>0.90419034090909089</v>
      </c>
      <c r="BQ36" s="772">
        <v>0.97499999999999998</v>
      </c>
      <c r="BR36" s="773">
        <v>0.96091194968553462</v>
      </c>
      <c r="BS36" s="774"/>
      <c r="BT36" s="775">
        <v>2017</v>
      </c>
      <c r="BU36" s="776">
        <v>0.96560000000000001</v>
      </c>
      <c r="BV36" s="777"/>
      <c r="BW36" s="778">
        <v>0.71499999999999997</v>
      </c>
      <c r="BX36" s="778">
        <v>0.69</v>
      </c>
      <c r="BY36" s="778">
        <v>1.0583</v>
      </c>
      <c r="BZ36" s="622"/>
      <c r="CA36" s="619" t="s">
        <v>375</v>
      </c>
      <c r="CB36" s="619" t="s">
        <v>613</v>
      </c>
      <c r="CC36" s="770">
        <v>32588</v>
      </c>
      <c r="CD36" s="770">
        <v>31797</v>
      </c>
      <c r="CE36" s="770">
        <v>33900</v>
      </c>
      <c r="CF36" s="820">
        <v>32761.666666666668</v>
      </c>
      <c r="CG36" s="820">
        <v>0.76380000000000003</v>
      </c>
      <c r="CH36" s="639"/>
      <c r="CI36" s="820">
        <v>-1138.3333333333321</v>
      </c>
      <c r="CJ36" s="820">
        <v>-3.3599999999999998E-2</v>
      </c>
      <c r="CL36" s="619" t="s">
        <v>375</v>
      </c>
      <c r="CM36" s="619" t="s">
        <v>613</v>
      </c>
      <c r="CN36" s="780">
        <v>0.66449999999999998</v>
      </c>
      <c r="CO36" s="781"/>
      <c r="CP36" s="780">
        <v>9656</v>
      </c>
      <c r="CQ36" s="787">
        <v>8800000</v>
      </c>
      <c r="CR36" s="787">
        <v>0</v>
      </c>
      <c r="CS36" s="787">
        <v>8800000</v>
      </c>
      <c r="CT36" s="787">
        <v>911.35</v>
      </c>
      <c r="CU36" s="781"/>
      <c r="CV36" s="822">
        <v>1304.57</v>
      </c>
      <c r="CW36" s="787">
        <v>658.67000000000007</v>
      </c>
      <c r="CX36" s="785">
        <v>0.69899999999999995</v>
      </c>
      <c r="CY36" s="786"/>
      <c r="CZ36" s="787">
        <v>0.69</v>
      </c>
      <c r="DA36" s="787">
        <v>1</v>
      </c>
      <c r="DB36" s="781"/>
      <c r="DC36" s="785">
        <v>1</v>
      </c>
      <c r="DX36" s="1038" t="s">
        <v>339</v>
      </c>
      <c r="DY36" s="1038" t="s">
        <v>339</v>
      </c>
      <c r="DZ36" s="1038" t="s">
        <v>744</v>
      </c>
      <c r="EA36" s="1039" t="s">
        <v>340</v>
      </c>
      <c r="EB36" s="792">
        <v>34458</v>
      </c>
      <c r="EC36" s="793"/>
      <c r="ED36" s="794">
        <v>34458</v>
      </c>
      <c r="EE36" s="794"/>
      <c r="EF36" s="793"/>
      <c r="EG36" s="794">
        <v>0.82967350476740831</v>
      </c>
      <c r="EH36" s="793"/>
      <c r="EI36" s="794">
        <v>0</v>
      </c>
      <c r="EJ36" s="794"/>
      <c r="EK36" s="794">
        <v>0</v>
      </c>
      <c r="EL36" s="794">
        <v>0</v>
      </c>
      <c r="EM36" s="793">
        <v>0</v>
      </c>
      <c r="EN36" s="793"/>
      <c r="EO36" s="795"/>
      <c r="ES36" s="823" t="s">
        <v>365</v>
      </c>
      <c r="ET36" s="824" t="s">
        <v>571</v>
      </c>
      <c r="EU36" s="841">
        <v>17858973</v>
      </c>
    </row>
    <row r="37" spans="1:151" ht="15.75">
      <c r="A37" s="798" t="s">
        <v>377</v>
      </c>
      <c r="B37" s="799" t="s">
        <v>378</v>
      </c>
      <c r="C37" s="1026">
        <v>33648</v>
      </c>
      <c r="D37" s="1027">
        <v>43351</v>
      </c>
      <c r="E37" s="1030"/>
      <c r="F37" s="1030">
        <v>43351</v>
      </c>
      <c r="G37" s="1030"/>
      <c r="H37" s="1031">
        <v>43351</v>
      </c>
      <c r="K37" s="802" t="s">
        <v>377</v>
      </c>
      <c r="L37" s="803" t="s">
        <v>378</v>
      </c>
      <c r="M37" s="804">
        <v>30695493688</v>
      </c>
      <c r="N37" s="805">
        <v>79111367</v>
      </c>
      <c r="O37" s="804">
        <v>30616382321</v>
      </c>
      <c r="P37" s="802">
        <v>2016</v>
      </c>
      <c r="Q37" s="752">
        <v>0.92359999999999998</v>
      </c>
      <c r="R37" s="803">
        <v>33148963102</v>
      </c>
      <c r="S37" s="806">
        <v>79111367</v>
      </c>
      <c r="T37" s="803">
        <v>580268564</v>
      </c>
      <c r="U37" s="803">
        <v>5960932732</v>
      </c>
      <c r="V37" s="803">
        <v>39769275765</v>
      </c>
      <c r="X37" s="619" t="s">
        <v>377</v>
      </c>
      <c r="Y37" s="619" t="s">
        <v>378</v>
      </c>
      <c r="Z37" s="807">
        <v>39769275765</v>
      </c>
      <c r="AA37" s="808">
        <v>259295677.98780003</v>
      </c>
      <c r="AB37" s="756">
        <v>95827041</v>
      </c>
      <c r="AC37" s="756">
        <v>729555</v>
      </c>
      <c r="AD37" s="809">
        <v>355852273.9878</v>
      </c>
      <c r="AE37" s="810">
        <v>43351</v>
      </c>
      <c r="AF37" s="807">
        <v>8209</v>
      </c>
      <c r="AG37" s="807">
        <v>1.2861</v>
      </c>
      <c r="AI37" s="619" t="s">
        <v>377</v>
      </c>
      <c r="AJ37" s="619" t="s">
        <v>378</v>
      </c>
      <c r="AK37" s="760">
        <v>355852273.9878</v>
      </c>
      <c r="AL37" s="761">
        <v>43351</v>
      </c>
      <c r="AM37" s="811">
        <v>8209</v>
      </c>
      <c r="AN37" s="812">
        <v>1.2861</v>
      </c>
      <c r="AO37" s="813">
        <v>5.6768000000000001</v>
      </c>
      <c r="AP37" s="814">
        <v>1.0854999999999999</v>
      </c>
      <c r="AQ37" s="812">
        <v>1.6248999999999998</v>
      </c>
      <c r="AR37" s="815" t="s">
        <v>2</v>
      </c>
      <c r="AS37" s="825" t="s">
        <v>2</v>
      </c>
      <c r="AT37" s="826" t="s">
        <v>2</v>
      </c>
      <c r="AU37" s="814">
        <v>0</v>
      </c>
      <c r="AV37" s="812" t="s">
        <v>2</v>
      </c>
      <c r="AW37" s="811">
        <v>0</v>
      </c>
      <c r="BB37" s="619" t="s">
        <v>377</v>
      </c>
      <c r="BC37" s="619" t="s">
        <v>683</v>
      </c>
      <c r="BD37" s="768">
        <v>39769275765</v>
      </c>
      <c r="BE37" s="769">
        <v>285.98</v>
      </c>
      <c r="BF37" s="808">
        <v>139063136</v>
      </c>
      <c r="BG37" s="816">
        <v>5.6768000000000001</v>
      </c>
      <c r="BH37" s="673"/>
      <c r="BI37" s="770">
        <v>43351</v>
      </c>
      <c r="BJ37" s="808">
        <v>151.59</v>
      </c>
      <c r="BK37" s="770">
        <v>307007</v>
      </c>
      <c r="BL37" s="810">
        <v>1074</v>
      </c>
      <c r="BN37" s="619" t="s">
        <v>377</v>
      </c>
      <c r="BO37" s="619" t="s">
        <v>378</v>
      </c>
      <c r="BP37" s="772">
        <v>1.0040984848484849</v>
      </c>
      <c r="BQ37" s="772">
        <v>0.93340000000000001</v>
      </c>
      <c r="BR37" s="818">
        <v>0.89033083333333318</v>
      </c>
      <c r="BS37" s="774"/>
      <c r="BT37" s="819">
        <v>2016</v>
      </c>
      <c r="BU37" s="776">
        <v>0.92359999999999998</v>
      </c>
      <c r="BV37" s="777"/>
      <c r="BW37" s="778">
        <v>0.77790000000000004</v>
      </c>
      <c r="BX37" s="778">
        <v>0.71799999999999997</v>
      </c>
      <c r="BY37" s="778">
        <v>1.1012</v>
      </c>
      <c r="BZ37" s="622"/>
      <c r="CA37" s="619" t="s">
        <v>377</v>
      </c>
      <c r="CB37" s="619" t="s">
        <v>683</v>
      </c>
      <c r="CC37" s="770">
        <v>45375</v>
      </c>
      <c r="CD37" s="770">
        <v>46255</v>
      </c>
      <c r="CE37" s="770">
        <v>48051</v>
      </c>
      <c r="CF37" s="820">
        <v>46560.333333333336</v>
      </c>
      <c r="CG37" s="820">
        <v>1.0854999999999999</v>
      </c>
      <c r="CH37" s="639"/>
      <c r="CI37" s="820">
        <v>-1490.6666666666642</v>
      </c>
      <c r="CJ37" s="820">
        <v>-3.1E-2</v>
      </c>
      <c r="CL37" s="619" t="s">
        <v>377</v>
      </c>
      <c r="CM37" s="619" t="s">
        <v>683</v>
      </c>
      <c r="CN37" s="780" t="s">
        <v>2</v>
      </c>
      <c r="CO37" s="781"/>
      <c r="CP37" s="780">
        <v>43351</v>
      </c>
      <c r="CQ37" s="787">
        <v>132665201</v>
      </c>
      <c r="CR37" s="787">
        <v>0</v>
      </c>
      <c r="CS37" s="787">
        <v>132665201</v>
      </c>
      <c r="CT37" s="787">
        <v>3060.26</v>
      </c>
      <c r="CU37" s="781"/>
      <c r="CV37" s="822" t="s">
        <v>2</v>
      </c>
      <c r="CW37" s="787" t="s">
        <v>2</v>
      </c>
      <c r="CX37" s="785" t="s">
        <v>2</v>
      </c>
      <c r="CY37" s="786"/>
      <c r="CZ37" s="787">
        <v>0.71799999999999997</v>
      </c>
      <c r="DA37" s="787">
        <v>1</v>
      </c>
      <c r="DB37" s="781"/>
      <c r="DC37" s="785" t="s">
        <v>2</v>
      </c>
      <c r="DX37" s="793" t="s">
        <v>339</v>
      </c>
      <c r="DY37" s="1045" t="s">
        <v>695</v>
      </c>
      <c r="DZ37" s="1038" t="s">
        <v>744</v>
      </c>
      <c r="EA37" s="1046" t="s">
        <v>696</v>
      </c>
      <c r="EB37" s="792">
        <v>5418</v>
      </c>
      <c r="EC37" s="793">
        <v>-1289</v>
      </c>
      <c r="ED37" s="794">
        <v>4129</v>
      </c>
      <c r="EE37" s="794"/>
      <c r="EF37" s="793"/>
      <c r="EG37" s="794">
        <v>9.9417316767793515E-2</v>
      </c>
      <c r="EH37" s="793"/>
      <c r="EI37" s="794">
        <v>0</v>
      </c>
      <c r="EJ37" s="794"/>
      <c r="EK37" s="794">
        <v>0</v>
      </c>
      <c r="EL37" s="794"/>
      <c r="EM37" s="793"/>
      <c r="EN37" s="793"/>
      <c r="EO37" s="795"/>
      <c r="ES37" s="823" t="s">
        <v>367</v>
      </c>
      <c r="ET37" s="824" t="s">
        <v>368</v>
      </c>
      <c r="EU37" s="841">
        <v>0</v>
      </c>
    </row>
    <row r="38" spans="1:151" ht="15.75">
      <c r="A38" s="798" t="s">
        <v>379</v>
      </c>
      <c r="B38" s="799" t="s">
        <v>380</v>
      </c>
      <c r="C38" s="1026">
        <v>5621</v>
      </c>
      <c r="D38" s="1027">
        <v>6775</v>
      </c>
      <c r="E38" s="1030"/>
      <c r="F38" s="1030">
        <v>6775</v>
      </c>
      <c r="G38" s="1030"/>
      <c r="H38" s="1031">
        <v>6775</v>
      </c>
      <c r="K38" s="802" t="s">
        <v>379</v>
      </c>
      <c r="L38" s="803" t="s">
        <v>380</v>
      </c>
      <c r="M38" s="804">
        <v>2225210834</v>
      </c>
      <c r="N38" s="805">
        <v>218580518</v>
      </c>
      <c r="O38" s="804">
        <v>2006630316</v>
      </c>
      <c r="P38" s="802">
        <v>2017</v>
      </c>
      <c r="Q38" s="752">
        <v>1.0049999999999999</v>
      </c>
      <c r="R38" s="803">
        <v>1996647081</v>
      </c>
      <c r="S38" s="806">
        <v>218580518</v>
      </c>
      <c r="T38" s="803">
        <v>190097017</v>
      </c>
      <c r="U38" s="803">
        <v>761215075</v>
      </c>
      <c r="V38" s="803">
        <v>3166539691</v>
      </c>
      <c r="X38" s="619" t="s">
        <v>379</v>
      </c>
      <c r="Y38" s="619" t="s">
        <v>380</v>
      </c>
      <c r="Z38" s="807">
        <v>3166539691</v>
      </c>
      <c r="AA38" s="808">
        <v>20645838.785320003</v>
      </c>
      <c r="AB38" s="756">
        <v>6696015</v>
      </c>
      <c r="AC38" s="756">
        <v>317275</v>
      </c>
      <c r="AD38" s="809">
        <v>27659128.785320003</v>
      </c>
      <c r="AE38" s="810">
        <v>6775</v>
      </c>
      <c r="AF38" s="807">
        <v>4083</v>
      </c>
      <c r="AG38" s="807">
        <v>0.63970000000000005</v>
      </c>
      <c r="AI38" s="619" t="s">
        <v>379</v>
      </c>
      <c r="AJ38" s="619" t="s">
        <v>380</v>
      </c>
      <c r="AK38" s="760">
        <v>27659128.785320003</v>
      </c>
      <c r="AL38" s="761">
        <v>6775</v>
      </c>
      <c r="AM38" s="811">
        <v>4083</v>
      </c>
      <c r="AN38" s="812">
        <v>0.63970000000000005</v>
      </c>
      <c r="AO38" s="813">
        <v>0.25580000000000003</v>
      </c>
      <c r="AP38" s="814">
        <v>0.75860000000000005</v>
      </c>
      <c r="AQ38" s="812">
        <v>0.66079999999999994</v>
      </c>
      <c r="AR38" s="815">
        <v>0.66079999999999994</v>
      </c>
      <c r="AS38" s="825">
        <v>1297.31</v>
      </c>
      <c r="AT38" s="826">
        <v>665.93000000000006</v>
      </c>
      <c r="AU38" s="814">
        <v>4511676</v>
      </c>
      <c r="AV38" s="812">
        <v>1</v>
      </c>
      <c r="AW38" s="811">
        <v>4511676</v>
      </c>
      <c r="BB38" s="619" t="s">
        <v>379</v>
      </c>
      <c r="BC38" s="619" t="s">
        <v>614</v>
      </c>
      <c r="BD38" s="768">
        <v>3166539691</v>
      </c>
      <c r="BE38" s="769">
        <v>505.34</v>
      </c>
      <c r="BF38" s="808">
        <v>6266157</v>
      </c>
      <c r="BG38" s="816">
        <v>0.25580000000000003</v>
      </c>
      <c r="BH38" s="673"/>
      <c r="BI38" s="770">
        <v>6775</v>
      </c>
      <c r="BJ38" s="808">
        <v>13.41</v>
      </c>
      <c r="BK38" s="770">
        <v>53156</v>
      </c>
      <c r="BL38" s="810">
        <v>105</v>
      </c>
      <c r="BN38" s="619" t="s">
        <v>379</v>
      </c>
      <c r="BO38" s="619" t="s">
        <v>380</v>
      </c>
      <c r="BP38" s="772">
        <v>1.0002111111111112</v>
      </c>
      <c r="BQ38" s="772">
        <v>1</v>
      </c>
      <c r="BR38" s="773">
        <v>1.0074434782608697</v>
      </c>
      <c r="BS38" s="774"/>
      <c r="BT38" s="775">
        <v>2017</v>
      </c>
      <c r="BU38" s="776">
        <v>1.0049999999999999</v>
      </c>
      <c r="BV38" s="777"/>
      <c r="BW38" s="778">
        <v>0.95</v>
      </c>
      <c r="BX38" s="778">
        <v>0.95499999999999996</v>
      </c>
      <c r="BY38" s="778">
        <v>1.4646999999999999</v>
      </c>
      <c r="BZ38" s="622"/>
      <c r="CA38" s="619" t="s">
        <v>379</v>
      </c>
      <c r="CB38" s="619" t="s">
        <v>614</v>
      </c>
      <c r="CC38" s="770">
        <v>31986</v>
      </c>
      <c r="CD38" s="770">
        <v>32303</v>
      </c>
      <c r="CE38" s="770">
        <v>33327</v>
      </c>
      <c r="CF38" s="820">
        <v>32538.666666666668</v>
      </c>
      <c r="CG38" s="820">
        <v>0.75860000000000005</v>
      </c>
      <c r="CH38" s="639"/>
      <c r="CI38" s="820">
        <v>-788.33333333333212</v>
      </c>
      <c r="CJ38" s="820">
        <v>-2.3699999999999999E-2</v>
      </c>
      <c r="CL38" s="619" t="s">
        <v>379</v>
      </c>
      <c r="CM38" s="619" t="s">
        <v>614</v>
      </c>
      <c r="CN38" s="780">
        <v>0.66079999999999994</v>
      </c>
      <c r="CO38" s="781"/>
      <c r="CP38" s="780">
        <v>6775</v>
      </c>
      <c r="CQ38" s="787">
        <v>7451618</v>
      </c>
      <c r="CR38" s="787">
        <v>0</v>
      </c>
      <c r="CS38" s="787">
        <v>7451618</v>
      </c>
      <c r="CT38" s="787">
        <v>1099.8699999999999</v>
      </c>
      <c r="CU38" s="781"/>
      <c r="CV38" s="822">
        <v>1297.31</v>
      </c>
      <c r="CW38" s="787">
        <v>665.93000000000006</v>
      </c>
      <c r="CX38" s="785">
        <v>0.84799999999999998</v>
      </c>
      <c r="CY38" s="786"/>
      <c r="CZ38" s="787">
        <v>0.95499999999999996</v>
      </c>
      <c r="DA38" s="787">
        <v>1</v>
      </c>
      <c r="DB38" s="781"/>
      <c r="DC38" s="785">
        <v>1</v>
      </c>
      <c r="DX38" s="1047" t="s">
        <v>339</v>
      </c>
      <c r="DY38" s="1045" t="s">
        <v>715</v>
      </c>
      <c r="DZ38" s="1038" t="s">
        <v>6</v>
      </c>
      <c r="EA38" s="1046" t="s">
        <v>1065</v>
      </c>
      <c r="EB38" s="792">
        <v>850</v>
      </c>
      <c r="EC38" s="793"/>
      <c r="ED38" s="794">
        <v>850</v>
      </c>
      <c r="EE38" s="794"/>
      <c r="EF38" s="793"/>
      <c r="EG38" s="794">
        <v>2.0466146585765194E-2</v>
      </c>
      <c r="EH38" s="793"/>
      <c r="EI38" s="794">
        <v>0</v>
      </c>
      <c r="EJ38" s="794"/>
      <c r="EK38" s="794">
        <v>0</v>
      </c>
      <c r="EL38" s="794"/>
      <c r="EM38" s="793"/>
      <c r="EN38" s="793"/>
      <c r="EO38" s="795"/>
      <c r="ES38" s="823" t="s">
        <v>369</v>
      </c>
      <c r="ET38" s="824" t="s">
        <v>370</v>
      </c>
      <c r="EU38" s="841">
        <v>0</v>
      </c>
    </row>
    <row r="39" spans="1:151" ht="15.75">
      <c r="A39" s="798" t="s">
        <v>381</v>
      </c>
      <c r="B39" s="799" t="s">
        <v>382</v>
      </c>
      <c r="C39" s="1026">
        <v>53777</v>
      </c>
      <c r="D39" s="1027">
        <v>57868</v>
      </c>
      <c r="E39" s="1030"/>
      <c r="F39" s="1030">
        <v>57868</v>
      </c>
      <c r="G39" s="1030"/>
      <c r="H39" s="1031">
        <v>57868</v>
      </c>
      <c r="K39" s="802" t="s">
        <v>381</v>
      </c>
      <c r="L39" s="803" t="s">
        <v>382</v>
      </c>
      <c r="M39" s="804">
        <v>28920654105</v>
      </c>
      <c r="N39" s="805">
        <v>15318240</v>
      </c>
      <c r="O39" s="804">
        <v>28905335865</v>
      </c>
      <c r="P39" s="802">
        <v>2017</v>
      </c>
      <c r="Q39" s="752">
        <v>0.97970000000000002</v>
      </c>
      <c r="R39" s="803">
        <v>29504272599</v>
      </c>
      <c r="S39" s="806">
        <v>15318240</v>
      </c>
      <c r="T39" s="803">
        <v>721340710</v>
      </c>
      <c r="U39" s="803">
        <v>6930619031</v>
      </c>
      <c r="V39" s="803">
        <v>37171550580</v>
      </c>
      <c r="X39" s="619" t="s">
        <v>381</v>
      </c>
      <c r="Y39" s="619" t="s">
        <v>382</v>
      </c>
      <c r="Z39" s="807">
        <v>37171550580</v>
      </c>
      <c r="AA39" s="808">
        <v>242358509.78160003</v>
      </c>
      <c r="AB39" s="756">
        <v>64496616</v>
      </c>
      <c r="AC39" s="756">
        <v>1388169</v>
      </c>
      <c r="AD39" s="809">
        <v>308243294.7816</v>
      </c>
      <c r="AE39" s="810">
        <v>57868</v>
      </c>
      <c r="AF39" s="807">
        <v>5327</v>
      </c>
      <c r="AG39" s="807">
        <v>0.83460000000000001</v>
      </c>
      <c r="AI39" s="619" t="s">
        <v>381</v>
      </c>
      <c r="AJ39" s="619" t="s">
        <v>382</v>
      </c>
      <c r="AK39" s="760">
        <v>308243294.7816</v>
      </c>
      <c r="AL39" s="761">
        <v>57868</v>
      </c>
      <c r="AM39" s="811">
        <v>5327</v>
      </c>
      <c r="AN39" s="812">
        <v>0.83460000000000001</v>
      </c>
      <c r="AO39" s="813">
        <v>3.7178</v>
      </c>
      <c r="AP39" s="814">
        <v>1.0665</v>
      </c>
      <c r="AQ39" s="812">
        <v>1.2389000000000001</v>
      </c>
      <c r="AR39" s="815" t="s">
        <v>2</v>
      </c>
      <c r="AS39" s="825" t="s">
        <v>2</v>
      </c>
      <c r="AT39" s="826" t="s">
        <v>2</v>
      </c>
      <c r="AU39" s="814">
        <v>0</v>
      </c>
      <c r="AV39" s="812" t="s">
        <v>2</v>
      </c>
      <c r="AW39" s="811">
        <v>0</v>
      </c>
      <c r="BB39" s="619" t="s">
        <v>381</v>
      </c>
      <c r="BC39" s="619" t="s">
        <v>615</v>
      </c>
      <c r="BD39" s="768">
        <v>37171550580</v>
      </c>
      <c r="BE39" s="769">
        <v>408.15</v>
      </c>
      <c r="BF39" s="808">
        <v>91073259</v>
      </c>
      <c r="BG39" s="816">
        <v>3.7178</v>
      </c>
      <c r="BH39" s="673"/>
      <c r="BI39" s="770">
        <v>57868</v>
      </c>
      <c r="BJ39" s="808">
        <v>141.78</v>
      </c>
      <c r="BK39" s="770">
        <v>373625</v>
      </c>
      <c r="BL39" s="810">
        <v>915</v>
      </c>
      <c r="BN39" s="619" t="s">
        <v>381</v>
      </c>
      <c r="BO39" s="619" t="s">
        <v>382</v>
      </c>
      <c r="BP39" s="772">
        <v>0.97643835616438357</v>
      </c>
      <c r="BQ39" s="772">
        <v>0.998</v>
      </c>
      <c r="BR39" s="773">
        <v>0.97060880296174412</v>
      </c>
      <c r="BS39" s="774"/>
      <c r="BT39" s="775">
        <v>2017</v>
      </c>
      <c r="BU39" s="776">
        <v>0.97970000000000002</v>
      </c>
      <c r="BV39" s="777"/>
      <c r="BW39" s="778">
        <v>0.72350000000000003</v>
      </c>
      <c r="BX39" s="778">
        <v>0.70899999999999996</v>
      </c>
      <c r="BY39" s="778">
        <v>1.0873999999999999</v>
      </c>
      <c r="BZ39" s="622"/>
      <c r="CA39" s="619" t="s">
        <v>381</v>
      </c>
      <c r="CB39" s="619" t="s">
        <v>615</v>
      </c>
      <c r="CC39" s="770">
        <v>45014</v>
      </c>
      <c r="CD39" s="770">
        <v>45168</v>
      </c>
      <c r="CE39" s="770">
        <v>47062</v>
      </c>
      <c r="CF39" s="820">
        <v>45748</v>
      </c>
      <c r="CG39" s="820">
        <v>1.0665</v>
      </c>
      <c r="CH39" s="639"/>
      <c r="CI39" s="820">
        <v>-1314</v>
      </c>
      <c r="CJ39" s="820">
        <v>-2.7900000000000001E-2</v>
      </c>
      <c r="CL39" s="619" t="s">
        <v>381</v>
      </c>
      <c r="CM39" s="619" t="s">
        <v>615</v>
      </c>
      <c r="CN39" s="780" t="s">
        <v>2</v>
      </c>
      <c r="CO39" s="781"/>
      <c r="CP39" s="780">
        <v>57868</v>
      </c>
      <c r="CQ39" s="787">
        <v>115827688</v>
      </c>
      <c r="CR39" s="787">
        <v>0</v>
      </c>
      <c r="CS39" s="787">
        <v>115827688</v>
      </c>
      <c r="CT39" s="787">
        <v>2001.58</v>
      </c>
      <c r="CU39" s="781"/>
      <c r="CV39" s="822" t="s">
        <v>2</v>
      </c>
      <c r="CW39" s="787" t="s">
        <v>2</v>
      </c>
      <c r="CX39" s="785" t="s">
        <v>2</v>
      </c>
      <c r="CY39" s="786"/>
      <c r="CZ39" s="787">
        <v>0.70899999999999996</v>
      </c>
      <c r="DA39" s="787">
        <v>1</v>
      </c>
      <c r="DB39" s="781"/>
      <c r="DC39" s="785" t="s">
        <v>2</v>
      </c>
      <c r="DX39" s="1047" t="s">
        <v>339</v>
      </c>
      <c r="DY39" s="1045" t="s">
        <v>820</v>
      </c>
      <c r="DZ39" s="1038" t="s">
        <v>6</v>
      </c>
      <c r="EA39" s="1046" t="s">
        <v>1066</v>
      </c>
      <c r="EB39" s="792">
        <v>1081</v>
      </c>
      <c r="EC39" s="793"/>
      <c r="ED39" s="794">
        <v>1081</v>
      </c>
      <c r="EE39" s="794"/>
      <c r="EF39" s="793"/>
      <c r="EG39" s="794">
        <v>2.6028122893190793E-2</v>
      </c>
      <c r="EH39" s="793"/>
      <c r="EI39" s="794">
        <v>0</v>
      </c>
      <c r="EJ39" s="794"/>
      <c r="EK39" s="794">
        <v>0</v>
      </c>
      <c r="EL39" s="794"/>
      <c r="EM39" s="793"/>
      <c r="EN39" s="793"/>
      <c r="EO39" s="795"/>
      <c r="ES39" s="823" t="s">
        <v>371</v>
      </c>
      <c r="ET39" s="824" t="s">
        <v>372</v>
      </c>
      <c r="EU39" s="841">
        <v>4486527</v>
      </c>
    </row>
    <row r="40" spans="1:151" ht="15.75">
      <c r="A40" s="798" t="s">
        <v>383</v>
      </c>
      <c r="B40" s="799" t="s">
        <v>384</v>
      </c>
      <c r="C40" s="1026">
        <v>8059</v>
      </c>
      <c r="D40" s="1027">
        <v>8909</v>
      </c>
      <c r="E40" s="1030"/>
      <c r="F40" s="1030">
        <v>8909</v>
      </c>
      <c r="G40" s="1030"/>
      <c r="H40" s="1031">
        <v>8909</v>
      </c>
      <c r="K40" s="802" t="s">
        <v>383</v>
      </c>
      <c r="L40" s="803" t="s">
        <v>384</v>
      </c>
      <c r="M40" s="804">
        <v>4441362265</v>
      </c>
      <c r="N40" s="805">
        <v>111773104</v>
      </c>
      <c r="O40" s="804">
        <v>4329589161</v>
      </c>
      <c r="P40" s="802">
        <v>2018</v>
      </c>
      <c r="Q40" s="752">
        <v>0.98281481481481481</v>
      </c>
      <c r="R40" s="803">
        <v>4405294971</v>
      </c>
      <c r="S40" s="806">
        <v>111773104</v>
      </c>
      <c r="T40" s="803">
        <v>134922345</v>
      </c>
      <c r="U40" s="803">
        <v>1060284142</v>
      </c>
      <c r="V40" s="803">
        <v>5712274562</v>
      </c>
      <c r="X40" s="619" t="s">
        <v>383</v>
      </c>
      <c r="Y40" s="619" t="s">
        <v>384</v>
      </c>
      <c r="Z40" s="807">
        <v>5712274562</v>
      </c>
      <c r="AA40" s="808">
        <v>37244030.144240007</v>
      </c>
      <c r="AB40" s="756">
        <v>12831624</v>
      </c>
      <c r="AC40" s="756">
        <v>187134</v>
      </c>
      <c r="AD40" s="809">
        <v>50262788.144240007</v>
      </c>
      <c r="AE40" s="810">
        <v>8909</v>
      </c>
      <c r="AF40" s="807">
        <v>5642</v>
      </c>
      <c r="AG40" s="807">
        <v>0.88390000000000002</v>
      </c>
      <c r="AI40" s="619" t="s">
        <v>383</v>
      </c>
      <c r="AJ40" s="619" t="s">
        <v>384</v>
      </c>
      <c r="AK40" s="760">
        <v>50262788.144240007</v>
      </c>
      <c r="AL40" s="761">
        <v>8909</v>
      </c>
      <c r="AM40" s="811">
        <v>5642</v>
      </c>
      <c r="AN40" s="812">
        <v>0.88390000000000002</v>
      </c>
      <c r="AO40" s="813">
        <v>0.4743</v>
      </c>
      <c r="AP40" s="814">
        <v>0.78049999999999997</v>
      </c>
      <c r="AQ40" s="812">
        <v>0.7913</v>
      </c>
      <c r="AR40" s="815">
        <v>0.7913</v>
      </c>
      <c r="AS40" s="825">
        <v>1553.51</v>
      </c>
      <c r="AT40" s="826">
        <v>409.73</v>
      </c>
      <c r="AU40" s="814">
        <v>3650285</v>
      </c>
      <c r="AV40" s="812">
        <v>1</v>
      </c>
      <c r="AW40" s="811">
        <v>3650285</v>
      </c>
      <c r="BB40" s="619" t="s">
        <v>383</v>
      </c>
      <c r="BC40" s="619" t="s">
        <v>616</v>
      </c>
      <c r="BD40" s="768">
        <v>5712274562</v>
      </c>
      <c r="BE40" s="769">
        <v>491.68</v>
      </c>
      <c r="BF40" s="808">
        <v>11617870</v>
      </c>
      <c r="BG40" s="816">
        <v>0.4743</v>
      </c>
      <c r="BH40" s="673"/>
      <c r="BI40" s="770">
        <v>8909</v>
      </c>
      <c r="BJ40" s="808">
        <v>18.12</v>
      </c>
      <c r="BK40" s="770">
        <v>66643</v>
      </c>
      <c r="BL40" s="810">
        <v>136</v>
      </c>
      <c r="BN40" s="619" t="s">
        <v>383</v>
      </c>
      <c r="BO40" s="619" t="s">
        <v>384</v>
      </c>
      <c r="BP40" s="772">
        <v>0.92685714285714282</v>
      </c>
      <c r="BQ40" s="772">
        <v>0.87280000000000002</v>
      </c>
      <c r="BR40" s="818">
        <v>0.98281481481481481</v>
      </c>
      <c r="BS40" s="774"/>
      <c r="BT40" s="819">
        <v>2018</v>
      </c>
      <c r="BU40" s="776">
        <v>0.98281481481481481</v>
      </c>
      <c r="BV40" s="777"/>
      <c r="BW40" s="778">
        <v>0.80500000000000005</v>
      </c>
      <c r="BX40" s="778">
        <v>0.79100000000000004</v>
      </c>
      <c r="BY40" s="778">
        <v>1.2132000000000001</v>
      </c>
      <c r="BZ40" s="622"/>
      <c r="CA40" s="619" t="s">
        <v>383</v>
      </c>
      <c r="CB40" s="619" t="s">
        <v>616</v>
      </c>
      <c r="CC40" s="770">
        <v>32463</v>
      </c>
      <c r="CD40" s="770">
        <v>33301</v>
      </c>
      <c r="CE40" s="770">
        <v>34674</v>
      </c>
      <c r="CF40" s="820">
        <v>33479.333333333336</v>
      </c>
      <c r="CG40" s="820">
        <v>0.78049999999999997</v>
      </c>
      <c r="CH40" s="639"/>
      <c r="CI40" s="820">
        <v>-1194.6666666666642</v>
      </c>
      <c r="CJ40" s="820">
        <v>-3.4500000000000003E-2</v>
      </c>
      <c r="CL40" s="619" t="s">
        <v>383</v>
      </c>
      <c r="CM40" s="619" t="s">
        <v>616</v>
      </c>
      <c r="CN40" s="780">
        <v>0.7913</v>
      </c>
      <c r="CO40" s="781"/>
      <c r="CP40" s="780">
        <v>8909</v>
      </c>
      <c r="CQ40" s="787">
        <v>16365283</v>
      </c>
      <c r="CR40" s="787">
        <v>0</v>
      </c>
      <c r="CS40" s="787">
        <v>16365283</v>
      </c>
      <c r="CT40" s="787">
        <v>1836.94</v>
      </c>
      <c r="CU40" s="781"/>
      <c r="CV40" s="822">
        <v>1553.51</v>
      </c>
      <c r="CW40" s="787">
        <v>409.73</v>
      </c>
      <c r="CX40" s="785">
        <v>1</v>
      </c>
      <c r="CY40" s="786"/>
      <c r="CZ40" s="787">
        <v>0.79100000000000004</v>
      </c>
      <c r="DA40" s="787">
        <v>1</v>
      </c>
      <c r="DB40" s="781"/>
      <c r="DC40" s="785">
        <v>1</v>
      </c>
      <c r="DX40" s="1047" t="s">
        <v>339</v>
      </c>
      <c r="DY40" s="1045" t="s">
        <v>880</v>
      </c>
      <c r="DZ40" s="1038" t="s">
        <v>6</v>
      </c>
      <c r="EA40" s="1046" t="s">
        <v>881</v>
      </c>
      <c r="EB40" s="792">
        <v>455</v>
      </c>
      <c r="EC40" s="793"/>
      <c r="ED40" s="794">
        <v>455</v>
      </c>
      <c r="EE40" s="794"/>
      <c r="EF40" s="793"/>
      <c r="EG40" s="794">
        <v>1.0955407878262545E-2</v>
      </c>
      <c r="EH40" s="793"/>
      <c r="EI40" s="794">
        <v>0</v>
      </c>
      <c r="EJ40" s="794"/>
      <c r="EK40" s="794">
        <v>0</v>
      </c>
      <c r="EL40" s="794"/>
      <c r="EM40" s="793"/>
      <c r="EN40" s="793"/>
      <c r="EO40" s="795"/>
      <c r="ES40" s="823" t="s">
        <v>53</v>
      </c>
      <c r="ET40" s="824" t="s">
        <v>54</v>
      </c>
      <c r="EU40" s="841">
        <v>737505</v>
      </c>
    </row>
    <row r="41" spans="1:151" ht="15.75">
      <c r="A41" s="798" t="s">
        <v>385</v>
      </c>
      <c r="B41" s="799" t="s">
        <v>572</v>
      </c>
      <c r="C41" s="1026">
        <v>30975</v>
      </c>
      <c r="D41" s="1027">
        <v>34704</v>
      </c>
      <c r="E41" s="1030"/>
      <c r="F41" s="1030">
        <v>34704</v>
      </c>
      <c r="G41" s="1030"/>
      <c r="H41" s="1031">
        <v>34704</v>
      </c>
      <c r="K41" s="802" t="s">
        <v>385</v>
      </c>
      <c r="L41" s="803" t="s">
        <v>386</v>
      </c>
      <c r="M41" s="804">
        <v>12529765941</v>
      </c>
      <c r="N41" s="805">
        <v>103571104</v>
      </c>
      <c r="O41" s="804">
        <v>12426194837</v>
      </c>
      <c r="P41" s="802">
        <v>2015</v>
      </c>
      <c r="Q41" s="752">
        <v>0.90339999999999998</v>
      </c>
      <c r="R41" s="803">
        <v>13754920121</v>
      </c>
      <c r="S41" s="806">
        <v>103571104</v>
      </c>
      <c r="T41" s="803">
        <v>820122205</v>
      </c>
      <c r="U41" s="803">
        <v>3432470566</v>
      </c>
      <c r="V41" s="803">
        <v>18111083996</v>
      </c>
      <c r="X41" s="619" t="s">
        <v>385</v>
      </c>
      <c r="Y41" s="619" t="s">
        <v>572</v>
      </c>
      <c r="Z41" s="807">
        <v>18111083996</v>
      </c>
      <c r="AA41" s="808">
        <v>118084267.65392001</v>
      </c>
      <c r="AB41" s="756">
        <v>37081902</v>
      </c>
      <c r="AC41" s="756">
        <v>473769</v>
      </c>
      <c r="AD41" s="809">
        <v>155639938.65391999</v>
      </c>
      <c r="AE41" s="810">
        <v>34704</v>
      </c>
      <c r="AF41" s="807">
        <v>4485</v>
      </c>
      <c r="AG41" s="807">
        <v>0.7026</v>
      </c>
      <c r="AI41" s="619" t="s">
        <v>385</v>
      </c>
      <c r="AJ41" s="619" t="s">
        <v>572</v>
      </c>
      <c r="AK41" s="760">
        <v>155639938.65391999</v>
      </c>
      <c r="AL41" s="761">
        <v>34704</v>
      </c>
      <c r="AM41" s="811">
        <v>4485</v>
      </c>
      <c r="AN41" s="812">
        <v>0.7026</v>
      </c>
      <c r="AO41" s="813">
        <v>2.0766</v>
      </c>
      <c r="AP41" s="814">
        <v>0.8992</v>
      </c>
      <c r="AQ41" s="812">
        <v>0.93830000000000002</v>
      </c>
      <c r="AR41" s="815">
        <v>0.93830000000000002</v>
      </c>
      <c r="AS41" s="825">
        <v>1842.11</v>
      </c>
      <c r="AT41" s="826">
        <v>121.13000000000011</v>
      </c>
      <c r="AU41" s="814">
        <v>4203696</v>
      </c>
      <c r="AV41" s="812">
        <v>1</v>
      </c>
      <c r="AW41" s="811">
        <v>4203696</v>
      </c>
      <c r="BB41" s="619" t="s">
        <v>385</v>
      </c>
      <c r="BC41" s="619" t="s">
        <v>617</v>
      </c>
      <c r="BD41" s="768">
        <v>18111083996</v>
      </c>
      <c r="BE41" s="769">
        <v>356.03</v>
      </c>
      <c r="BF41" s="808">
        <v>50869545</v>
      </c>
      <c r="BG41" s="816">
        <v>2.0766</v>
      </c>
      <c r="BH41" s="673"/>
      <c r="BI41" s="770">
        <v>34704</v>
      </c>
      <c r="BJ41" s="808">
        <v>97.47</v>
      </c>
      <c r="BK41" s="770">
        <v>218754</v>
      </c>
      <c r="BL41" s="810">
        <v>614</v>
      </c>
      <c r="BN41" s="619" t="s">
        <v>385</v>
      </c>
      <c r="BO41" s="619" t="s">
        <v>572</v>
      </c>
      <c r="BP41" s="772">
        <v>0.97839160839160844</v>
      </c>
      <c r="BQ41" s="817">
        <v>0.92590000000000006</v>
      </c>
      <c r="BR41" s="818">
        <v>0.86336044728234507</v>
      </c>
      <c r="BS41" s="774"/>
      <c r="BT41" s="819">
        <v>2015</v>
      </c>
      <c r="BU41" s="776">
        <v>0.90339999999999998</v>
      </c>
      <c r="BV41" s="777"/>
      <c r="BW41" s="778">
        <v>0.87</v>
      </c>
      <c r="BX41" s="778">
        <v>0.78600000000000003</v>
      </c>
      <c r="BY41" s="778">
        <v>1.2055</v>
      </c>
      <c r="BZ41" s="622"/>
      <c r="CA41" s="619" t="s">
        <v>385</v>
      </c>
      <c r="CB41" s="619" t="s">
        <v>617</v>
      </c>
      <c r="CC41" s="770">
        <v>37744</v>
      </c>
      <c r="CD41" s="770">
        <v>38177</v>
      </c>
      <c r="CE41" s="770">
        <v>39795</v>
      </c>
      <c r="CF41" s="820">
        <v>38572</v>
      </c>
      <c r="CG41" s="820">
        <v>0.8992</v>
      </c>
      <c r="CH41" s="639"/>
      <c r="CI41" s="820">
        <v>-1223</v>
      </c>
      <c r="CJ41" s="820">
        <v>-3.0700000000000002E-2</v>
      </c>
      <c r="CL41" s="619" t="s">
        <v>385</v>
      </c>
      <c r="CM41" s="619" t="s">
        <v>617</v>
      </c>
      <c r="CN41" s="780">
        <v>0.93830000000000002</v>
      </c>
      <c r="CO41" s="781"/>
      <c r="CP41" s="780">
        <v>34704</v>
      </c>
      <c r="CQ41" s="787">
        <v>47787865</v>
      </c>
      <c r="CR41" s="787">
        <v>0</v>
      </c>
      <c r="CS41" s="787">
        <v>47787865</v>
      </c>
      <c r="CT41" s="787">
        <v>1377.01</v>
      </c>
      <c r="CU41" s="781"/>
      <c r="CV41" s="822">
        <v>1842.11</v>
      </c>
      <c r="CW41" s="787">
        <v>121.13000000000011</v>
      </c>
      <c r="CX41" s="785">
        <v>0.748</v>
      </c>
      <c r="CY41" s="786"/>
      <c r="CZ41" s="787">
        <v>0.78600000000000003</v>
      </c>
      <c r="DA41" s="787">
        <v>1</v>
      </c>
      <c r="DB41" s="781"/>
      <c r="DC41" s="785">
        <v>1</v>
      </c>
      <c r="DX41" s="1040" t="s">
        <v>339</v>
      </c>
      <c r="DY41" s="1040" t="s">
        <v>967</v>
      </c>
      <c r="DZ41" s="1040" t="s">
        <v>6</v>
      </c>
      <c r="EA41" s="1041" t="s">
        <v>1067</v>
      </c>
      <c r="EB41" s="792">
        <v>559</v>
      </c>
      <c r="EC41" s="827"/>
      <c r="ED41" s="828">
        <v>559</v>
      </c>
      <c r="EE41" s="828">
        <v>41532</v>
      </c>
      <c r="EF41" s="827"/>
      <c r="EG41" s="828">
        <v>1.3459501107579697E-2</v>
      </c>
      <c r="EH41" s="827"/>
      <c r="EI41" s="794">
        <v>0</v>
      </c>
      <c r="EJ41" s="828"/>
      <c r="EK41" s="828">
        <v>0</v>
      </c>
      <c r="EL41" s="828"/>
      <c r="EM41" s="827"/>
      <c r="EN41" s="827"/>
      <c r="EO41" s="829"/>
      <c r="ES41" s="823" t="s">
        <v>55</v>
      </c>
      <c r="ET41" s="824" t="s">
        <v>56</v>
      </c>
      <c r="EU41" s="841">
        <v>547702</v>
      </c>
    </row>
    <row r="42" spans="1:151" ht="15.75">
      <c r="A42" s="798" t="s">
        <v>387</v>
      </c>
      <c r="B42" s="799" t="s">
        <v>76</v>
      </c>
      <c r="C42" s="1026">
        <v>1595</v>
      </c>
      <c r="D42" s="1027">
        <v>1595</v>
      </c>
      <c r="E42" s="1030"/>
      <c r="F42" s="1030">
        <v>1595</v>
      </c>
      <c r="G42" s="1030"/>
      <c r="H42" s="1031">
        <v>1595</v>
      </c>
      <c r="K42" s="802" t="s">
        <v>387</v>
      </c>
      <c r="L42" s="803" t="s">
        <v>388</v>
      </c>
      <c r="M42" s="804">
        <v>736389830</v>
      </c>
      <c r="N42" s="805">
        <v>101747261</v>
      </c>
      <c r="O42" s="804">
        <v>634642569</v>
      </c>
      <c r="P42" s="802">
        <v>2017</v>
      </c>
      <c r="Q42" s="752">
        <v>1.0064</v>
      </c>
      <c r="R42" s="803">
        <v>630606686</v>
      </c>
      <c r="S42" s="806">
        <v>101747261</v>
      </c>
      <c r="T42" s="803">
        <v>30951475</v>
      </c>
      <c r="U42" s="803">
        <v>167872703</v>
      </c>
      <c r="V42" s="803">
        <v>931178125</v>
      </c>
      <c r="X42" s="619" t="s">
        <v>387</v>
      </c>
      <c r="Y42" s="619" t="s">
        <v>388</v>
      </c>
      <c r="Z42" s="807">
        <v>931178125</v>
      </c>
      <c r="AA42" s="808">
        <v>6071281.3750000009</v>
      </c>
      <c r="AB42" s="756">
        <v>2137575</v>
      </c>
      <c r="AC42" s="756">
        <v>39665</v>
      </c>
      <c r="AD42" s="809">
        <v>8248521.3750000009</v>
      </c>
      <c r="AE42" s="810">
        <v>1595</v>
      </c>
      <c r="AF42" s="807">
        <v>5171</v>
      </c>
      <c r="AG42" s="807">
        <v>0.81010000000000004</v>
      </c>
      <c r="AI42" s="619" t="s">
        <v>387</v>
      </c>
      <c r="AJ42" s="619" t="s">
        <v>76</v>
      </c>
      <c r="AK42" s="760">
        <v>8248521.3750000009</v>
      </c>
      <c r="AL42" s="761">
        <v>1595</v>
      </c>
      <c r="AM42" s="811">
        <v>5171</v>
      </c>
      <c r="AN42" s="812">
        <v>0.81010000000000004</v>
      </c>
      <c r="AO42" s="813">
        <v>0.11169999999999999</v>
      </c>
      <c r="AP42" s="814">
        <v>0.79610000000000003</v>
      </c>
      <c r="AQ42" s="812">
        <v>0.73329999999999995</v>
      </c>
      <c r="AR42" s="815">
        <v>0.73329999999999995</v>
      </c>
      <c r="AS42" s="825">
        <v>1439.64</v>
      </c>
      <c r="AT42" s="826">
        <v>523.59999999999991</v>
      </c>
      <c r="AU42" s="814">
        <v>835142</v>
      </c>
      <c r="AV42" s="812">
        <v>1</v>
      </c>
      <c r="AW42" s="811">
        <v>835142</v>
      </c>
      <c r="BB42" s="619" t="s">
        <v>387</v>
      </c>
      <c r="BC42" s="619" t="s">
        <v>684</v>
      </c>
      <c r="BD42" s="768">
        <v>931178125</v>
      </c>
      <c r="BE42" s="769">
        <v>340.44</v>
      </c>
      <c r="BF42" s="808">
        <v>2735219</v>
      </c>
      <c r="BG42" s="816">
        <v>0.11169999999999999</v>
      </c>
      <c r="BH42" s="673"/>
      <c r="BI42" s="770">
        <v>1595</v>
      </c>
      <c r="BJ42" s="808">
        <v>4.6900000000000004</v>
      </c>
      <c r="BK42" s="770">
        <v>12043</v>
      </c>
      <c r="BL42" s="810">
        <v>35</v>
      </c>
      <c r="BN42" s="619" t="s">
        <v>387</v>
      </c>
      <c r="BO42" s="619" t="s">
        <v>76</v>
      </c>
      <c r="BP42" s="772">
        <v>1.1596263888888889</v>
      </c>
      <c r="BQ42" s="772">
        <v>0.98840000000000006</v>
      </c>
      <c r="BR42" s="773">
        <v>1.0154275184275185</v>
      </c>
      <c r="BS42" s="774"/>
      <c r="BT42" s="775">
        <v>2017</v>
      </c>
      <c r="BU42" s="776">
        <v>1.0064</v>
      </c>
      <c r="BV42" s="777"/>
      <c r="BW42" s="778">
        <v>0.76</v>
      </c>
      <c r="BX42" s="778">
        <v>0.76500000000000001</v>
      </c>
      <c r="BY42" s="778">
        <v>1.1733</v>
      </c>
      <c r="BZ42" s="622"/>
      <c r="CA42" s="619" t="s">
        <v>387</v>
      </c>
      <c r="CB42" s="619" t="s">
        <v>997</v>
      </c>
      <c r="CC42" s="770">
        <v>33229</v>
      </c>
      <c r="CD42" s="770">
        <v>33796</v>
      </c>
      <c r="CE42" s="770">
        <v>35418</v>
      </c>
      <c r="CF42" s="820">
        <v>34147.666666666664</v>
      </c>
      <c r="CG42" s="820">
        <v>0.79610000000000003</v>
      </c>
      <c r="CH42" s="639"/>
      <c r="CI42" s="820">
        <v>-1270.3333333333358</v>
      </c>
      <c r="CJ42" s="820">
        <v>-3.5900000000000001E-2</v>
      </c>
      <c r="CL42" s="619" t="s">
        <v>387</v>
      </c>
      <c r="CM42" s="619" t="s">
        <v>684</v>
      </c>
      <c r="CN42" s="780">
        <v>0.73329999999999995</v>
      </c>
      <c r="CO42" s="781"/>
      <c r="CP42" s="780">
        <v>1595</v>
      </c>
      <c r="CQ42" s="787">
        <v>2708000</v>
      </c>
      <c r="CR42" s="787">
        <v>0</v>
      </c>
      <c r="CS42" s="787">
        <v>2708000</v>
      </c>
      <c r="CT42" s="787">
        <v>1697.81</v>
      </c>
      <c r="CU42" s="781"/>
      <c r="CV42" s="822">
        <v>1439.64</v>
      </c>
      <c r="CW42" s="787">
        <v>523.59999999999991</v>
      </c>
      <c r="CX42" s="785">
        <v>1</v>
      </c>
      <c r="CY42" s="786"/>
      <c r="CZ42" s="787">
        <v>0.76500000000000001</v>
      </c>
      <c r="DA42" s="787">
        <v>1</v>
      </c>
      <c r="DB42" s="781"/>
      <c r="DC42" s="785">
        <v>1</v>
      </c>
      <c r="DX42" s="1042" t="s">
        <v>341</v>
      </c>
      <c r="DY42" s="1042" t="s">
        <v>341</v>
      </c>
      <c r="DZ42" s="1042" t="s">
        <v>744</v>
      </c>
      <c r="EA42" s="1043" t="s">
        <v>342</v>
      </c>
      <c r="EB42" s="792">
        <v>11231</v>
      </c>
      <c r="EC42" s="833"/>
      <c r="ED42" s="834">
        <v>11231</v>
      </c>
      <c r="EE42" s="834">
        <v>11231</v>
      </c>
      <c r="EF42" s="833"/>
      <c r="EG42" s="834">
        <v>1</v>
      </c>
      <c r="EH42" s="833"/>
      <c r="EI42" s="794">
        <v>4432982</v>
      </c>
      <c r="EJ42" s="834"/>
      <c r="EK42" s="834">
        <v>4432982</v>
      </c>
      <c r="EL42" s="834">
        <v>4432982</v>
      </c>
      <c r="EM42" s="833">
        <v>0</v>
      </c>
      <c r="EN42" s="833"/>
      <c r="EO42" s="835"/>
      <c r="ES42" s="823" t="s">
        <v>373</v>
      </c>
      <c r="ET42" s="824" t="s">
        <v>374</v>
      </c>
      <c r="EU42" s="841">
        <v>33561</v>
      </c>
    </row>
    <row r="43" spans="1:151" ht="15.75">
      <c r="A43" s="798" t="s">
        <v>389</v>
      </c>
      <c r="B43" s="799" t="s">
        <v>390</v>
      </c>
      <c r="C43" s="1026">
        <v>1140</v>
      </c>
      <c r="D43" s="1027">
        <v>1140</v>
      </c>
      <c r="E43" s="1030"/>
      <c r="F43" s="1030">
        <v>1140</v>
      </c>
      <c r="G43" s="1030"/>
      <c r="H43" s="1031">
        <v>1140</v>
      </c>
      <c r="K43" s="802" t="s">
        <v>389</v>
      </c>
      <c r="L43" s="803" t="s">
        <v>390</v>
      </c>
      <c r="M43" s="804">
        <v>1008024150</v>
      </c>
      <c r="N43" s="805">
        <v>20056110</v>
      </c>
      <c r="O43" s="804">
        <v>987968040</v>
      </c>
      <c r="P43" s="802">
        <v>2015</v>
      </c>
      <c r="Q43" s="752">
        <v>0.98370000000000002</v>
      </c>
      <c r="R43" s="803">
        <v>1004338762</v>
      </c>
      <c r="S43" s="806">
        <v>20056110</v>
      </c>
      <c r="T43" s="803">
        <v>36009356</v>
      </c>
      <c r="U43" s="803">
        <v>118491340</v>
      </c>
      <c r="V43" s="803">
        <v>1178895568</v>
      </c>
      <c r="X43" s="619" t="s">
        <v>389</v>
      </c>
      <c r="Y43" s="619" t="s">
        <v>390</v>
      </c>
      <c r="Z43" s="807">
        <v>1178895568</v>
      </c>
      <c r="AA43" s="808">
        <v>7686399.103360001</v>
      </c>
      <c r="AB43" s="756">
        <v>1988008</v>
      </c>
      <c r="AC43" s="756">
        <v>17962</v>
      </c>
      <c r="AD43" s="809">
        <v>9692369.103360001</v>
      </c>
      <c r="AE43" s="810">
        <v>1140</v>
      </c>
      <c r="AF43" s="807">
        <v>8502</v>
      </c>
      <c r="AG43" s="807">
        <v>1.3320000000000001</v>
      </c>
      <c r="AI43" s="619" t="s">
        <v>389</v>
      </c>
      <c r="AJ43" s="619" t="s">
        <v>390</v>
      </c>
      <c r="AK43" s="760">
        <v>9692369.103360001</v>
      </c>
      <c r="AL43" s="761">
        <v>1140</v>
      </c>
      <c r="AM43" s="811">
        <v>8502</v>
      </c>
      <c r="AN43" s="812">
        <v>1.3320000000000001</v>
      </c>
      <c r="AO43" s="813">
        <v>0.1648</v>
      </c>
      <c r="AP43" s="814">
        <v>0.70699999999999996</v>
      </c>
      <c r="AQ43" s="812">
        <v>0.90280000000000005</v>
      </c>
      <c r="AR43" s="815">
        <v>0.90280000000000005</v>
      </c>
      <c r="AS43" s="825">
        <v>1772.41</v>
      </c>
      <c r="AT43" s="826">
        <v>190.82999999999993</v>
      </c>
      <c r="AU43" s="814">
        <v>217546</v>
      </c>
      <c r="AV43" s="812">
        <v>0.43</v>
      </c>
      <c r="AW43" s="811">
        <v>93545</v>
      </c>
      <c r="BB43" s="619" t="s">
        <v>389</v>
      </c>
      <c r="BC43" s="619" t="s">
        <v>618</v>
      </c>
      <c r="BD43" s="768">
        <v>1178895568</v>
      </c>
      <c r="BE43" s="769">
        <v>292.08</v>
      </c>
      <c r="BF43" s="808">
        <v>4036208</v>
      </c>
      <c r="BG43" s="816">
        <v>0.1648</v>
      </c>
      <c r="BH43" s="673"/>
      <c r="BI43" s="770">
        <v>1140</v>
      </c>
      <c r="BJ43" s="808">
        <v>3.9</v>
      </c>
      <c r="BK43" s="770">
        <v>8763</v>
      </c>
      <c r="BL43" s="810">
        <v>30</v>
      </c>
      <c r="BN43" s="619" t="s">
        <v>389</v>
      </c>
      <c r="BO43" s="619" t="s">
        <v>390</v>
      </c>
      <c r="BP43" s="772">
        <v>0.9961044176706827</v>
      </c>
      <c r="BQ43" s="817">
        <v>0.98140000000000005</v>
      </c>
      <c r="BR43" s="818">
        <v>0.98112679153094462</v>
      </c>
      <c r="BS43" s="774"/>
      <c r="BT43" s="819">
        <v>2015</v>
      </c>
      <c r="BU43" s="776">
        <v>0.98370000000000002</v>
      </c>
      <c r="BV43" s="777"/>
      <c r="BW43" s="778">
        <v>0.58499999999999996</v>
      </c>
      <c r="BX43" s="778">
        <v>0.57499999999999996</v>
      </c>
      <c r="BY43" s="778">
        <v>0.88190000000000002</v>
      </c>
      <c r="BZ43" s="622"/>
      <c r="CA43" s="619" t="s">
        <v>389</v>
      </c>
      <c r="CB43" s="619" t="s">
        <v>618</v>
      </c>
      <c r="CC43" s="770">
        <v>30002</v>
      </c>
      <c r="CD43" s="770">
        <v>29465</v>
      </c>
      <c r="CE43" s="770">
        <v>31517</v>
      </c>
      <c r="CF43" s="820">
        <v>30328</v>
      </c>
      <c r="CG43" s="820">
        <v>0.70699999999999996</v>
      </c>
      <c r="CH43" s="639"/>
      <c r="CI43" s="820">
        <v>-1189</v>
      </c>
      <c r="CJ43" s="820">
        <v>-3.7699999999999997E-2</v>
      </c>
      <c r="CL43" s="619" t="s">
        <v>389</v>
      </c>
      <c r="CM43" s="619" t="s">
        <v>618</v>
      </c>
      <c r="CN43" s="780">
        <v>0.90280000000000005</v>
      </c>
      <c r="CO43" s="781"/>
      <c r="CP43" s="780">
        <v>1140</v>
      </c>
      <c r="CQ43" s="787">
        <v>869769</v>
      </c>
      <c r="CR43" s="787">
        <v>0</v>
      </c>
      <c r="CS43" s="787">
        <v>869769</v>
      </c>
      <c r="CT43" s="787">
        <v>762.96</v>
      </c>
      <c r="CU43" s="781"/>
      <c r="CV43" s="822">
        <v>1772.41</v>
      </c>
      <c r="CW43" s="787">
        <v>190.82999999999993</v>
      </c>
      <c r="CX43" s="785">
        <v>0.43</v>
      </c>
      <c r="CY43" s="786"/>
      <c r="CZ43" s="787">
        <v>0.57499999999999996</v>
      </c>
      <c r="DA43" s="787" t="s">
        <v>2</v>
      </c>
      <c r="DB43" s="781"/>
      <c r="DC43" s="785">
        <v>0.43</v>
      </c>
      <c r="DX43" s="1042" t="s">
        <v>343</v>
      </c>
      <c r="DY43" s="1042" t="s">
        <v>343</v>
      </c>
      <c r="DZ43" s="1042" t="s">
        <v>744</v>
      </c>
      <c r="EA43" s="1043" t="s">
        <v>344</v>
      </c>
      <c r="EB43" s="792">
        <v>1888</v>
      </c>
      <c r="EC43" s="833"/>
      <c r="ED43" s="834">
        <v>1888</v>
      </c>
      <c r="EE43" s="834">
        <v>1888</v>
      </c>
      <c r="EF43" s="833"/>
      <c r="EG43" s="834">
        <v>1</v>
      </c>
      <c r="EH43" s="833"/>
      <c r="EI43" s="794">
        <v>610107</v>
      </c>
      <c r="EJ43" s="834"/>
      <c r="EK43" s="834">
        <v>610107</v>
      </c>
      <c r="EL43" s="834">
        <v>610107</v>
      </c>
      <c r="EM43" s="833">
        <v>0</v>
      </c>
      <c r="EN43" s="833"/>
      <c r="EO43" s="835"/>
      <c r="ES43" s="823" t="s">
        <v>375</v>
      </c>
      <c r="ET43" s="824" t="s">
        <v>376</v>
      </c>
      <c r="EU43" s="841">
        <v>6360118</v>
      </c>
    </row>
    <row r="44" spans="1:151" ht="15.75">
      <c r="A44" s="798" t="s">
        <v>391</v>
      </c>
      <c r="B44" s="799" t="s">
        <v>392</v>
      </c>
      <c r="C44" s="1026">
        <v>7231</v>
      </c>
      <c r="D44" s="1027">
        <v>9150</v>
      </c>
      <c r="E44" s="1030"/>
      <c r="F44" s="1030">
        <v>9150</v>
      </c>
      <c r="G44" s="1030"/>
      <c r="H44" s="1031">
        <v>9150</v>
      </c>
      <c r="K44" s="802" t="s">
        <v>391</v>
      </c>
      <c r="L44" s="803" t="s">
        <v>392</v>
      </c>
      <c r="M44" s="804">
        <v>3696772300</v>
      </c>
      <c r="N44" s="805">
        <v>214986303</v>
      </c>
      <c r="O44" s="804">
        <v>3481785997</v>
      </c>
      <c r="P44" s="802">
        <v>2018</v>
      </c>
      <c r="Q44" s="752">
        <v>1</v>
      </c>
      <c r="R44" s="803">
        <v>3481785997</v>
      </c>
      <c r="S44" s="806">
        <v>214986303</v>
      </c>
      <c r="T44" s="803">
        <v>142832854</v>
      </c>
      <c r="U44" s="803">
        <v>1002261873</v>
      </c>
      <c r="V44" s="803">
        <v>4841867027</v>
      </c>
      <c r="X44" s="619" t="s">
        <v>391</v>
      </c>
      <c r="Y44" s="619" t="s">
        <v>392</v>
      </c>
      <c r="Z44" s="807">
        <v>4841867027</v>
      </c>
      <c r="AA44" s="808">
        <v>31568973.016040005</v>
      </c>
      <c r="AB44" s="756">
        <v>8012811</v>
      </c>
      <c r="AC44" s="756">
        <v>178889</v>
      </c>
      <c r="AD44" s="809">
        <v>39760673.016040005</v>
      </c>
      <c r="AE44" s="810">
        <v>9150</v>
      </c>
      <c r="AF44" s="807">
        <v>4345</v>
      </c>
      <c r="AG44" s="807">
        <v>0.68069999999999997</v>
      </c>
      <c r="AI44" s="619" t="s">
        <v>391</v>
      </c>
      <c r="AJ44" s="619" t="s">
        <v>392</v>
      </c>
      <c r="AK44" s="760">
        <v>39760673.016040005</v>
      </c>
      <c r="AL44" s="761">
        <v>9150</v>
      </c>
      <c r="AM44" s="811">
        <v>4345</v>
      </c>
      <c r="AN44" s="812">
        <v>0.68069999999999997</v>
      </c>
      <c r="AO44" s="813">
        <v>0.37180000000000002</v>
      </c>
      <c r="AP44" s="814">
        <v>0.83250000000000002</v>
      </c>
      <c r="AQ44" s="812">
        <v>0.7258</v>
      </c>
      <c r="AR44" s="815">
        <v>0.7258</v>
      </c>
      <c r="AS44" s="825">
        <v>1424.92</v>
      </c>
      <c r="AT44" s="826">
        <v>538.31999999999994</v>
      </c>
      <c r="AU44" s="814">
        <v>4925628</v>
      </c>
      <c r="AV44" s="812">
        <v>1</v>
      </c>
      <c r="AW44" s="811">
        <v>4925628</v>
      </c>
      <c r="BB44" s="619" t="s">
        <v>391</v>
      </c>
      <c r="BC44" s="619" t="s">
        <v>619</v>
      </c>
      <c r="BD44" s="768">
        <v>4841867027</v>
      </c>
      <c r="BE44" s="769">
        <v>531.57000000000005</v>
      </c>
      <c r="BF44" s="808">
        <v>9108616</v>
      </c>
      <c r="BG44" s="816">
        <v>0.37180000000000002</v>
      </c>
      <c r="BH44" s="673"/>
      <c r="BI44" s="770">
        <v>9150</v>
      </c>
      <c r="BJ44" s="808">
        <v>17.21</v>
      </c>
      <c r="BK44" s="770">
        <v>60213</v>
      </c>
      <c r="BL44" s="810">
        <v>113</v>
      </c>
      <c r="BN44" s="619" t="s">
        <v>391</v>
      </c>
      <c r="BO44" s="619" t="s">
        <v>392</v>
      </c>
      <c r="BP44" s="772">
        <v>0.98798399999999997</v>
      </c>
      <c r="BQ44" s="772">
        <v>0.96019999999999994</v>
      </c>
      <c r="BR44" s="818">
        <v>1</v>
      </c>
      <c r="BS44" s="774"/>
      <c r="BT44" s="819">
        <v>2018</v>
      </c>
      <c r="BU44" s="776">
        <v>1</v>
      </c>
      <c r="BV44" s="777"/>
      <c r="BW44" s="778">
        <v>0.84</v>
      </c>
      <c r="BX44" s="778">
        <v>0.84</v>
      </c>
      <c r="BY44" s="778">
        <v>1.2883</v>
      </c>
      <c r="BZ44" s="622"/>
      <c r="CA44" s="619" t="s">
        <v>391</v>
      </c>
      <c r="CB44" s="619" t="s">
        <v>619</v>
      </c>
      <c r="CC44" s="770">
        <v>34506</v>
      </c>
      <c r="CD44" s="770">
        <v>35773</v>
      </c>
      <c r="CE44" s="770">
        <v>36852</v>
      </c>
      <c r="CF44" s="820">
        <v>35710.333333333336</v>
      </c>
      <c r="CG44" s="820">
        <v>0.83250000000000002</v>
      </c>
      <c r="CH44" s="639"/>
      <c r="CI44" s="820">
        <v>-1141.6666666666642</v>
      </c>
      <c r="CJ44" s="820">
        <v>-3.1E-2</v>
      </c>
      <c r="CL44" s="619" t="s">
        <v>391</v>
      </c>
      <c r="CM44" s="619" t="s">
        <v>619</v>
      </c>
      <c r="CN44" s="780">
        <v>0.7258</v>
      </c>
      <c r="CO44" s="781"/>
      <c r="CP44" s="780">
        <v>9150</v>
      </c>
      <c r="CQ44" s="787">
        <v>14004385</v>
      </c>
      <c r="CR44" s="787">
        <v>0</v>
      </c>
      <c r="CS44" s="787">
        <v>14004385</v>
      </c>
      <c r="CT44" s="787">
        <v>1530.53</v>
      </c>
      <c r="CU44" s="781"/>
      <c r="CV44" s="822">
        <v>1424.92</v>
      </c>
      <c r="CW44" s="787">
        <v>538.31999999999994</v>
      </c>
      <c r="CX44" s="785">
        <v>1</v>
      </c>
      <c r="CY44" s="786"/>
      <c r="CZ44" s="787">
        <v>0.84</v>
      </c>
      <c r="DA44" s="787">
        <v>1</v>
      </c>
      <c r="DB44" s="781"/>
      <c r="DC44" s="785">
        <v>1</v>
      </c>
      <c r="DX44" s="1038" t="s">
        <v>345</v>
      </c>
      <c r="DY44" s="1038" t="s">
        <v>345</v>
      </c>
      <c r="DZ44" s="1038" t="s">
        <v>744</v>
      </c>
      <c r="EA44" s="1039" t="s">
        <v>569</v>
      </c>
      <c r="EB44" s="792">
        <v>8091</v>
      </c>
      <c r="EC44" s="793"/>
      <c r="ED44" s="794">
        <v>8091</v>
      </c>
      <c r="EE44" s="794"/>
      <c r="EF44" s="793"/>
      <c r="EG44" s="794">
        <v>0.97119193374144763</v>
      </c>
      <c r="EH44" s="793"/>
      <c r="EI44" s="794">
        <v>0</v>
      </c>
      <c r="EJ44" s="794"/>
      <c r="EK44" s="794">
        <v>0</v>
      </c>
      <c r="EL44" s="794">
        <v>0</v>
      </c>
      <c r="EM44" s="793">
        <v>0</v>
      </c>
      <c r="EN44" s="793"/>
      <c r="EO44" s="795"/>
      <c r="ES44" s="823" t="s">
        <v>377</v>
      </c>
      <c r="ET44" s="824" t="s">
        <v>178</v>
      </c>
      <c r="EU44" s="841">
        <v>0</v>
      </c>
    </row>
    <row r="45" spans="1:151" ht="15.75">
      <c r="A45" s="798" t="s">
        <v>393</v>
      </c>
      <c r="B45" s="799" t="s">
        <v>404</v>
      </c>
      <c r="C45" s="1026">
        <v>2881</v>
      </c>
      <c r="D45" s="1027">
        <v>2881</v>
      </c>
      <c r="E45" s="1030"/>
      <c r="F45" s="1030">
        <v>2881</v>
      </c>
      <c r="G45" s="1030"/>
      <c r="H45" s="1031">
        <v>2881</v>
      </c>
      <c r="K45" s="802" t="s">
        <v>393</v>
      </c>
      <c r="L45" s="803" t="s">
        <v>404</v>
      </c>
      <c r="M45" s="804">
        <v>811901478</v>
      </c>
      <c r="N45" s="805">
        <v>84378928</v>
      </c>
      <c r="O45" s="804">
        <v>727522550</v>
      </c>
      <c r="P45" s="802">
        <v>2013</v>
      </c>
      <c r="Q45" s="752">
        <v>1.0004999999999999</v>
      </c>
      <c r="R45" s="803">
        <v>727158971</v>
      </c>
      <c r="S45" s="806">
        <v>84378928</v>
      </c>
      <c r="T45" s="803">
        <v>44592229</v>
      </c>
      <c r="U45" s="803">
        <v>276703546</v>
      </c>
      <c r="V45" s="803">
        <v>1132833674</v>
      </c>
      <c r="X45" s="619" t="s">
        <v>393</v>
      </c>
      <c r="Y45" s="619" t="s">
        <v>404</v>
      </c>
      <c r="Z45" s="807">
        <v>1132833674</v>
      </c>
      <c r="AA45" s="808">
        <v>7386075.5544800004</v>
      </c>
      <c r="AB45" s="756">
        <v>3695733</v>
      </c>
      <c r="AC45" s="756">
        <v>91950</v>
      </c>
      <c r="AD45" s="809">
        <v>11173758.554480001</v>
      </c>
      <c r="AE45" s="810">
        <v>2881</v>
      </c>
      <c r="AF45" s="807">
        <v>3878</v>
      </c>
      <c r="AG45" s="807">
        <v>0.60760000000000003</v>
      </c>
      <c r="AI45" s="619" t="s">
        <v>393</v>
      </c>
      <c r="AJ45" s="619" t="s">
        <v>404</v>
      </c>
      <c r="AK45" s="760">
        <v>11173758.554480001</v>
      </c>
      <c r="AL45" s="761">
        <v>2881</v>
      </c>
      <c r="AM45" s="811">
        <v>3878</v>
      </c>
      <c r="AN45" s="812">
        <v>0.60760000000000003</v>
      </c>
      <c r="AO45" s="813">
        <v>0.1739</v>
      </c>
      <c r="AP45" s="814">
        <v>0.72570000000000001</v>
      </c>
      <c r="AQ45" s="812">
        <v>0.62329999999999997</v>
      </c>
      <c r="AR45" s="815">
        <v>0.62329999999999997</v>
      </c>
      <c r="AS45" s="825">
        <v>1223.69</v>
      </c>
      <c r="AT45" s="826">
        <v>739.55</v>
      </c>
      <c r="AU45" s="814">
        <v>2130644</v>
      </c>
      <c r="AV45" s="812">
        <v>1</v>
      </c>
      <c r="AW45" s="811">
        <v>2130644</v>
      </c>
      <c r="BB45" s="619" t="s">
        <v>393</v>
      </c>
      <c r="BC45" s="619" t="s">
        <v>620</v>
      </c>
      <c r="BD45" s="768">
        <v>1132833674</v>
      </c>
      <c r="BE45" s="769">
        <v>265.93</v>
      </c>
      <c r="BF45" s="808">
        <v>4259894</v>
      </c>
      <c r="BG45" s="816">
        <v>0.1739</v>
      </c>
      <c r="BH45" s="673"/>
      <c r="BI45" s="770">
        <v>2881</v>
      </c>
      <c r="BJ45" s="808">
        <v>10.83</v>
      </c>
      <c r="BK45" s="770">
        <v>21356</v>
      </c>
      <c r="BL45" s="810">
        <v>80</v>
      </c>
      <c r="BN45" s="619" t="s">
        <v>393</v>
      </c>
      <c r="BO45" s="619" t="s">
        <v>404</v>
      </c>
      <c r="BP45" s="772">
        <v>0.97373015873015878</v>
      </c>
      <c r="BQ45" s="772">
        <v>1.0170000000000001</v>
      </c>
      <c r="BR45" s="818">
        <v>0.99850000000000005</v>
      </c>
      <c r="BS45" s="774"/>
      <c r="BT45" s="819">
        <v>2013</v>
      </c>
      <c r="BU45" s="776">
        <v>1.0004999999999999</v>
      </c>
      <c r="BV45" s="777"/>
      <c r="BW45" s="778">
        <v>0.78600000000000003</v>
      </c>
      <c r="BX45" s="778">
        <v>0.78600000000000003</v>
      </c>
      <c r="BY45" s="778">
        <v>1.2055</v>
      </c>
      <c r="BZ45" s="622"/>
      <c r="CA45" s="619" t="s">
        <v>393</v>
      </c>
      <c r="CB45" s="619" t="s">
        <v>620</v>
      </c>
      <c r="CC45" s="770">
        <v>30578</v>
      </c>
      <c r="CD45" s="770">
        <v>30308</v>
      </c>
      <c r="CE45" s="770">
        <v>32493</v>
      </c>
      <c r="CF45" s="820">
        <v>31126.333333333332</v>
      </c>
      <c r="CG45" s="820">
        <v>0.72570000000000001</v>
      </c>
      <c r="CH45" s="639"/>
      <c r="CI45" s="820">
        <v>-1366.6666666666679</v>
      </c>
      <c r="CJ45" s="820">
        <v>-4.2099999999999999E-2</v>
      </c>
      <c r="CL45" s="619" t="s">
        <v>393</v>
      </c>
      <c r="CM45" s="619" t="s">
        <v>620</v>
      </c>
      <c r="CN45" s="780">
        <v>0.62329999999999997</v>
      </c>
      <c r="CO45" s="781"/>
      <c r="CP45" s="780">
        <v>2881</v>
      </c>
      <c r="CQ45" s="787">
        <v>2317000</v>
      </c>
      <c r="CR45" s="787">
        <v>0</v>
      </c>
      <c r="CS45" s="787">
        <v>2317000</v>
      </c>
      <c r="CT45" s="787">
        <v>804.23</v>
      </c>
      <c r="CU45" s="781"/>
      <c r="CV45" s="822">
        <v>1223.69</v>
      </c>
      <c r="CW45" s="787">
        <v>739.55</v>
      </c>
      <c r="CX45" s="785">
        <v>0.65700000000000003</v>
      </c>
      <c r="CY45" s="786"/>
      <c r="CZ45" s="787">
        <v>0.78600000000000003</v>
      </c>
      <c r="DA45" s="787">
        <v>1</v>
      </c>
      <c r="DB45" s="781"/>
      <c r="DC45" s="785">
        <v>1</v>
      </c>
      <c r="DX45" s="1040" t="s">
        <v>345</v>
      </c>
      <c r="DY45" s="1040" t="s">
        <v>29</v>
      </c>
      <c r="DZ45" s="1040" t="s">
        <v>6</v>
      </c>
      <c r="EA45" s="1041" t="s">
        <v>30</v>
      </c>
      <c r="EB45" s="792">
        <v>240</v>
      </c>
      <c r="EC45" s="827"/>
      <c r="ED45" s="828">
        <v>240</v>
      </c>
      <c r="EE45" s="828">
        <v>8331</v>
      </c>
      <c r="EF45" s="827"/>
      <c r="EG45" s="828">
        <v>2.8808066258552395E-2</v>
      </c>
      <c r="EH45" s="827"/>
      <c r="EI45" s="794">
        <v>0</v>
      </c>
      <c r="EJ45" s="828"/>
      <c r="EK45" s="828">
        <v>0</v>
      </c>
      <c r="EL45" s="828"/>
      <c r="EM45" s="827"/>
      <c r="EN45" s="827"/>
      <c r="EO45" s="829"/>
      <c r="ES45" s="823" t="s">
        <v>379</v>
      </c>
      <c r="ET45" s="824" t="s">
        <v>380</v>
      </c>
      <c r="EU45" s="841">
        <v>3743193</v>
      </c>
    </row>
    <row r="46" spans="1:151" ht="15.75">
      <c r="A46" s="798" t="s">
        <v>405</v>
      </c>
      <c r="B46" s="799" t="s">
        <v>406</v>
      </c>
      <c r="C46" s="1026">
        <v>71331</v>
      </c>
      <c r="D46" s="1027">
        <v>80270</v>
      </c>
      <c r="E46" s="1030"/>
      <c r="F46" s="1030">
        <v>80270</v>
      </c>
      <c r="G46" s="1030"/>
      <c r="H46" s="1031">
        <v>80270</v>
      </c>
      <c r="K46" s="802" t="s">
        <v>405</v>
      </c>
      <c r="L46" s="803" t="s">
        <v>406</v>
      </c>
      <c r="M46" s="804">
        <v>41189988576</v>
      </c>
      <c r="N46" s="805">
        <v>75683637</v>
      </c>
      <c r="O46" s="804">
        <v>41114304939</v>
      </c>
      <c r="P46" s="802">
        <v>2017</v>
      </c>
      <c r="Q46" s="752">
        <v>0.96409999999999996</v>
      </c>
      <c r="R46" s="803">
        <v>42645270137</v>
      </c>
      <c r="S46" s="806">
        <v>75683637</v>
      </c>
      <c r="T46" s="803">
        <v>1325606744</v>
      </c>
      <c r="U46" s="803">
        <v>9079551518</v>
      </c>
      <c r="V46" s="803">
        <v>53126112036</v>
      </c>
      <c r="X46" s="619" t="s">
        <v>405</v>
      </c>
      <c r="Y46" s="619" t="s">
        <v>406</v>
      </c>
      <c r="Z46" s="807">
        <v>53126112036</v>
      </c>
      <c r="AA46" s="808">
        <v>346382250.47472006</v>
      </c>
      <c r="AB46" s="756">
        <v>89053099</v>
      </c>
      <c r="AC46" s="756">
        <v>1903874</v>
      </c>
      <c r="AD46" s="809">
        <v>437339223.47472006</v>
      </c>
      <c r="AE46" s="810">
        <v>80270</v>
      </c>
      <c r="AF46" s="807">
        <v>5448</v>
      </c>
      <c r="AG46" s="807">
        <v>0.85350000000000004</v>
      </c>
      <c r="AI46" s="619" t="s">
        <v>405</v>
      </c>
      <c r="AJ46" s="619" t="s">
        <v>406</v>
      </c>
      <c r="AK46" s="760">
        <v>437339223.47472006</v>
      </c>
      <c r="AL46" s="761">
        <v>80270</v>
      </c>
      <c r="AM46" s="811">
        <v>5448</v>
      </c>
      <c r="AN46" s="812">
        <v>0.85350000000000004</v>
      </c>
      <c r="AO46" s="813">
        <v>3.3586999999999998</v>
      </c>
      <c r="AP46" s="814">
        <v>1.0147999999999999</v>
      </c>
      <c r="AQ46" s="812">
        <v>1.1846999999999999</v>
      </c>
      <c r="AR46" s="815" t="s">
        <v>2</v>
      </c>
      <c r="AS46" s="825" t="s">
        <v>2</v>
      </c>
      <c r="AT46" s="826" t="s">
        <v>2</v>
      </c>
      <c r="AU46" s="814">
        <v>0</v>
      </c>
      <c r="AV46" s="812" t="s">
        <v>2</v>
      </c>
      <c r="AW46" s="811">
        <v>0</v>
      </c>
      <c r="BB46" s="619" t="s">
        <v>405</v>
      </c>
      <c r="BC46" s="619" t="s">
        <v>621</v>
      </c>
      <c r="BD46" s="768">
        <v>53126112036</v>
      </c>
      <c r="BE46" s="769">
        <v>645.70000000000005</v>
      </c>
      <c r="BF46" s="808">
        <v>82276773</v>
      </c>
      <c r="BG46" s="816">
        <v>3.3586999999999998</v>
      </c>
      <c r="BH46" s="673"/>
      <c r="BI46" s="770">
        <v>80270</v>
      </c>
      <c r="BJ46" s="808">
        <v>124.31</v>
      </c>
      <c r="BK46" s="770">
        <v>527922</v>
      </c>
      <c r="BL46" s="810">
        <v>818</v>
      </c>
      <c r="BN46" s="619" t="s">
        <v>405</v>
      </c>
      <c r="BO46" s="619" t="s">
        <v>406</v>
      </c>
      <c r="BP46" s="772">
        <v>0.97773504273504264</v>
      </c>
      <c r="BQ46" s="772">
        <v>0.99750000000000005</v>
      </c>
      <c r="BR46" s="773">
        <v>0.94736842105263153</v>
      </c>
      <c r="BS46" s="774"/>
      <c r="BT46" s="775">
        <v>2017</v>
      </c>
      <c r="BU46" s="776">
        <v>0.96409999999999996</v>
      </c>
      <c r="BV46" s="777"/>
      <c r="BW46" s="778">
        <v>0.73050000000000004</v>
      </c>
      <c r="BX46" s="778">
        <v>0.70399999999999996</v>
      </c>
      <c r="BY46" s="778">
        <v>1.0798000000000001</v>
      </c>
      <c r="BZ46" s="622"/>
      <c r="CA46" s="619" t="s">
        <v>405</v>
      </c>
      <c r="CB46" s="619" t="s">
        <v>621</v>
      </c>
      <c r="CC46" s="770">
        <v>43256</v>
      </c>
      <c r="CD46" s="770">
        <v>43059</v>
      </c>
      <c r="CE46" s="770">
        <v>44268</v>
      </c>
      <c r="CF46" s="820">
        <v>43527.666666666664</v>
      </c>
      <c r="CG46" s="820">
        <v>1.0147999999999999</v>
      </c>
      <c r="CH46" s="639"/>
      <c r="CI46" s="820">
        <v>-740.33333333333576</v>
      </c>
      <c r="CJ46" s="820">
        <v>-1.67E-2</v>
      </c>
      <c r="CL46" s="619" t="s">
        <v>405</v>
      </c>
      <c r="CM46" s="619" t="s">
        <v>621</v>
      </c>
      <c r="CN46" s="780" t="s">
        <v>2</v>
      </c>
      <c r="CO46" s="781"/>
      <c r="CP46" s="780">
        <v>80270</v>
      </c>
      <c r="CQ46" s="787">
        <v>195860398</v>
      </c>
      <c r="CR46" s="787">
        <v>0</v>
      </c>
      <c r="CS46" s="787">
        <v>195860398</v>
      </c>
      <c r="CT46" s="787">
        <v>2440.02</v>
      </c>
      <c r="CU46" s="781"/>
      <c r="CV46" s="822" t="s">
        <v>2</v>
      </c>
      <c r="CW46" s="787" t="s">
        <v>2</v>
      </c>
      <c r="CX46" s="785" t="s">
        <v>2</v>
      </c>
      <c r="CY46" s="786"/>
      <c r="CZ46" s="787">
        <v>0.70399999999999996</v>
      </c>
      <c r="DA46" s="787">
        <v>1</v>
      </c>
      <c r="DB46" s="781"/>
      <c r="DC46" s="785" t="s">
        <v>2</v>
      </c>
      <c r="DX46" s="1042" t="s">
        <v>347</v>
      </c>
      <c r="DY46" s="1042" t="s">
        <v>347</v>
      </c>
      <c r="DZ46" s="1042" t="s">
        <v>744</v>
      </c>
      <c r="EA46" s="1043" t="s">
        <v>348</v>
      </c>
      <c r="EB46" s="792">
        <v>2356</v>
      </c>
      <c r="EC46" s="833"/>
      <c r="ED46" s="834">
        <v>2356</v>
      </c>
      <c r="EE46" s="834">
        <v>2356</v>
      </c>
      <c r="EF46" s="833"/>
      <c r="EG46" s="834">
        <v>1</v>
      </c>
      <c r="EH46" s="833"/>
      <c r="EI46" s="794">
        <v>883924</v>
      </c>
      <c r="EJ46" s="834"/>
      <c r="EK46" s="834">
        <v>883924</v>
      </c>
      <c r="EL46" s="834">
        <v>883924</v>
      </c>
      <c r="EM46" s="833">
        <v>0</v>
      </c>
      <c r="EN46" s="833"/>
      <c r="EO46" s="835"/>
      <c r="ES46" s="823" t="s">
        <v>381</v>
      </c>
      <c r="ET46" s="824" t="s">
        <v>382</v>
      </c>
      <c r="EU46" s="841">
        <v>0</v>
      </c>
    </row>
    <row r="47" spans="1:151" ht="15.75">
      <c r="A47" s="798" t="s">
        <v>407</v>
      </c>
      <c r="B47" s="799" t="s">
        <v>408</v>
      </c>
      <c r="C47" s="1026">
        <v>2194</v>
      </c>
      <c r="D47" s="1027">
        <v>6599</v>
      </c>
      <c r="E47" s="1030"/>
      <c r="F47" s="1030">
        <v>6599</v>
      </c>
      <c r="G47" s="1030"/>
      <c r="H47" s="1031">
        <v>6599</v>
      </c>
      <c r="K47" s="802" t="s">
        <v>407</v>
      </c>
      <c r="L47" s="803" t="s">
        <v>408</v>
      </c>
      <c r="M47" s="804">
        <v>2547573113</v>
      </c>
      <c r="N47" s="805">
        <v>127133545</v>
      </c>
      <c r="O47" s="804">
        <v>2420439568</v>
      </c>
      <c r="P47" s="802">
        <v>2015</v>
      </c>
      <c r="Q47" s="752">
        <v>0.96540000000000004</v>
      </c>
      <c r="R47" s="803">
        <v>2507188283</v>
      </c>
      <c r="S47" s="806">
        <v>127133545</v>
      </c>
      <c r="T47" s="803">
        <v>265255876</v>
      </c>
      <c r="U47" s="803">
        <v>879916622</v>
      </c>
      <c r="V47" s="803">
        <v>3779494326</v>
      </c>
      <c r="X47" s="619" t="s">
        <v>407</v>
      </c>
      <c r="Y47" s="619" t="s">
        <v>408</v>
      </c>
      <c r="Z47" s="807">
        <v>3779494326</v>
      </c>
      <c r="AA47" s="808">
        <v>24642303.005520001</v>
      </c>
      <c r="AB47" s="756">
        <v>9083637</v>
      </c>
      <c r="AC47" s="756">
        <v>176579</v>
      </c>
      <c r="AD47" s="809">
        <v>33902519.005520001</v>
      </c>
      <c r="AE47" s="810">
        <v>6599</v>
      </c>
      <c r="AF47" s="807">
        <v>5138</v>
      </c>
      <c r="AG47" s="807">
        <v>0.80500000000000005</v>
      </c>
      <c r="AI47" s="619" t="s">
        <v>407</v>
      </c>
      <c r="AJ47" s="619" t="s">
        <v>408</v>
      </c>
      <c r="AK47" s="760">
        <v>33902519.005520001</v>
      </c>
      <c r="AL47" s="761">
        <v>6599</v>
      </c>
      <c r="AM47" s="811">
        <v>5138</v>
      </c>
      <c r="AN47" s="812">
        <v>0.80500000000000005</v>
      </c>
      <c r="AO47" s="813">
        <v>0.21310000000000001</v>
      </c>
      <c r="AP47" s="814">
        <v>0.78610000000000002</v>
      </c>
      <c r="AQ47" s="812">
        <v>0.73640000000000005</v>
      </c>
      <c r="AR47" s="815">
        <v>0.73640000000000005</v>
      </c>
      <c r="AS47" s="825">
        <v>1445.73</v>
      </c>
      <c r="AT47" s="826">
        <v>517.51</v>
      </c>
      <c r="AU47" s="814">
        <v>3415048</v>
      </c>
      <c r="AV47" s="812">
        <v>1</v>
      </c>
      <c r="AW47" s="811">
        <v>3415048</v>
      </c>
      <c r="BB47" s="619" t="s">
        <v>407</v>
      </c>
      <c r="BC47" s="619" t="s">
        <v>622</v>
      </c>
      <c r="BD47" s="768">
        <v>3779494326</v>
      </c>
      <c r="BE47" s="769">
        <v>724.09</v>
      </c>
      <c r="BF47" s="808">
        <v>5219647</v>
      </c>
      <c r="BG47" s="816">
        <v>0.21310000000000001</v>
      </c>
      <c r="BH47" s="673"/>
      <c r="BI47" s="770">
        <v>6599</v>
      </c>
      <c r="BJ47" s="808">
        <v>9.11</v>
      </c>
      <c r="BK47" s="770">
        <v>52041</v>
      </c>
      <c r="BL47" s="810">
        <v>72</v>
      </c>
      <c r="BN47" s="619" t="s">
        <v>407</v>
      </c>
      <c r="BO47" s="619" t="s">
        <v>408</v>
      </c>
      <c r="BP47" s="772">
        <v>0.97389830508474573</v>
      </c>
      <c r="BQ47" s="817">
        <v>0.97699999999999998</v>
      </c>
      <c r="BR47" s="818">
        <v>0.95486111111111116</v>
      </c>
      <c r="BS47" s="774"/>
      <c r="BT47" s="819">
        <v>2015</v>
      </c>
      <c r="BU47" s="776">
        <v>0.96540000000000004</v>
      </c>
      <c r="BV47" s="777"/>
      <c r="BW47" s="778">
        <v>0.77</v>
      </c>
      <c r="BX47" s="778">
        <v>0.74299999999999999</v>
      </c>
      <c r="BY47" s="778">
        <v>1.1395999999999999</v>
      </c>
      <c r="BZ47" s="622"/>
      <c r="CA47" s="619" t="s">
        <v>407</v>
      </c>
      <c r="CB47" s="619" t="s">
        <v>622</v>
      </c>
      <c r="CC47" s="770">
        <v>32997</v>
      </c>
      <c r="CD47" s="770">
        <v>33547</v>
      </c>
      <c r="CE47" s="770">
        <v>34615</v>
      </c>
      <c r="CF47" s="820">
        <v>33719.666666666664</v>
      </c>
      <c r="CG47" s="820">
        <v>0.78610000000000002</v>
      </c>
      <c r="CH47" s="639"/>
      <c r="CI47" s="820">
        <v>-895.33333333333576</v>
      </c>
      <c r="CJ47" s="820">
        <v>-2.5899999999999999E-2</v>
      </c>
      <c r="CL47" s="619" t="s">
        <v>407</v>
      </c>
      <c r="CM47" s="619" t="s">
        <v>622</v>
      </c>
      <c r="CN47" s="780">
        <v>0.73640000000000005</v>
      </c>
      <c r="CO47" s="781"/>
      <c r="CP47" s="780">
        <v>6599</v>
      </c>
      <c r="CQ47" s="787">
        <v>5202251</v>
      </c>
      <c r="CR47" s="787">
        <v>5123123</v>
      </c>
      <c r="CS47" s="787">
        <v>10325374</v>
      </c>
      <c r="CT47" s="787">
        <v>1564.69</v>
      </c>
      <c r="CU47" s="781"/>
      <c r="CV47" s="822">
        <v>1445.73</v>
      </c>
      <c r="CW47" s="787">
        <v>517.51</v>
      </c>
      <c r="CX47" s="785">
        <v>1</v>
      </c>
      <c r="CY47" s="786"/>
      <c r="CZ47" s="787">
        <v>0.74299999999999999</v>
      </c>
      <c r="DA47" s="787">
        <v>1</v>
      </c>
      <c r="DB47" s="781"/>
      <c r="DC47" s="785">
        <v>1</v>
      </c>
      <c r="DX47" s="1038" t="s">
        <v>349</v>
      </c>
      <c r="DY47" s="1038" t="s">
        <v>349</v>
      </c>
      <c r="DZ47" s="1038" t="s">
        <v>744</v>
      </c>
      <c r="EA47" s="1039" t="s">
        <v>350</v>
      </c>
      <c r="EB47" s="792">
        <v>15747</v>
      </c>
      <c r="EC47" s="793"/>
      <c r="ED47" s="794">
        <v>15747</v>
      </c>
      <c r="EE47" s="794"/>
      <c r="EF47" s="793"/>
      <c r="EG47" s="794">
        <v>0.69077908404983335</v>
      </c>
      <c r="EH47" s="793"/>
      <c r="EI47" s="794">
        <v>0</v>
      </c>
      <c r="EJ47" s="794"/>
      <c r="EK47" s="794">
        <v>0</v>
      </c>
      <c r="EL47" s="794">
        <v>0</v>
      </c>
      <c r="EM47" s="793">
        <v>0</v>
      </c>
      <c r="EN47" s="793"/>
      <c r="EO47" s="795"/>
      <c r="ES47" s="823" t="s">
        <v>383</v>
      </c>
      <c r="ET47" s="824" t="s">
        <v>384</v>
      </c>
      <c r="EU47" s="841">
        <v>3302014</v>
      </c>
    </row>
    <row r="48" spans="1:151" ht="15.75">
      <c r="A48" s="798" t="s">
        <v>409</v>
      </c>
      <c r="B48" s="799" t="s">
        <v>410</v>
      </c>
      <c r="C48" s="1026">
        <v>20688</v>
      </c>
      <c r="D48" s="1027">
        <v>21004</v>
      </c>
      <c r="E48" s="1030"/>
      <c r="F48" s="1030">
        <v>21004</v>
      </c>
      <c r="G48" s="1030"/>
      <c r="H48" s="1031">
        <v>21004</v>
      </c>
      <c r="K48" s="802" t="s">
        <v>409</v>
      </c>
      <c r="L48" s="803" t="s">
        <v>410</v>
      </c>
      <c r="M48" s="804">
        <v>7032197009</v>
      </c>
      <c r="N48" s="805">
        <v>149288520</v>
      </c>
      <c r="O48" s="804">
        <v>6882908489</v>
      </c>
      <c r="P48" s="802">
        <v>2017</v>
      </c>
      <c r="Q48" s="752">
        <v>0.98899999999999999</v>
      </c>
      <c r="R48" s="803">
        <v>6959462577</v>
      </c>
      <c r="S48" s="806">
        <v>149288520</v>
      </c>
      <c r="T48" s="803">
        <v>192608831</v>
      </c>
      <c r="U48" s="803">
        <v>1475963120</v>
      </c>
      <c r="V48" s="803">
        <v>8777323048</v>
      </c>
      <c r="X48" s="619" t="s">
        <v>409</v>
      </c>
      <c r="Y48" s="619" t="s">
        <v>410</v>
      </c>
      <c r="Z48" s="807">
        <v>8777323048</v>
      </c>
      <c r="AA48" s="808">
        <v>57228146.272960007</v>
      </c>
      <c r="AB48" s="756">
        <v>26380139</v>
      </c>
      <c r="AC48" s="756">
        <v>312138</v>
      </c>
      <c r="AD48" s="809">
        <v>83920423.272960007</v>
      </c>
      <c r="AE48" s="810">
        <v>21004</v>
      </c>
      <c r="AF48" s="807">
        <v>3995</v>
      </c>
      <c r="AG48" s="807">
        <v>0.62590000000000001</v>
      </c>
      <c r="AI48" s="619" t="s">
        <v>409</v>
      </c>
      <c r="AJ48" s="619" t="s">
        <v>410</v>
      </c>
      <c r="AK48" s="760">
        <v>83920423.272960007</v>
      </c>
      <c r="AL48" s="761">
        <v>21004</v>
      </c>
      <c r="AM48" s="811">
        <v>3995</v>
      </c>
      <c r="AN48" s="812">
        <v>0.62590000000000001</v>
      </c>
      <c r="AO48" s="813">
        <v>0.60219999999999996</v>
      </c>
      <c r="AP48" s="814">
        <v>0.75429999999999997</v>
      </c>
      <c r="AQ48" s="812">
        <v>0.68779999999999997</v>
      </c>
      <c r="AR48" s="815">
        <v>0.68779999999999997</v>
      </c>
      <c r="AS48" s="825">
        <v>1350.32</v>
      </c>
      <c r="AT48" s="826">
        <v>612.92000000000007</v>
      </c>
      <c r="AU48" s="814">
        <v>12873772</v>
      </c>
      <c r="AV48" s="812">
        <v>1</v>
      </c>
      <c r="AW48" s="811">
        <v>12873772</v>
      </c>
      <c r="BB48" s="619" t="s">
        <v>409</v>
      </c>
      <c r="BC48" s="619" t="s">
        <v>685</v>
      </c>
      <c r="BD48" s="768">
        <v>8777323048</v>
      </c>
      <c r="BE48" s="769">
        <v>594.99</v>
      </c>
      <c r="BF48" s="808">
        <v>14752051</v>
      </c>
      <c r="BG48" s="816">
        <v>0.60219999999999996</v>
      </c>
      <c r="BH48" s="673"/>
      <c r="BI48" s="770">
        <v>21004</v>
      </c>
      <c r="BJ48" s="808">
        <v>35.299999999999997</v>
      </c>
      <c r="BK48" s="770">
        <v>131645</v>
      </c>
      <c r="BL48" s="810">
        <v>221</v>
      </c>
      <c r="BN48" s="619" t="s">
        <v>409</v>
      </c>
      <c r="BO48" s="619" t="s">
        <v>410</v>
      </c>
      <c r="BP48" s="772">
        <v>1.0473474860335195</v>
      </c>
      <c r="BQ48" s="772">
        <v>0.99519999999999997</v>
      </c>
      <c r="BR48" s="773">
        <v>0.98585454545454543</v>
      </c>
      <c r="BS48" s="774"/>
      <c r="BT48" s="775">
        <v>2017</v>
      </c>
      <c r="BU48" s="776">
        <v>0.98899999999999999</v>
      </c>
      <c r="BV48" s="777"/>
      <c r="BW48" s="778">
        <v>0.75</v>
      </c>
      <c r="BX48" s="778">
        <v>0.74199999999999999</v>
      </c>
      <c r="BY48" s="778">
        <v>1.1379999999999999</v>
      </c>
      <c r="BZ48" s="622"/>
      <c r="CA48" s="619" t="s">
        <v>409</v>
      </c>
      <c r="CB48" s="619" t="s">
        <v>685</v>
      </c>
      <c r="CC48" s="770">
        <v>31976</v>
      </c>
      <c r="CD48" s="770">
        <v>32019</v>
      </c>
      <c r="CE48" s="770">
        <v>33064</v>
      </c>
      <c r="CF48" s="820">
        <v>32353</v>
      </c>
      <c r="CG48" s="820">
        <v>0.75429999999999997</v>
      </c>
      <c r="CH48" s="639"/>
      <c r="CI48" s="820">
        <v>-711</v>
      </c>
      <c r="CJ48" s="820">
        <v>-2.1499999999999998E-2</v>
      </c>
      <c r="CL48" s="619" t="s">
        <v>409</v>
      </c>
      <c r="CM48" s="619" t="s">
        <v>685</v>
      </c>
      <c r="CN48" s="780">
        <v>0.68779999999999997</v>
      </c>
      <c r="CO48" s="781"/>
      <c r="CP48" s="780">
        <v>21004</v>
      </c>
      <c r="CQ48" s="787">
        <v>23643083</v>
      </c>
      <c r="CR48" s="787">
        <v>0</v>
      </c>
      <c r="CS48" s="787">
        <v>23643083</v>
      </c>
      <c r="CT48" s="787">
        <v>1125.6500000000001</v>
      </c>
      <c r="CU48" s="781"/>
      <c r="CV48" s="822">
        <v>1350.32</v>
      </c>
      <c r="CW48" s="787">
        <v>612.92000000000007</v>
      </c>
      <c r="CX48" s="785">
        <v>0.83399999999999996</v>
      </c>
      <c r="CY48" s="786"/>
      <c r="CZ48" s="787">
        <v>0.74199999999999999</v>
      </c>
      <c r="DA48" s="787">
        <v>1</v>
      </c>
      <c r="DB48" s="781"/>
      <c r="DC48" s="785">
        <v>1</v>
      </c>
      <c r="DX48" s="1038" t="s">
        <v>349</v>
      </c>
      <c r="DY48" s="1038" t="s">
        <v>31</v>
      </c>
      <c r="DZ48" s="1038" t="s">
        <v>744</v>
      </c>
      <c r="EA48" s="1039" t="s">
        <v>32</v>
      </c>
      <c r="EB48" s="792">
        <v>4120</v>
      </c>
      <c r="EC48" s="793"/>
      <c r="ED48" s="794">
        <v>4120</v>
      </c>
      <c r="EE48" s="794"/>
      <c r="EF48" s="793"/>
      <c r="EG48" s="794">
        <v>0.18073346201087911</v>
      </c>
      <c r="EH48" s="793"/>
      <c r="EI48" s="794">
        <v>0</v>
      </c>
      <c r="EJ48" s="794"/>
      <c r="EK48" s="794">
        <v>0</v>
      </c>
      <c r="EL48" s="794"/>
      <c r="EM48" s="793"/>
      <c r="EN48" s="793"/>
      <c r="EO48" s="795"/>
      <c r="ES48" s="823" t="s">
        <v>385</v>
      </c>
      <c r="ET48" s="824" t="s">
        <v>572</v>
      </c>
      <c r="EU48" s="841">
        <v>3752002</v>
      </c>
    </row>
    <row r="49" spans="1:151" ht="15.75">
      <c r="A49" s="798" t="s">
        <v>411</v>
      </c>
      <c r="B49" s="799" t="s">
        <v>412</v>
      </c>
      <c r="C49" s="1026">
        <v>7143</v>
      </c>
      <c r="D49" s="1027">
        <v>7521</v>
      </c>
      <c r="E49" s="1030"/>
      <c r="F49" s="1030">
        <v>7521</v>
      </c>
      <c r="G49" s="1030"/>
      <c r="H49" s="1031">
        <v>7521</v>
      </c>
      <c r="K49" s="802" t="s">
        <v>411</v>
      </c>
      <c r="L49" s="803" t="s">
        <v>412</v>
      </c>
      <c r="M49" s="804">
        <v>6230094663</v>
      </c>
      <c r="N49" s="805">
        <v>65695453</v>
      </c>
      <c r="O49" s="804">
        <v>6164399210</v>
      </c>
      <c r="P49" s="802">
        <v>2017</v>
      </c>
      <c r="Q49" s="752">
        <v>0.92810000000000004</v>
      </c>
      <c r="R49" s="803">
        <v>6641955835</v>
      </c>
      <c r="S49" s="806">
        <v>65695453</v>
      </c>
      <c r="T49" s="803">
        <v>178397167</v>
      </c>
      <c r="U49" s="803">
        <v>1139441702</v>
      </c>
      <c r="V49" s="803">
        <v>8025490157</v>
      </c>
      <c r="X49" s="619" t="s">
        <v>411</v>
      </c>
      <c r="Y49" s="619" t="s">
        <v>412</v>
      </c>
      <c r="Z49" s="807">
        <v>8025490157</v>
      </c>
      <c r="AA49" s="808">
        <v>52326195.823640004</v>
      </c>
      <c r="AB49" s="756">
        <v>14326026</v>
      </c>
      <c r="AC49" s="756">
        <v>341123</v>
      </c>
      <c r="AD49" s="809">
        <v>66993344.823640004</v>
      </c>
      <c r="AE49" s="810">
        <v>7521</v>
      </c>
      <c r="AF49" s="807">
        <v>8908</v>
      </c>
      <c r="AG49" s="807">
        <v>1.3956</v>
      </c>
      <c r="AI49" s="619" t="s">
        <v>411</v>
      </c>
      <c r="AJ49" s="619" t="s">
        <v>412</v>
      </c>
      <c r="AK49" s="760">
        <v>66993344.823640004</v>
      </c>
      <c r="AL49" s="761">
        <v>7521</v>
      </c>
      <c r="AM49" s="811">
        <v>8908</v>
      </c>
      <c r="AN49" s="812">
        <v>1.3956</v>
      </c>
      <c r="AO49" s="813">
        <v>0.5917</v>
      </c>
      <c r="AP49" s="814">
        <v>0.87529999999999997</v>
      </c>
      <c r="AQ49" s="812">
        <v>1.0550999999999999</v>
      </c>
      <c r="AR49" s="815" t="s">
        <v>2</v>
      </c>
      <c r="AS49" s="825" t="s">
        <v>2</v>
      </c>
      <c r="AT49" s="826" t="s">
        <v>2</v>
      </c>
      <c r="AU49" s="814">
        <v>0</v>
      </c>
      <c r="AV49" s="812" t="s">
        <v>2</v>
      </c>
      <c r="AW49" s="811">
        <v>0</v>
      </c>
      <c r="BB49" s="619" t="s">
        <v>411</v>
      </c>
      <c r="BC49" s="619" t="s">
        <v>623</v>
      </c>
      <c r="BD49" s="768">
        <v>8025490157</v>
      </c>
      <c r="BE49" s="769">
        <v>553.69000000000005</v>
      </c>
      <c r="BF49" s="808">
        <v>14494555</v>
      </c>
      <c r="BG49" s="816">
        <v>0.5917</v>
      </c>
      <c r="BH49" s="673"/>
      <c r="BI49" s="770">
        <v>7521</v>
      </c>
      <c r="BJ49" s="808">
        <v>13.58</v>
      </c>
      <c r="BK49" s="770">
        <v>62464</v>
      </c>
      <c r="BL49" s="810">
        <v>113</v>
      </c>
      <c r="BN49" s="619" t="s">
        <v>411</v>
      </c>
      <c r="BO49" s="619" t="s">
        <v>412</v>
      </c>
      <c r="BP49" s="772">
        <v>0.98622267759562843</v>
      </c>
      <c r="BQ49" s="772">
        <v>0.98819999999999997</v>
      </c>
      <c r="BR49" s="773">
        <v>0.89804968589377498</v>
      </c>
      <c r="BS49" s="774"/>
      <c r="BT49" s="819">
        <v>2017</v>
      </c>
      <c r="BU49" s="776">
        <v>0.92810000000000004</v>
      </c>
      <c r="BV49" s="777"/>
      <c r="BW49" s="778">
        <v>0.58499999999999996</v>
      </c>
      <c r="BX49" s="778">
        <v>0.54300000000000004</v>
      </c>
      <c r="BY49" s="778">
        <v>0.83279999999999998</v>
      </c>
      <c r="BZ49" s="622"/>
      <c r="CA49" s="619" t="s">
        <v>411</v>
      </c>
      <c r="CB49" s="619" t="s">
        <v>623</v>
      </c>
      <c r="CC49" s="770">
        <v>36424</v>
      </c>
      <c r="CD49" s="770">
        <v>37580</v>
      </c>
      <c r="CE49" s="770">
        <v>38634</v>
      </c>
      <c r="CF49" s="820">
        <v>37546</v>
      </c>
      <c r="CG49" s="820">
        <v>0.87529999999999997</v>
      </c>
      <c r="CH49" s="639"/>
      <c r="CI49" s="820">
        <v>-1088</v>
      </c>
      <c r="CJ49" s="820">
        <v>-2.8199999999999999E-2</v>
      </c>
      <c r="CL49" s="619" t="s">
        <v>411</v>
      </c>
      <c r="CM49" s="619" t="s">
        <v>623</v>
      </c>
      <c r="CN49" s="780" t="s">
        <v>2</v>
      </c>
      <c r="CO49" s="781"/>
      <c r="CP49" s="780">
        <v>7521</v>
      </c>
      <c r="CQ49" s="787">
        <v>15551978</v>
      </c>
      <c r="CR49" s="787">
        <v>0</v>
      </c>
      <c r="CS49" s="787">
        <v>15551978</v>
      </c>
      <c r="CT49" s="787">
        <v>2067.81</v>
      </c>
      <c r="CU49" s="781"/>
      <c r="CV49" s="822" t="s">
        <v>2</v>
      </c>
      <c r="CW49" s="787" t="s">
        <v>2</v>
      </c>
      <c r="CX49" s="785" t="s">
        <v>2</v>
      </c>
      <c r="CY49" s="786"/>
      <c r="CZ49" s="787">
        <v>0.54300000000000004</v>
      </c>
      <c r="DA49" s="787" t="s">
        <v>2</v>
      </c>
      <c r="DB49" s="781"/>
      <c r="DC49" s="785" t="s">
        <v>2</v>
      </c>
      <c r="DX49" s="1040" t="s">
        <v>349</v>
      </c>
      <c r="DY49" s="1040" t="s">
        <v>33</v>
      </c>
      <c r="DZ49" s="1040" t="s">
        <v>744</v>
      </c>
      <c r="EA49" s="1041" t="s">
        <v>34</v>
      </c>
      <c r="EB49" s="792">
        <v>2929</v>
      </c>
      <c r="EC49" s="827"/>
      <c r="ED49" s="828">
        <v>2929</v>
      </c>
      <c r="EE49" s="828">
        <v>22796</v>
      </c>
      <c r="EF49" s="827"/>
      <c r="EG49" s="828">
        <v>0.12848745393928759</v>
      </c>
      <c r="EH49" s="827"/>
      <c r="EI49" s="794">
        <v>0</v>
      </c>
      <c r="EJ49" s="828"/>
      <c r="EK49" s="828">
        <v>0</v>
      </c>
      <c r="EL49" s="828"/>
      <c r="EM49" s="827"/>
      <c r="EN49" s="827"/>
      <c r="EO49" s="829"/>
      <c r="ES49" s="823" t="s">
        <v>387</v>
      </c>
      <c r="ET49" s="824" t="s">
        <v>76</v>
      </c>
      <c r="EU49" s="841">
        <v>835142</v>
      </c>
    </row>
    <row r="50" spans="1:151" ht="15.75">
      <c r="A50" s="798" t="s">
        <v>413</v>
      </c>
      <c r="B50" s="799" t="s">
        <v>414</v>
      </c>
      <c r="C50" s="1026">
        <v>13463</v>
      </c>
      <c r="D50" s="1027">
        <v>14060</v>
      </c>
      <c r="E50" s="1030"/>
      <c r="F50" s="1030">
        <v>14060</v>
      </c>
      <c r="G50" s="1030"/>
      <c r="H50" s="1031">
        <v>14060</v>
      </c>
      <c r="K50" s="802" t="s">
        <v>413</v>
      </c>
      <c r="L50" s="803" t="s">
        <v>414</v>
      </c>
      <c r="M50" s="804">
        <v>11512719635</v>
      </c>
      <c r="N50" s="805">
        <v>167889595</v>
      </c>
      <c r="O50" s="804">
        <v>11344830040</v>
      </c>
      <c r="P50" s="802">
        <v>2015</v>
      </c>
      <c r="Q50" s="752">
        <v>0.85499999999999998</v>
      </c>
      <c r="R50" s="803">
        <v>13268807064</v>
      </c>
      <c r="S50" s="806">
        <v>167889595</v>
      </c>
      <c r="T50" s="803">
        <v>309543524</v>
      </c>
      <c r="U50" s="803">
        <v>2202201093</v>
      </c>
      <c r="V50" s="803">
        <v>15948441276</v>
      </c>
      <c r="X50" s="619" t="s">
        <v>413</v>
      </c>
      <c r="Y50" s="619" t="s">
        <v>414</v>
      </c>
      <c r="Z50" s="807">
        <v>15948441276</v>
      </c>
      <c r="AA50" s="808">
        <v>103983837.11952001</v>
      </c>
      <c r="AB50" s="756">
        <v>24573692</v>
      </c>
      <c r="AC50" s="756">
        <v>468910</v>
      </c>
      <c r="AD50" s="809">
        <v>129026439.11952001</v>
      </c>
      <c r="AE50" s="810">
        <v>14060</v>
      </c>
      <c r="AF50" s="807">
        <v>9177</v>
      </c>
      <c r="AG50" s="807">
        <v>1.4377</v>
      </c>
      <c r="AI50" s="619" t="s">
        <v>413</v>
      </c>
      <c r="AJ50" s="619" t="s">
        <v>414</v>
      </c>
      <c r="AK50" s="760">
        <v>129026439.11952001</v>
      </c>
      <c r="AL50" s="761">
        <v>14060</v>
      </c>
      <c r="AM50" s="811">
        <v>9177</v>
      </c>
      <c r="AN50" s="812">
        <v>1.4377</v>
      </c>
      <c r="AO50" s="813">
        <v>1.7451000000000001</v>
      </c>
      <c r="AP50" s="814">
        <v>0.93379999999999996</v>
      </c>
      <c r="AQ50" s="812">
        <v>1.2164999999999999</v>
      </c>
      <c r="AR50" s="815" t="s">
        <v>2</v>
      </c>
      <c r="AS50" s="825" t="s">
        <v>2</v>
      </c>
      <c r="AT50" s="826" t="s">
        <v>2</v>
      </c>
      <c r="AU50" s="814">
        <v>0</v>
      </c>
      <c r="AV50" s="812" t="s">
        <v>2</v>
      </c>
      <c r="AW50" s="811">
        <v>0</v>
      </c>
      <c r="BB50" s="619" t="s">
        <v>413</v>
      </c>
      <c r="BC50" s="619" t="s">
        <v>624</v>
      </c>
      <c r="BD50" s="768">
        <v>15948441276</v>
      </c>
      <c r="BE50" s="769">
        <v>373.07</v>
      </c>
      <c r="BF50" s="808">
        <v>42749193</v>
      </c>
      <c r="BG50" s="816">
        <v>1.7451000000000001</v>
      </c>
      <c r="BH50" s="673"/>
      <c r="BI50" s="770">
        <v>14060</v>
      </c>
      <c r="BJ50" s="808">
        <v>37.69</v>
      </c>
      <c r="BK50" s="770">
        <v>115659</v>
      </c>
      <c r="BL50" s="810">
        <v>310</v>
      </c>
      <c r="BN50" s="619" t="s">
        <v>413</v>
      </c>
      <c r="BO50" s="619" t="s">
        <v>414</v>
      </c>
      <c r="BP50" s="772">
        <v>0.94300751879699229</v>
      </c>
      <c r="BQ50" s="817">
        <v>0.86750000000000005</v>
      </c>
      <c r="BR50" s="818">
        <v>0.81725888324873097</v>
      </c>
      <c r="BS50" s="774"/>
      <c r="BT50" s="819">
        <v>2015</v>
      </c>
      <c r="BU50" s="776">
        <v>0.85499999999999998</v>
      </c>
      <c r="BV50" s="777"/>
      <c r="BW50" s="778">
        <v>0.56499999999999995</v>
      </c>
      <c r="BX50" s="778">
        <v>0.48299999999999998</v>
      </c>
      <c r="BY50" s="778">
        <v>0.74080000000000001</v>
      </c>
      <c r="BZ50" s="622"/>
      <c r="CA50" s="619" t="s">
        <v>413</v>
      </c>
      <c r="CB50" s="619" t="s">
        <v>624</v>
      </c>
      <c r="CC50" s="770">
        <v>38966</v>
      </c>
      <c r="CD50" s="770">
        <v>39915</v>
      </c>
      <c r="CE50" s="770">
        <v>41286</v>
      </c>
      <c r="CF50" s="820">
        <v>40055.666666666664</v>
      </c>
      <c r="CG50" s="820">
        <v>0.93379999999999996</v>
      </c>
      <c r="CH50" s="639"/>
      <c r="CI50" s="820">
        <v>-1230.3333333333358</v>
      </c>
      <c r="CJ50" s="820">
        <v>-2.98E-2</v>
      </c>
      <c r="CL50" s="619" t="s">
        <v>413</v>
      </c>
      <c r="CM50" s="619" t="s">
        <v>624</v>
      </c>
      <c r="CN50" s="780" t="s">
        <v>2</v>
      </c>
      <c r="CO50" s="781"/>
      <c r="CP50" s="780">
        <v>14060</v>
      </c>
      <c r="CQ50" s="787">
        <v>25513000</v>
      </c>
      <c r="CR50" s="787">
        <v>0</v>
      </c>
      <c r="CS50" s="787">
        <v>25513000</v>
      </c>
      <c r="CT50" s="787">
        <v>1814.58</v>
      </c>
      <c r="CU50" s="781"/>
      <c r="CV50" s="822" t="s">
        <v>2</v>
      </c>
      <c r="CW50" s="787" t="s">
        <v>2</v>
      </c>
      <c r="CX50" s="785" t="s">
        <v>2</v>
      </c>
      <c r="CY50" s="786"/>
      <c r="CZ50" s="787">
        <v>0.48299999999999998</v>
      </c>
      <c r="DA50" s="787" t="s">
        <v>2</v>
      </c>
      <c r="DB50" s="781"/>
      <c r="DC50" s="785" t="s">
        <v>2</v>
      </c>
      <c r="DX50" s="1038" t="s">
        <v>351</v>
      </c>
      <c r="DY50" s="1038" t="s">
        <v>351</v>
      </c>
      <c r="DZ50" s="1038" t="s">
        <v>744</v>
      </c>
      <c r="EA50" s="1039" t="s">
        <v>352</v>
      </c>
      <c r="EB50" s="792">
        <v>9071</v>
      </c>
      <c r="EC50" s="793"/>
      <c r="ED50" s="794">
        <v>9071</v>
      </c>
      <c r="EE50" s="794"/>
      <c r="EF50" s="793"/>
      <c r="EG50" s="794">
        <v>0.86862012831561808</v>
      </c>
      <c r="EH50" s="793"/>
      <c r="EI50" s="794">
        <v>0</v>
      </c>
      <c r="EJ50" s="794"/>
      <c r="EK50" s="794">
        <v>0</v>
      </c>
      <c r="EL50" s="794">
        <v>0</v>
      </c>
      <c r="EM50" s="793">
        <v>0</v>
      </c>
      <c r="EN50" s="793"/>
      <c r="EO50" s="795"/>
      <c r="ES50" s="823" t="s">
        <v>389</v>
      </c>
      <c r="ET50" s="824" t="s">
        <v>390</v>
      </c>
      <c r="EU50" s="841">
        <v>93545</v>
      </c>
    </row>
    <row r="51" spans="1:151" ht="15.75">
      <c r="A51" s="798" t="s">
        <v>415</v>
      </c>
      <c r="B51" s="799" t="s">
        <v>416</v>
      </c>
      <c r="C51" s="1026">
        <v>2646</v>
      </c>
      <c r="D51" s="1027">
        <v>2646</v>
      </c>
      <c r="E51" s="1030"/>
      <c r="F51" s="1030">
        <v>2646</v>
      </c>
      <c r="G51" s="1030"/>
      <c r="H51" s="1031">
        <v>2646</v>
      </c>
      <c r="K51" s="802" t="s">
        <v>415</v>
      </c>
      <c r="L51" s="803" t="s">
        <v>416</v>
      </c>
      <c r="M51" s="804">
        <v>1136408933</v>
      </c>
      <c r="N51" s="805">
        <v>63259191</v>
      </c>
      <c r="O51" s="804">
        <v>1073149742</v>
      </c>
      <c r="P51" s="802">
        <v>2011</v>
      </c>
      <c r="Q51" s="752">
        <v>1.0798000000000001</v>
      </c>
      <c r="R51" s="803">
        <v>993841213</v>
      </c>
      <c r="S51" s="806">
        <v>63259191</v>
      </c>
      <c r="T51" s="803">
        <v>101189036</v>
      </c>
      <c r="U51" s="803">
        <v>415736340</v>
      </c>
      <c r="V51" s="803">
        <v>1574025780</v>
      </c>
      <c r="X51" s="619" t="s">
        <v>415</v>
      </c>
      <c r="Y51" s="619" t="s">
        <v>416</v>
      </c>
      <c r="Z51" s="807">
        <v>1574025780</v>
      </c>
      <c r="AA51" s="808">
        <v>10262648.085600002</v>
      </c>
      <c r="AB51" s="756">
        <v>4681507</v>
      </c>
      <c r="AC51" s="756">
        <v>76861</v>
      </c>
      <c r="AD51" s="809">
        <v>15021016.085600002</v>
      </c>
      <c r="AE51" s="810">
        <v>2646</v>
      </c>
      <c r="AF51" s="807">
        <v>5677</v>
      </c>
      <c r="AG51" s="807">
        <v>0.88939999999999997</v>
      </c>
      <c r="AI51" s="619" t="s">
        <v>415</v>
      </c>
      <c r="AJ51" s="619" t="s">
        <v>416</v>
      </c>
      <c r="AK51" s="760">
        <v>15021016.085600002</v>
      </c>
      <c r="AL51" s="761">
        <v>2646</v>
      </c>
      <c r="AM51" s="811">
        <v>5677</v>
      </c>
      <c r="AN51" s="812">
        <v>0.88939999999999997</v>
      </c>
      <c r="AO51" s="813">
        <v>0.182</v>
      </c>
      <c r="AP51" s="814">
        <v>0.71650000000000003</v>
      </c>
      <c r="AQ51" s="812">
        <v>0.73229999999999995</v>
      </c>
      <c r="AR51" s="815">
        <v>0.73229999999999995</v>
      </c>
      <c r="AS51" s="825">
        <v>1437.68</v>
      </c>
      <c r="AT51" s="826">
        <v>525.55999999999995</v>
      </c>
      <c r="AU51" s="814">
        <v>1390632</v>
      </c>
      <c r="AV51" s="812">
        <v>1</v>
      </c>
      <c r="AW51" s="811">
        <v>1390632</v>
      </c>
      <c r="BB51" s="619" t="s">
        <v>415</v>
      </c>
      <c r="BC51" s="619" t="s">
        <v>625</v>
      </c>
      <c r="BD51" s="768">
        <v>1574025780</v>
      </c>
      <c r="BE51" s="769">
        <v>353.06</v>
      </c>
      <c r="BF51" s="808">
        <v>4458239</v>
      </c>
      <c r="BG51" s="816">
        <v>0.182</v>
      </c>
      <c r="BH51" s="673"/>
      <c r="BI51" s="770">
        <v>2646</v>
      </c>
      <c r="BJ51" s="808">
        <v>7.49</v>
      </c>
      <c r="BK51" s="770">
        <v>24029</v>
      </c>
      <c r="BL51" s="810">
        <v>68</v>
      </c>
      <c r="BN51" s="619" t="s">
        <v>415</v>
      </c>
      <c r="BO51" s="619" t="s">
        <v>416</v>
      </c>
      <c r="BP51" s="772">
        <v>1.13622</v>
      </c>
      <c r="BQ51" s="772">
        <v>1.1606999999999998</v>
      </c>
      <c r="BR51" s="818">
        <v>1.0070937499999999</v>
      </c>
      <c r="BS51" s="774"/>
      <c r="BT51" s="819">
        <v>2011</v>
      </c>
      <c r="BU51" s="776">
        <v>1.0798000000000001</v>
      </c>
      <c r="BV51" s="777"/>
      <c r="BW51" s="778">
        <v>0.84</v>
      </c>
      <c r="BX51" s="778">
        <v>0.90700000000000003</v>
      </c>
      <c r="BY51" s="778">
        <v>1.3911</v>
      </c>
      <c r="BZ51" s="622"/>
      <c r="CA51" s="619" t="s">
        <v>415</v>
      </c>
      <c r="CB51" s="619" t="s">
        <v>625</v>
      </c>
      <c r="CC51" s="770">
        <v>30041</v>
      </c>
      <c r="CD51" s="770">
        <v>30334</v>
      </c>
      <c r="CE51" s="770">
        <v>31830</v>
      </c>
      <c r="CF51" s="820">
        <v>30735</v>
      </c>
      <c r="CG51" s="820">
        <v>0.71650000000000003</v>
      </c>
      <c r="CH51" s="639"/>
      <c r="CI51" s="820">
        <v>-1095</v>
      </c>
      <c r="CJ51" s="820">
        <v>-3.44E-2</v>
      </c>
      <c r="CL51" s="619" t="s">
        <v>415</v>
      </c>
      <c r="CM51" s="619" t="s">
        <v>625</v>
      </c>
      <c r="CN51" s="780">
        <v>0.73229999999999995</v>
      </c>
      <c r="CO51" s="781"/>
      <c r="CP51" s="780">
        <v>2646</v>
      </c>
      <c r="CQ51" s="787">
        <v>4423524</v>
      </c>
      <c r="CR51" s="787">
        <v>0</v>
      </c>
      <c r="CS51" s="787">
        <v>4423524</v>
      </c>
      <c r="CT51" s="787">
        <v>1671.78</v>
      </c>
      <c r="CU51" s="781"/>
      <c r="CV51" s="822">
        <v>1437.68</v>
      </c>
      <c r="CW51" s="787">
        <v>525.55999999999995</v>
      </c>
      <c r="CX51" s="785">
        <v>1</v>
      </c>
      <c r="CY51" s="786"/>
      <c r="CZ51" s="787">
        <v>0.90700000000000003</v>
      </c>
      <c r="DA51" s="787">
        <v>1</v>
      </c>
      <c r="DB51" s="781"/>
      <c r="DC51" s="785">
        <v>1</v>
      </c>
      <c r="DX51" s="1038" t="s">
        <v>351</v>
      </c>
      <c r="DY51" s="1038" t="s">
        <v>35</v>
      </c>
      <c r="DZ51" s="1038" t="s">
        <v>6</v>
      </c>
      <c r="EA51" s="1039" t="s">
        <v>36</v>
      </c>
      <c r="EB51" s="792">
        <v>600</v>
      </c>
      <c r="EC51" s="793"/>
      <c r="ED51" s="794">
        <v>600</v>
      </c>
      <c r="EE51" s="794"/>
      <c r="EF51" s="793"/>
      <c r="EG51" s="794">
        <v>5.7454754380925024E-2</v>
      </c>
      <c r="EH51" s="793"/>
      <c r="EI51" s="794">
        <v>0</v>
      </c>
      <c r="EJ51" s="794"/>
      <c r="EK51" s="794">
        <v>0</v>
      </c>
      <c r="EL51" s="794"/>
      <c r="EM51" s="793"/>
      <c r="EN51" s="793"/>
      <c r="EO51" s="795"/>
      <c r="ES51" s="823" t="s">
        <v>391</v>
      </c>
      <c r="ET51" s="824" t="s">
        <v>392</v>
      </c>
      <c r="EU51" s="841">
        <v>3892592</v>
      </c>
    </row>
    <row r="52" spans="1:151" ht="15.75">
      <c r="A52" s="798" t="s">
        <v>417</v>
      </c>
      <c r="B52" s="799" t="s">
        <v>418</v>
      </c>
      <c r="C52" s="1026">
        <v>9041</v>
      </c>
      <c r="D52" s="1027">
        <v>9041</v>
      </c>
      <c r="E52" s="1030"/>
      <c r="F52" s="1030">
        <v>9041</v>
      </c>
      <c r="G52" s="1030"/>
      <c r="H52" s="1031">
        <v>9041</v>
      </c>
      <c r="K52" s="802" t="s">
        <v>417</v>
      </c>
      <c r="L52" s="803" t="s">
        <v>418</v>
      </c>
      <c r="M52" s="804">
        <v>2866839111</v>
      </c>
      <c r="N52" s="805">
        <v>106317780</v>
      </c>
      <c r="O52" s="804">
        <v>2760521331</v>
      </c>
      <c r="P52" s="802">
        <v>2014</v>
      </c>
      <c r="Q52" s="752">
        <v>1.0077</v>
      </c>
      <c r="R52" s="803">
        <v>2739427737</v>
      </c>
      <c r="S52" s="806">
        <v>106317780</v>
      </c>
      <c r="T52" s="803">
        <v>111870635</v>
      </c>
      <c r="U52" s="803">
        <v>632063607</v>
      </c>
      <c r="V52" s="803">
        <v>3589679759</v>
      </c>
      <c r="X52" s="619" t="s">
        <v>417</v>
      </c>
      <c r="Y52" s="619" t="s">
        <v>418</v>
      </c>
      <c r="Z52" s="807">
        <v>3589679759</v>
      </c>
      <c r="AA52" s="808">
        <v>23404712.02868</v>
      </c>
      <c r="AB52" s="756">
        <v>8301421</v>
      </c>
      <c r="AC52" s="756">
        <v>166195</v>
      </c>
      <c r="AD52" s="809">
        <v>31872328.02868</v>
      </c>
      <c r="AE52" s="810">
        <v>9041</v>
      </c>
      <c r="AF52" s="807">
        <v>3525</v>
      </c>
      <c r="AG52" s="807">
        <v>0.55220000000000002</v>
      </c>
      <c r="AI52" s="619" t="s">
        <v>417</v>
      </c>
      <c r="AJ52" s="619" t="s">
        <v>418</v>
      </c>
      <c r="AK52" s="760">
        <v>31872328.02868</v>
      </c>
      <c r="AL52" s="761">
        <v>9041</v>
      </c>
      <c r="AM52" s="811">
        <v>3525</v>
      </c>
      <c r="AN52" s="812">
        <v>0.55220000000000002</v>
      </c>
      <c r="AO52" s="813">
        <v>0.375</v>
      </c>
      <c r="AP52" s="814">
        <v>0.68200000000000005</v>
      </c>
      <c r="AQ52" s="812">
        <v>0.59940000000000004</v>
      </c>
      <c r="AR52" s="815">
        <v>0.59940000000000004</v>
      </c>
      <c r="AS52" s="825">
        <v>1176.77</v>
      </c>
      <c r="AT52" s="826">
        <v>786.47</v>
      </c>
      <c r="AU52" s="814">
        <v>7110475</v>
      </c>
      <c r="AV52" s="812">
        <v>1</v>
      </c>
      <c r="AW52" s="811">
        <v>7110475</v>
      </c>
      <c r="BB52" s="619" t="s">
        <v>417</v>
      </c>
      <c r="BC52" s="619" t="s">
        <v>626</v>
      </c>
      <c r="BD52" s="768">
        <v>3589679759</v>
      </c>
      <c r="BE52" s="769">
        <v>390.74</v>
      </c>
      <c r="BF52" s="808">
        <v>9186876</v>
      </c>
      <c r="BG52" s="816">
        <v>0.375</v>
      </c>
      <c r="BH52" s="673"/>
      <c r="BI52" s="770">
        <v>9041</v>
      </c>
      <c r="BJ52" s="808">
        <v>23.14</v>
      </c>
      <c r="BK52" s="770">
        <v>53435</v>
      </c>
      <c r="BL52" s="810">
        <v>137</v>
      </c>
      <c r="BN52" s="619" t="s">
        <v>417</v>
      </c>
      <c r="BO52" s="619" t="s">
        <v>418</v>
      </c>
      <c r="BP52" s="817">
        <v>1.0035443569553806</v>
      </c>
      <c r="BQ52" s="772">
        <v>1.0215000000000001</v>
      </c>
      <c r="BR52" s="818">
        <v>0.99992499999999995</v>
      </c>
      <c r="BS52" s="774"/>
      <c r="BT52" s="819">
        <v>2014</v>
      </c>
      <c r="BU52" s="776">
        <v>1.0077</v>
      </c>
      <c r="BV52" s="777"/>
      <c r="BW52" s="778">
        <v>0.75</v>
      </c>
      <c r="BX52" s="778">
        <v>0.75600000000000001</v>
      </c>
      <c r="BY52" s="778">
        <v>1.1595</v>
      </c>
      <c r="BZ52" s="622"/>
      <c r="CA52" s="619" t="s">
        <v>417</v>
      </c>
      <c r="CB52" s="619" t="s">
        <v>626</v>
      </c>
      <c r="CC52" s="770">
        <v>28779</v>
      </c>
      <c r="CD52" s="770">
        <v>29080</v>
      </c>
      <c r="CE52" s="770">
        <v>29898</v>
      </c>
      <c r="CF52" s="820">
        <v>29252.333333333332</v>
      </c>
      <c r="CG52" s="820">
        <v>0.68200000000000005</v>
      </c>
      <c r="CH52" s="639"/>
      <c r="CI52" s="820">
        <v>-645.66666666666788</v>
      </c>
      <c r="CJ52" s="820">
        <v>-2.1600000000000001E-2</v>
      </c>
      <c r="CL52" s="619" t="s">
        <v>417</v>
      </c>
      <c r="CM52" s="619" t="s">
        <v>626</v>
      </c>
      <c r="CN52" s="780">
        <v>0.59940000000000004</v>
      </c>
      <c r="CO52" s="781"/>
      <c r="CP52" s="780">
        <v>9041</v>
      </c>
      <c r="CQ52" s="787">
        <v>4824884</v>
      </c>
      <c r="CR52" s="787">
        <v>0</v>
      </c>
      <c r="CS52" s="787">
        <v>4824884</v>
      </c>
      <c r="CT52" s="787">
        <v>533.66999999999996</v>
      </c>
      <c r="CU52" s="781"/>
      <c r="CV52" s="822">
        <v>1176.77</v>
      </c>
      <c r="CW52" s="787">
        <v>786.47</v>
      </c>
      <c r="CX52" s="785">
        <v>0.45400000000000001</v>
      </c>
      <c r="CY52" s="786"/>
      <c r="CZ52" s="787">
        <v>0.75600000000000001</v>
      </c>
      <c r="DA52" s="787">
        <v>1</v>
      </c>
      <c r="DB52" s="781"/>
      <c r="DC52" s="785">
        <v>1</v>
      </c>
      <c r="DX52" s="1038" t="s">
        <v>351</v>
      </c>
      <c r="DY52" s="1038" t="s">
        <v>37</v>
      </c>
      <c r="DZ52" s="1038" t="s">
        <v>6</v>
      </c>
      <c r="EA52" s="1039" t="s">
        <v>1068</v>
      </c>
      <c r="EB52" s="792">
        <v>514</v>
      </c>
      <c r="EC52" s="793"/>
      <c r="ED52" s="794">
        <v>514</v>
      </c>
      <c r="EE52" s="794"/>
      <c r="EF52" s="793"/>
      <c r="EG52" s="794">
        <v>4.9219572919659102E-2</v>
      </c>
      <c r="EH52" s="793"/>
      <c r="EI52" s="794">
        <v>0</v>
      </c>
      <c r="EJ52" s="794"/>
      <c r="EK52" s="794">
        <v>0</v>
      </c>
      <c r="EL52" s="794"/>
      <c r="EM52" s="793"/>
      <c r="EN52" s="793"/>
      <c r="EO52" s="795"/>
      <c r="ES52" s="823" t="s">
        <v>393</v>
      </c>
      <c r="ET52" s="824" t="s">
        <v>404</v>
      </c>
      <c r="EU52" s="841">
        <v>2130644</v>
      </c>
    </row>
    <row r="53" spans="1:151" ht="15.75">
      <c r="A53" s="798" t="s">
        <v>419</v>
      </c>
      <c r="B53" s="799" t="s">
        <v>420</v>
      </c>
      <c r="C53" s="1026">
        <v>541</v>
      </c>
      <c r="D53" s="1027">
        <v>541</v>
      </c>
      <c r="E53" s="1030"/>
      <c r="F53" s="1030">
        <v>541</v>
      </c>
      <c r="G53" s="1030"/>
      <c r="H53" s="1031">
        <v>541</v>
      </c>
      <c r="K53" s="802" t="s">
        <v>419</v>
      </c>
      <c r="L53" s="803" t="s">
        <v>420</v>
      </c>
      <c r="M53" s="804">
        <v>820928765</v>
      </c>
      <c r="N53" s="805">
        <v>117066616</v>
      </c>
      <c r="O53" s="804">
        <v>703862149</v>
      </c>
      <c r="P53" s="802">
        <v>2017</v>
      </c>
      <c r="Q53" s="752">
        <v>0.93300000000000005</v>
      </c>
      <c r="R53" s="803">
        <v>754407448</v>
      </c>
      <c r="S53" s="806">
        <v>117066616</v>
      </c>
      <c r="T53" s="803">
        <v>30772575</v>
      </c>
      <c r="U53" s="803">
        <v>97596158</v>
      </c>
      <c r="V53" s="803">
        <v>999842797</v>
      </c>
      <c r="X53" s="619" t="s">
        <v>419</v>
      </c>
      <c r="Y53" s="619" t="s">
        <v>420</v>
      </c>
      <c r="Z53" s="807">
        <v>999842797</v>
      </c>
      <c r="AA53" s="808">
        <v>6518975.0364400009</v>
      </c>
      <c r="AB53" s="756">
        <v>1465569</v>
      </c>
      <c r="AC53" s="756">
        <v>25473</v>
      </c>
      <c r="AD53" s="809">
        <v>8010017.0364400009</v>
      </c>
      <c r="AE53" s="810">
        <v>541</v>
      </c>
      <c r="AF53" s="807">
        <v>14806</v>
      </c>
      <c r="AG53" s="807">
        <v>2.3195999999999999</v>
      </c>
      <c r="AI53" s="619" t="s">
        <v>419</v>
      </c>
      <c r="AJ53" s="619" t="s">
        <v>420</v>
      </c>
      <c r="AK53" s="760">
        <v>8010017.0364400009</v>
      </c>
      <c r="AL53" s="761">
        <v>541</v>
      </c>
      <c r="AM53" s="811">
        <v>14806</v>
      </c>
      <c r="AN53" s="812">
        <v>2.3195999999999999</v>
      </c>
      <c r="AO53" s="813">
        <v>6.6600000000000006E-2</v>
      </c>
      <c r="AP53" s="814">
        <v>0.95989999999999998</v>
      </c>
      <c r="AQ53" s="812">
        <v>1.4144999999999999</v>
      </c>
      <c r="AR53" s="815" t="s">
        <v>2</v>
      </c>
      <c r="AS53" s="825" t="s">
        <v>2</v>
      </c>
      <c r="AT53" s="826" t="s">
        <v>2</v>
      </c>
      <c r="AU53" s="814">
        <v>0</v>
      </c>
      <c r="AV53" s="812" t="s">
        <v>2</v>
      </c>
      <c r="AW53" s="811">
        <v>0</v>
      </c>
      <c r="BB53" s="619" t="s">
        <v>419</v>
      </c>
      <c r="BC53" s="619" t="s">
        <v>627</v>
      </c>
      <c r="BD53" s="768">
        <v>999842797</v>
      </c>
      <c r="BE53" s="769">
        <v>612.70000000000005</v>
      </c>
      <c r="BF53" s="808">
        <v>1631864</v>
      </c>
      <c r="BG53" s="816">
        <v>6.6600000000000006E-2</v>
      </c>
      <c r="BH53" s="673"/>
      <c r="BI53" s="770">
        <v>541</v>
      </c>
      <c r="BJ53" s="808">
        <v>0.88</v>
      </c>
      <c r="BK53" s="770">
        <v>5466</v>
      </c>
      <c r="BL53" s="810">
        <v>9</v>
      </c>
      <c r="BN53" s="619" t="s">
        <v>419</v>
      </c>
      <c r="BO53" s="619" t="s">
        <v>420</v>
      </c>
      <c r="BP53" s="772">
        <v>1.113475</v>
      </c>
      <c r="BQ53" s="772">
        <v>0.98459999999999992</v>
      </c>
      <c r="BR53" s="773">
        <v>0.90717184325108846</v>
      </c>
      <c r="BS53" s="774"/>
      <c r="BT53" s="775">
        <v>2017</v>
      </c>
      <c r="BU53" s="776">
        <v>0.93300000000000005</v>
      </c>
      <c r="BV53" s="777"/>
      <c r="BW53" s="778">
        <v>0.77</v>
      </c>
      <c r="BX53" s="778">
        <v>0.71799999999999997</v>
      </c>
      <c r="BY53" s="778">
        <v>1.1012</v>
      </c>
      <c r="BZ53" s="622"/>
      <c r="CA53" s="619" t="s">
        <v>419</v>
      </c>
      <c r="CB53" s="619" t="s">
        <v>627</v>
      </c>
      <c r="CC53" s="770">
        <v>42359</v>
      </c>
      <c r="CD53" s="770">
        <v>39118</v>
      </c>
      <c r="CE53" s="770">
        <v>42039</v>
      </c>
      <c r="CF53" s="820">
        <v>41172</v>
      </c>
      <c r="CG53" s="820">
        <v>0.95989999999999998</v>
      </c>
      <c r="CH53" s="639"/>
      <c r="CI53" s="820">
        <v>-867</v>
      </c>
      <c r="CJ53" s="820">
        <v>-2.06E-2</v>
      </c>
      <c r="CL53" s="619" t="s">
        <v>419</v>
      </c>
      <c r="CM53" s="619" t="s">
        <v>627</v>
      </c>
      <c r="CN53" s="780" t="s">
        <v>2</v>
      </c>
      <c r="CO53" s="781"/>
      <c r="CP53" s="780">
        <v>541</v>
      </c>
      <c r="CQ53" s="787">
        <v>1627037</v>
      </c>
      <c r="CR53" s="787">
        <v>0</v>
      </c>
      <c r="CS53" s="787">
        <v>1627037</v>
      </c>
      <c r="CT53" s="787">
        <v>3007.46</v>
      </c>
      <c r="CU53" s="781"/>
      <c r="CV53" s="822" t="s">
        <v>2</v>
      </c>
      <c r="CW53" s="787" t="s">
        <v>2</v>
      </c>
      <c r="CX53" s="785" t="s">
        <v>2</v>
      </c>
      <c r="CY53" s="786"/>
      <c r="CZ53" s="787">
        <v>0.71799999999999997</v>
      </c>
      <c r="DA53" s="787">
        <v>1</v>
      </c>
      <c r="DB53" s="781"/>
      <c r="DC53" s="785" t="s">
        <v>2</v>
      </c>
      <c r="DX53" s="1044" t="s">
        <v>351</v>
      </c>
      <c r="DY53" s="1040" t="s">
        <v>822</v>
      </c>
      <c r="DZ53" s="1040" t="s">
        <v>6</v>
      </c>
      <c r="EA53" s="1041" t="s">
        <v>1069</v>
      </c>
      <c r="EB53" s="792">
        <v>258</v>
      </c>
      <c r="EC53" s="827"/>
      <c r="ED53" s="828">
        <v>258</v>
      </c>
      <c r="EE53" s="828">
        <v>10443</v>
      </c>
      <c r="EF53" s="827"/>
      <c r="EG53" s="828">
        <v>2.470554438379776E-2</v>
      </c>
      <c r="EH53" s="827"/>
      <c r="EI53" s="794">
        <v>0</v>
      </c>
      <c r="EJ53" s="828"/>
      <c r="EK53" s="828">
        <v>0</v>
      </c>
      <c r="EL53" s="828"/>
      <c r="EM53" s="827"/>
      <c r="EN53" s="827"/>
      <c r="EO53" s="829"/>
      <c r="ES53" s="823" t="s">
        <v>405</v>
      </c>
      <c r="ET53" s="824" t="s">
        <v>406</v>
      </c>
      <c r="EU53" s="841">
        <v>0</v>
      </c>
    </row>
    <row r="54" spans="1:151" ht="15.75">
      <c r="A54" s="798" t="s">
        <v>421</v>
      </c>
      <c r="B54" s="799" t="s">
        <v>422</v>
      </c>
      <c r="C54" s="1026">
        <v>20685</v>
      </c>
      <c r="D54" s="1027">
        <v>32084</v>
      </c>
      <c r="E54" s="1030"/>
      <c r="F54" s="1030">
        <v>32084</v>
      </c>
      <c r="G54" s="1030"/>
      <c r="H54" s="1031">
        <v>32084</v>
      </c>
      <c r="K54" s="802" t="s">
        <v>421</v>
      </c>
      <c r="L54" s="803" t="s">
        <v>422</v>
      </c>
      <c r="M54" s="804">
        <v>18770601470</v>
      </c>
      <c r="N54" s="805">
        <v>340227180</v>
      </c>
      <c r="O54" s="804">
        <v>18430374290</v>
      </c>
      <c r="P54" s="802">
        <v>2015</v>
      </c>
      <c r="Q54" s="752">
        <v>0.91700000000000004</v>
      </c>
      <c r="R54" s="803">
        <v>20098554297</v>
      </c>
      <c r="S54" s="806">
        <v>340227180</v>
      </c>
      <c r="T54" s="803">
        <v>433118799</v>
      </c>
      <c r="U54" s="803">
        <v>4111542950</v>
      </c>
      <c r="V54" s="803">
        <v>24983443226</v>
      </c>
      <c r="X54" s="619" t="s">
        <v>421</v>
      </c>
      <c r="Y54" s="619" t="s">
        <v>422</v>
      </c>
      <c r="Z54" s="807">
        <v>24983443226</v>
      </c>
      <c r="AA54" s="808">
        <v>162892049.83352003</v>
      </c>
      <c r="AB54" s="756">
        <v>34943631</v>
      </c>
      <c r="AC54" s="756">
        <v>974163</v>
      </c>
      <c r="AD54" s="809">
        <v>198809843.83352003</v>
      </c>
      <c r="AE54" s="810">
        <v>32084</v>
      </c>
      <c r="AF54" s="807">
        <v>6197</v>
      </c>
      <c r="AG54" s="807">
        <v>0.97089999999999999</v>
      </c>
      <c r="AI54" s="619" t="s">
        <v>421</v>
      </c>
      <c r="AJ54" s="619" t="s">
        <v>422</v>
      </c>
      <c r="AK54" s="760">
        <v>198809843.83352003</v>
      </c>
      <c r="AL54" s="761">
        <v>32084</v>
      </c>
      <c r="AM54" s="811">
        <v>6197</v>
      </c>
      <c r="AN54" s="812">
        <v>0.97089999999999999</v>
      </c>
      <c r="AO54" s="813">
        <v>1.7773000000000001</v>
      </c>
      <c r="AP54" s="814">
        <v>1.0985</v>
      </c>
      <c r="AQ54" s="812">
        <v>1.1153999999999999</v>
      </c>
      <c r="AR54" s="815" t="s">
        <v>2</v>
      </c>
      <c r="AS54" s="825" t="s">
        <v>2</v>
      </c>
      <c r="AT54" s="826" t="s">
        <v>2</v>
      </c>
      <c r="AU54" s="814">
        <v>0</v>
      </c>
      <c r="AV54" s="812" t="s">
        <v>2</v>
      </c>
      <c r="AW54" s="811">
        <v>0</v>
      </c>
      <c r="BB54" s="619" t="s">
        <v>421</v>
      </c>
      <c r="BC54" s="619" t="s">
        <v>628</v>
      </c>
      <c r="BD54" s="768">
        <v>24983443226</v>
      </c>
      <c r="BE54" s="769">
        <v>573.83000000000004</v>
      </c>
      <c r="BF54" s="808">
        <v>43538057</v>
      </c>
      <c r="BG54" s="816">
        <v>1.7773000000000001</v>
      </c>
      <c r="BH54" s="673"/>
      <c r="BI54" s="770">
        <v>32084</v>
      </c>
      <c r="BJ54" s="808">
        <v>55.91</v>
      </c>
      <c r="BK54" s="770">
        <v>176229</v>
      </c>
      <c r="BL54" s="810">
        <v>307</v>
      </c>
      <c r="BN54" s="619" t="s">
        <v>421</v>
      </c>
      <c r="BO54" s="619" t="s">
        <v>422</v>
      </c>
      <c r="BP54" s="772">
        <v>0.95960474308300392</v>
      </c>
      <c r="BQ54" s="817">
        <v>0.94099999999999995</v>
      </c>
      <c r="BR54" s="818">
        <v>0.88689024390243898</v>
      </c>
      <c r="BS54" s="774"/>
      <c r="BT54" s="819">
        <v>2015</v>
      </c>
      <c r="BU54" s="776">
        <v>0.91700000000000004</v>
      </c>
      <c r="BV54" s="777"/>
      <c r="BW54" s="778">
        <v>0.52749999999999997</v>
      </c>
      <c r="BX54" s="778">
        <v>0.48399999999999999</v>
      </c>
      <c r="BY54" s="778">
        <v>0.74229999999999996</v>
      </c>
      <c r="BZ54" s="622"/>
      <c r="CA54" s="619" t="s">
        <v>421</v>
      </c>
      <c r="CB54" s="619" t="s">
        <v>628</v>
      </c>
      <c r="CC54" s="770">
        <v>46202</v>
      </c>
      <c r="CD54" s="770">
        <v>47134</v>
      </c>
      <c r="CE54" s="770">
        <v>48027</v>
      </c>
      <c r="CF54" s="820">
        <v>47121</v>
      </c>
      <c r="CG54" s="820">
        <v>1.0985</v>
      </c>
      <c r="CH54" s="639"/>
      <c r="CI54" s="820">
        <v>-906</v>
      </c>
      <c r="CJ54" s="820">
        <v>-1.89E-2</v>
      </c>
      <c r="CL54" s="619" t="s">
        <v>421</v>
      </c>
      <c r="CM54" s="619" t="s">
        <v>628</v>
      </c>
      <c r="CN54" s="780" t="s">
        <v>2</v>
      </c>
      <c r="CO54" s="781"/>
      <c r="CP54" s="780">
        <v>32084</v>
      </c>
      <c r="CQ54" s="787">
        <v>46486616</v>
      </c>
      <c r="CR54" s="787">
        <v>5899571</v>
      </c>
      <c r="CS54" s="787">
        <v>52386187</v>
      </c>
      <c r="CT54" s="787">
        <v>1632.78</v>
      </c>
      <c r="CU54" s="781"/>
      <c r="CV54" s="822" t="s">
        <v>2</v>
      </c>
      <c r="CW54" s="787" t="s">
        <v>2</v>
      </c>
      <c r="CX54" s="785" t="s">
        <v>2</v>
      </c>
      <c r="CY54" s="786"/>
      <c r="CZ54" s="787">
        <v>0.48399999999999999</v>
      </c>
      <c r="DA54" s="787" t="s">
        <v>2</v>
      </c>
      <c r="DB54" s="781"/>
      <c r="DC54" s="785" t="s">
        <v>2</v>
      </c>
      <c r="DX54" s="1038" t="s">
        <v>353</v>
      </c>
      <c r="DY54" s="1038" t="s">
        <v>353</v>
      </c>
      <c r="DZ54" s="1038" t="s">
        <v>744</v>
      </c>
      <c r="EA54" s="1039" t="s">
        <v>354</v>
      </c>
      <c r="EB54" s="792">
        <v>3102</v>
      </c>
      <c r="EC54" s="793"/>
      <c r="ED54" s="794">
        <v>3102</v>
      </c>
      <c r="EE54" s="794"/>
      <c r="EF54" s="793"/>
      <c r="EG54" s="794">
        <v>0.93153153153153156</v>
      </c>
      <c r="EH54" s="793"/>
      <c r="EI54" s="794">
        <v>349117</v>
      </c>
      <c r="EJ54" s="794"/>
      <c r="EK54" s="794">
        <v>325213</v>
      </c>
      <c r="EL54" s="794">
        <v>349117</v>
      </c>
      <c r="EM54" s="793">
        <v>0</v>
      </c>
      <c r="EN54" s="793"/>
      <c r="EO54" s="795"/>
      <c r="ES54" s="823" t="s">
        <v>407</v>
      </c>
      <c r="ET54" s="824" t="s">
        <v>408</v>
      </c>
      <c r="EU54" s="841">
        <v>1135417</v>
      </c>
    </row>
    <row r="55" spans="1:151" ht="15.75">
      <c r="A55" s="798" t="s">
        <v>423</v>
      </c>
      <c r="B55" s="799" t="s">
        <v>424</v>
      </c>
      <c r="C55" s="1026">
        <v>3613</v>
      </c>
      <c r="D55" s="1027">
        <v>3928</v>
      </c>
      <c r="E55" s="1030"/>
      <c r="F55" s="1030">
        <v>3928</v>
      </c>
      <c r="G55" s="1030"/>
      <c r="H55" s="1031">
        <v>3928</v>
      </c>
      <c r="K55" s="802" t="s">
        <v>423</v>
      </c>
      <c r="L55" s="803" t="s">
        <v>424</v>
      </c>
      <c r="M55" s="804">
        <v>8721346972</v>
      </c>
      <c r="N55" s="805">
        <v>124410795</v>
      </c>
      <c r="O55" s="804">
        <v>8596936177</v>
      </c>
      <c r="P55" s="802">
        <v>2016</v>
      </c>
      <c r="Q55" s="752">
        <v>1.0086999999999999</v>
      </c>
      <c r="R55" s="803">
        <v>8522787922</v>
      </c>
      <c r="S55" s="806">
        <v>124410795</v>
      </c>
      <c r="T55" s="803">
        <v>197460795</v>
      </c>
      <c r="U55" s="803">
        <v>497610486</v>
      </c>
      <c r="V55" s="803">
        <v>9342269998</v>
      </c>
      <c r="X55" s="619" t="s">
        <v>423</v>
      </c>
      <c r="Y55" s="619" t="s">
        <v>424</v>
      </c>
      <c r="Z55" s="807">
        <v>9342269998</v>
      </c>
      <c r="AA55" s="808">
        <v>60911600.386960007</v>
      </c>
      <c r="AB55" s="756">
        <v>12240040</v>
      </c>
      <c r="AC55" s="756">
        <v>201604</v>
      </c>
      <c r="AD55" s="809">
        <v>73353244.38696</v>
      </c>
      <c r="AE55" s="810">
        <v>3928</v>
      </c>
      <c r="AF55" s="807">
        <v>18674</v>
      </c>
      <c r="AG55" s="807">
        <v>2.9256000000000002</v>
      </c>
      <c r="AI55" s="619" t="s">
        <v>423</v>
      </c>
      <c r="AJ55" s="619" t="s">
        <v>424</v>
      </c>
      <c r="AK55" s="760">
        <v>73353244.38696</v>
      </c>
      <c r="AL55" s="761">
        <v>3928</v>
      </c>
      <c r="AM55" s="811">
        <v>18674</v>
      </c>
      <c r="AN55" s="812">
        <v>2.9256000000000002</v>
      </c>
      <c r="AO55" s="813">
        <v>0.77710000000000001</v>
      </c>
      <c r="AP55" s="814">
        <v>0.72230000000000005</v>
      </c>
      <c r="AQ55" s="812">
        <v>1.6091</v>
      </c>
      <c r="AR55" s="815" t="s">
        <v>2</v>
      </c>
      <c r="AS55" s="825" t="s">
        <v>2</v>
      </c>
      <c r="AT55" s="826" t="s">
        <v>2</v>
      </c>
      <c r="AU55" s="814">
        <v>0</v>
      </c>
      <c r="AV55" s="812" t="s">
        <v>2</v>
      </c>
      <c r="AW55" s="811">
        <v>0</v>
      </c>
      <c r="BB55" s="619" t="s">
        <v>423</v>
      </c>
      <c r="BC55" s="619" t="s">
        <v>629</v>
      </c>
      <c r="BD55" s="768">
        <v>9342269998</v>
      </c>
      <c r="BE55" s="769">
        <v>490.75</v>
      </c>
      <c r="BF55" s="808">
        <v>19036719</v>
      </c>
      <c r="BG55" s="816">
        <v>0.77710000000000001</v>
      </c>
      <c r="BH55" s="673"/>
      <c r="BI55" s="770">
        <v>3928</v>
      </c>
      <c r="BJ55" s="808">
        <v>8</v>
      </c>
      <c r="BK55" s="770">
        <v>43639</v>
      </c>
      <c r="BL55" s="810">
        <v>89</v>
      </c>
      <c r="BN55" s="619" t="s">
        <v>423</v>
      </c>
      <c r="BO55" s="619" t="s">
        <v>424</v>
      </c>
      <c r="BP55" s="772">
        <v>1.0526315789473684</v>
      </c>
      <c r="BQ55" s="772">
        <v>1.0165</v>
      </c>
      <c r="BR55" s="818">
        <v>0.98884272997032641</v>
      </c>
      <c r="BS55" s="774"/>
      <c r="BT55" s="819">
        <v>2016</v>
      </c>
      <c r="BU55" s="776">
        <v>1.0086999999999999</v>
      </c>
      <c r="BV55" s="777"/>
      <c r="BW55" s="778">
        <v>0.38</v>
      </c>
      <c r="BX55" s="778">
        <v>0.38300000000000001</v>
      </c>
      <c r="BY55" s="778">
        <v>0.58740000000000003</v>
      </c>
      <c r="BZ55" s="622"/>
      <c r="CA55" s="619" t="s">
        <v>423</v>
      </c>
      <c r="CB55" s="619" t="s">
        <v>629</v>
      </c>
      <c r="CC55" s="770">
        <v>30288</v>
      </c>
      <c r="CD55" s="770">
        <v>30813</v>
      </c>
      <c r="CE55" s="770">
        <v>31851</v>
      </c>
      <c r="CF55" s="820">
        <v>30984</v>
      </c>
      <c r="CG55" s="820">
        <v>0.72230000000000005</v>
      </c>
      <c r="CH55" s="639"/>
      <c r="CI55" s="820">
        <v>-867</v>
      </c>
      <c r="CJ55" s="820">
        <v>-2.7199999999999998E-2</v>
      </c>
      <c r="CL55" s="619" t="s">
        <v>423</v>
      </c>
      <c r="CM55" s="619" t="s">
        <v>629</v>
      </c>
      <c r="CN55" s="780" t="s">
        <v>2</v>
      </c>
      <c r="CO55" s="781"/>
      <c r="CP55" s="780">
        <v>3928</v>
      </c>
      <c r="CQ55" s="787">
        <v>6915072</v>
      </c>
      <c r="CR55" s="787">
        <v>0</v>
      </c>
      <c r="CS55" s="787">
        <v>6915072</v>
      </c>
      <c r="CT55" s="787">
        <v>1760.46</v>
      </c>
      <c r="CU55" s="781"/>
      <c r="CV55" s="822" t="s">
        <v>2</v>
      </c>
      <c r="CW55" s="787" t="s">
        <v>2</v>
      </c>
      <c r="CX55" s="785" t="s">
        <v>2</v>
      </c>
      <c r="CY55" s="786"/>
      <c r="CZ55" s="787">
        <v>0.38300000000000001</v>
      </c>
      <c r="DA55" s="787" t="s">
        <v>2</v>
      </c>
      <c r="DB55" s="781"/>
      <c r="DC55" s="785" t="s">
        <v>2</v>
      </c>
      <c r="DX55" s="1040" t="s">
        <v>353</v>
      </c>
      <c r="DY55" s="1040" t="s">
        <v>39</v>
      </c>
      <c r="DZ55" s="1040" t="s">
        <v>6</v>
      </c>
      <c r="EA55" s="1041" t="s">
        <v>40</v>
      </c>
      <c r="EB55" s="792">
        <v>228</v>
      </c>
      <c r="EC55" s="827"/>
      <c r="ED55" s="828">
        <v>228</v>
      </c>
      <c r="EE55" s="828">
        <v>3330</v>
      </c>
      <c r="EF55" s="827"/>
      <c r="EG55" s="828">
        <v>6.8468468468468463E-2</v>
      </c>
      <c r="EH55" s="827"/>
      <c r="EI55" s="794">
        <v>0</v>
      </c>
      <c r="EJ55" s="828"/>
      <c r="EK55" s="828">
        <v>23904</v>
      </c>
      <c r="EL55" s="828"/>
      <c r="EM55" s="827"/>
      <c r="EN55" s="827"/>
      <c r="EO55" s="829"/>
      <c r="ES55" s="823" t="s">
        <v>82</v>
      </c>
      <c r="ET55" s="824" t="s">
        <v>83</v>
      </c>
      <c r="EU55" s="841">
        <v>1430397</v>
      </c>
    </row>
    <row r="56" spans="1:151" ht="15.75">
      <c r="A56" s="798" t="s">
        <v>425</v>
      </c>
      <c r="B56" s="799" t="s">
        <v>426</v>
      </c>
      <c r="C56" s="1026">
        <v>37837</v>
      </c>
      <c r="D56" s="1027">
        <v>39740</v>
      </c>
      <c r="E56" s="1030"/>
      <c r="F56" s="1030">
        <v>39740</v>
      </c>
      <c r="G56" s="1030"/>
      <c r="H56" s="1031">
        <v>39740</v>
      </c>
      <c r="K56" s="802" t="s">
        <v>425</v>
      </c>
      <c r="L56" s="803" t="s">
        <v>426</v>
      </c>
      <c r="M56" s="804">
        <v>13291632728</v>
      </c>
      <c r="N56" s="805">
        <v>233374110</v>
      </c>
      <c r="O56" s="804">
        <v>13058258618</v>
      </c>
      <c r="P56" s="802">
        <v>2011</v>
      </c>
      <c r="Q56" s="752">
        <v>0.89359999999999995</v>
      </c>
      <c r="R56" s="803">
        <v>14613091560</v>
      </c>
      <c r="S56" s="806">
        <v>233374110</v>
      </c>
      <c r="T56" s="803">
        <v>345122249</v>
      </c>
      <c r="U56" s="803">
        <v>3325041412</v>
      </c>
      <c r="V56" s="803">
        <v>18516629331</v>
      </c>
      <c r="X56" s="619" t="s">
        <v>425</v>
      </c>
      <c r="Y56" s="619" t="s">
        <v>426</v>
      </c>
      <c r="Z56" s="807">
        <v>18516629331</v>
      </c>
      <c r="AA56" s="808">
        <v>120728423.23812</v>
      </c>
      <c r="AB56" s="756">
        <v>38742129</v>
      </c>
      <c r="AC56" s="756">
        <v>509016</v>
      </c>
      <c r="AD56" s="809">
        <v>159979568.23812002</v>
      </c>
      <c r="AE56" s="810">
        <v>39740</v>
      </c>
      <c r="AF56" s="807">
        <v>4026</v>
      </c>
      <c r="AG56" s="807">
        <v>0.63070000000000004</v>
      </c>
      <c r="AI56" s="619" t="s">
        <v>425</v>
      </c>
      <c r="AJ56" s="619" t="s">
        <v>426</v>
      </c>
      <c r="AK56" s="760">
        <v>159979568.23812002</v>
      </c>
      <c r="AL56" s="761">
        <v>39740</v>
      </c>
      <c r="AM56" s="811">
        <v>4026</v>
      </c>
      <c r="AN56" s="812">
        <v>0.63070000000000004</v>
      </c>
      <c r="AO56" s="813">
        <v>0.95520000000000005</v>
      </c>
      <c r="AP56" s="814">
        <v>0.86899999999999999</v>
      </c>
      <c r="AQ56" s="812">
        <v>0.78230000000000011</v>
      </c>
      <c r="AR56" s="815">
        <v>0.78230000000000011</v>
      </c>
      <c r="AS56" s="825">
        <v>1535.84</v>
      </c>
      <c r="AT56" s="826">
        <v>427.40000000000009</v>
      </c>
      <c r="AU56" s="814">
        <v>16984876</v>
      </c>
      <c r="AV56" s="812">
        <v>1</v>
      </c>
      <c r="AW56" s="811">
        <v>16984876</v>
      </c>
      <c r="BB56" s="619" t="s">
        <v>425</v>
      </c>
      <c r="BC56" s="619" t="s">
        <v>630</v>
      </c>
      <c r="BD56" s="768">
        <v>18516629331</v>
      </c>
      <c r="BE56" s="769">
        <v>791.3</v>
      </c>
      <c r="BF56" s="808">
        <v>23400265</v>
      </c>
      <c r="BG56" s="816">
        <v>0.95520000000000005</v>
      </c>
      <c r="BH56" s="673"/>
      <c r="BI56" s="770">
        <v>39740</v>
      </c>
      <c r="BJ56" s="808">
        <v>50.22</v>
      </c>
      <c r="BK56" s="770">
        <v>194271</v>
      </c>
      <c r="BL56" s="810">
        <v>246</v>
      </c>
      <c r="BN56" s="619" t="s">
        <v>425</v>
      </c>
      <c r="BO56" s="619" t="s">
        <v>426</v>
      </c>
      <c r="BP56" s="772">
        <v>0.95736363636363653</v>
      </c>
      <c r="BQ56" s="772">
        <v>0.90879999999999994</v>
      </c>
      <c r="BR56" s="818">
        <v>0.86214925373134332</v>
      </c>
      <c r="BS56" s="774"/>
      <c r="BT56" s="819">
        <v>2011</v>
      </c>
      <c r="BU56" s="776">
        <v>0.89359999999999995</v>
      </c>
      <c r="BV56" s="777"/>
      <c r="BW56" s="778">
        <v>0.78</v>
      </c>
      <c r="BX56" s="778">
        <v>0.69699999999999995</v>
      </c>
      <c r="BY56" s="778">
        <v>1.069</v>
      </c>
      <c r="BZ56" s="622"/>
      <c r="CA56" s="619" t="s">
        <v>425</v>
      </c>
      <c r="CB56" s="619" t="s">
        <v>630</v>
      </c>
      <c r="CC56" s="770">
        <v>36244</v>
      </c>
      <c r="CD56" s="770">
        <v>37337</v>
      </c>
      <c r="CE56" s="770">
        <v>38249</v>
      </c>
      <c r="CF56" s="820">
        <v>37276.666666666664</v>
      </c>
      <c r="CG56" s="820">
        <v>0.86899999999999999</v>
      </c>
      <c r="CH56" s="639"/>
      <c r="CI56" s="820">
        <v>-972.33333333333576</v>
      </c>
      <c r="CJ56" s="820">
        <v>-2.5399999999999999E-2</v>
      </c>
      <c r="CL56" s="619" t="s">
        <v>425</v>
      </c>
      <c r="CM56" s="619" t="s">
        <v>630</v>
      </c>
      <c r="CN56" s="780">
        <v>0.78230000000000011</v>
      </c>
      <c r="CO56" s="781"/>
      <c r="CP56" s="780">
        <v>39740</v>
      </c>
      <c r="CQ56" s="787">
        <v>60104953</v>
      </c>
      <c r="CR56" s="787">
        <v>0</v>
      </c>
      <c r="CS56" s="787">
        <v>60104953</v>
      </c>
      <c r="CT56" s="787">
        <v>1512.45</v>
      </c>
      <c r="CU56" s="781"/>
      <c r="CV56" s="822">
        <v>1535.84</v>
      </c>
      <c r="CW56" s="787">
        <v>427.40000000000009</v>
      </c>
      <c r="CX56" s="785">
        <v>0.98499999999999999</v>
      </c>
      <c r="CY56" s="786"/>
      <c r="CZ56" s="787">
        <v>0.69699999999999995</v>
      </c>
      <c r="DA56" s="787">
        <v>1</v>
      </c>
      <c r="DB56" s="781"/>
      <c r="DC56" s="785">
        <v>1</v>
      </c>
      <c r="DX56" s="1040" t="s">
        <v>355</v>
      </c>
      <c r="DY56" s="1040" t="s">
        <v>355</v>
      </c>
      <c r="DZ56" s="1040" t="s">
        <v>744</v>
      </c>
      <c r="EA56" s="1041" t="s">
        <v>356</v>
      </c>
      <c r="EB56" s="792">
        <v>1880</v>
      </c>
      <c r="EC56" s="827"/>
      <c r="ED56" s="828">
        <v>1880</v>
      </c>
      <c r="EE56" s="828">
        <v>1880</v>
      </c>
      <c r="EF56" s="827"/>
      <c r="EG56" s="828">
        <v>1</v>
      </c>
      <c r="EH56" s="827"/>
      <c r="EI56" s="794">
        <v>404896</v>
      </c>
      <c r="EJ56" s="828"/>
      <c r="EK56" s="828">
        <v>404896</v>
      </c>
      <c r="EL56" s="828">
        <v>404896</v>
      </c>
      <c r="EM56" s="827">
        <v>0</v>
      </c>
      <c r="EN56" s="827"/>
      <c r="EO56" s="829"/>
      <c r="ES56" s="823" t="s">
        <v>84</v>
      </c>
      <c r="ET56" s="824" t="s">
        <v>85</v>
      </c>
      <c r="EU56" s="841">
        <v>390720</v>
      </c>
    </row>
    <row r="57" spans="1:151" ht="15.75">
      <c r="A57" s="798" t="s">
        <v>427</v>
      </c>
      <c r="B57" s="799" t="s">
        <v>428</v>
      </c>
      <c r="C57" s="1026">
        <v>1031</v>
      </c>
      <c r="D57" s="1027">
        <v>1031</v>
      </c>
      <c r="E57" s="1030"/>
      <c r="F57" s="1030">
        <v>1031</v>
      </c>
      <c r="G57" s="1030"/>
      <c r="H57" s="1031">
        <v>1031</v>
      </c>
      <c r="K57" s="802" t="s">
        <v>427</v>
      </c>
      <c r="L57" s="803" t="s">
        <v>428</v>
      </c>
      <c r="M57" s="804">
        <v>668411640</v>
      </c>
      <c r="N57" s="805">
        <v>104316016</v>
      </c>
      <c r="O57" s="804">
        <v>564095624</v>
      </c>
      <c r="P57" s="802">
        <v>2014</v>
      </c>
      <c r="Q57" s="752">
        <v>0.97460000000000002</v>
      </c>
      <c r="R57" s="803">
        <v>578797070</v>
      </c>
      <c r="S57" s="806">
        <v>104316016</v>
      </c>
      <c r="T57" s="803">
        <v>46454006</v>
      </c>
      <c r="U57" s="803">
        <v>152465819</v>
      </c>
      <c r="V57" s="803">
        <v>882032911</v>
      </c>
      <c r="X57" s="619" t="s">
        <v>427</v>
      </c>
      <c r="Y57" s="619" t="s">
        <v>428</v>
      </c>
      <c r="Z57" s="807">
        <v>882032911</v>
      </c>
      <c r="AA57" s="808">
        <v>5750854.5797200007</v>
      </c>
      <c r="AB57" s="756">
        <v>1898556</v>
      </c>
      <c r="AC57" s="756">
        <v>94812</v>
      </c>
      <c r="AD57" s="809">
        <v>7744222.5797200007</v>
      </c>
      <c r="AE57" s="810">
        <v>1031</v>
      </c>
      <c r="AF57" s="807">
        <v>7511</v>
      </c>
      <c r="AG57" s="807">
        <v>1.1767000000000001</v>
      </c>
      <c r="AI57" s="619" t="s">
        <v>427</v>
      </c>
      <c r="AJ57" s="619" t="s">
        <v>428</v>
      </c>
      <c r="AK57" s="760">
        <v>7744222.5797200007</v>
      </c>
      <c r="AL57" s="761">
        <v>1031</v>
      </c>
      <c r="AM57" s="811">
        <v>7511</v>
      </c>
      <c r="AN57" s="812">
        <v>1.1767000000000001</v>
      </c>
      <c r="AO57" s="813">
        <v>7.6499999999999999E-2</v>
      </c>
      <c r="AP57" s="814">
        <v>0.874</v>
      </c>
      <c r="AQ57" s="812">
        <v>0.91539999999999999</v>
      </c>
      <c r="AR57" s="815">
        <v>0.91539999999999999</v>
      </c>
      <c r="AS57" s="825">
        <v>1797.15</v>
      </c>
      <c r="AT57" s="826">
        <v>166.08999999999992</v>
      </c>
      <c r="AU57" s="814">
        <v>171239</v>
      </c>
      <c r="AV57" s="812">
        <v>1</v>
      </c>
      <c r="AW57" s="811">
        <v>171239</v>
      </c>
      <c r="BB57" s="619" t="s">
        <v>427</v>
      </c>
      <c r="BC57" s="619" t="s">
        <v>631</v>
      </c>
      <c r="BD57" s="768">
        <v>882032911</v>
      </c>
      <c r="BE57" s="769">
        <v>470.71</v>
      </c>
      <c r="BF57" s="808">
        <v>1873835</v>
      </c>
      <c r="BG57" s="816">
        <v>7.6499999999999999E-2</v>
      </c>
      <c r="BH57" s="673"/>
      <c r="BI57" s="770">
        <v>1031</v>
      </c>
      <c r="BJ57" s="808">
        <v>2.19</v>
      </c>
      <c r="BK57" s="770">
        <v>10100</v>
      </c>
      <c r="BL57" s="810">
        <v>21</v>
      </c>
      <c r="BN57" s="619" t="s">
        <v>427</v>
      </c>
      <c r="BO57" s="619" t="s">
        <v>428</v>
      </c>
      <c r="BP57" s="817">
        <v>0.97299500000000005</v>
      </c>
      <c r="BQ57" s="772">
        <v>0.95709999999999995</v>
      </c>
      <c r="BR57" s="818">
        <v>0.98683098995695839</v>
      </c>
      <c r="BS57" s="774"/>
      <c r="BT57" s="819">
        <v>2014</v>
      </c>
      <c r="BU57" s="776">
        <v>0.97460000000000002</v>
      </c>
      <c r="BV57" s="777"/>
      <c r="BW57" s="778">
        <v>0.81</v>
      </c>
      <c r="BX57" s="778">
        <v>0.78900000000000003</v>
      </c>
      <c r="BY57" s="778">
        <v>1.2101</v>
      </c>
      <c r="BZ57" s="622"/>
      <c r="CA57" s="619" t="s">
        <v>427</v>
      </c>
      <c r="CB57" s="619" t="s">
        <v>631</v>
      </c>
      <c r="CC57" s="770">
        <v>36411</v>
      </c>
      <c r="CD57" s="770">
        <v>37640</v>
      </c>
      <c r="CE57" s="770">
        <v>38420</v>
      </c>
      <c r="CF57" s="820">
        <v>37490.333333333336</v>
      </c>
      <c r="CG57" s="820">
        <v>0.874</v>
      </c>
      <c r="CH57" s="639"/>
      <c r="CI57" s="820">
        <v>-929.66666666666424</v>
      </c>
      <c r="CJ57" s="820">
        <v>-2.4199999999999999E-2</v>
      </c>
      <c r="CL57" s="619" t="s">
        <v>427</v>
      </c>
      <c r="CM57" s="619" t="s">
        <v>631</v>
      </c>
      <c r="CN57" s="780">
        <v>0.91539999999999999</v>
      </c>
      <c r="CO57" s="781"/>
      <c r="CP57" s="780">
        <v>1031</v>
      </c>
      <c r="CQ57" s="787">
        <v>1861848</v>
      </c>
      <c r="CR57" s="787">
        <v>0</v>
      </c>
      <c r="CS57" s="787">
        <v>1861848</v>
      </c>
      <c r="CT57" s="787">
        <v>1805.87</v>
      </c>
      <c r="CU57" s="781"/>
      <c r="CV57" s="822">
        <v>1797.15</v>
      </c>
      <c r="CW57" s="787">
        <v>166.08999999999992</v>
      </c>
      <c r="CX57" s="785">
        <v>1</v>
      </c>
      <c r="CY57" s="786"/>
      <c r="CZ57" s="787">
        <v>0.78900000000000003</v>
      </c>
      <c r="DA57" s="787">
        <v>1</v>
      </c>
      <c r="DB57" s="781"/>
      <c r="DC57" s="785">
        <v>1</v>
      </c>
      <c r="DX57" s="1040" t="s">
        <v>357</v>
      </c>
      <c r="DY57" s="1040" t="s">
        <v>357</v>
      </c>
      <c r="DZ57" s="1040" t="s">
        <v>744</v>
      </c>
      <c r="EA57" s="1041" t="s">
        <v>358</v>
      </c>
      <c r="EB57" s="792">
        <v>1287</v>
      </c>
      <c r="EC57" s="827"/>
      <c r="ED57" s="828">
        <v>1287</v>
      </c>
      <c r="EE57" s="828">
        <v>1287</v>
      </c>
      <c r="EF57" s="827"/>
      <c r="EG57" s="828">
        <v>1</v>
      </c>
      <c r="EH57" s="827"/>
      <c r="EI57" s="794">
        <v>0</v>
      </c>
      <c r="EJ57" s="828"/>
      <c r="EK57" s="828">
        <v>0</v>
      </c>
      <c r="EL57" s="828">
        <v>0</v>
      </c>
      <c r="EM57" s="827">
        <v>0</v>
      </c>
      <c r="EN57" s="827"/>
      <c r="EO57" s="829"/>
      <c r="ES57" s="823" t="s">
        <v>409</v>
      </c>
      <c r="ET57" s="824" t="s">
        <v>410</v>
      </c>
      <c r="EU57" s="841">
        <v>12680089</v>
      </c>
    </row>
    <row r="58" spans="1:151" ht="15.75">
      <c r="A58" s="798" t="s">
        <v>429</v>
      </c>
      <c r="B58" s="799" t="s">
        <v>430</v>
      </c>
      <c r="C58" s="1026">
        <v>9899</v>
      </c>
      <c r="D58" s="1027">
        <v>10283</v>
      </c>
      <c r="E58" s="1030"/>
      <c r="F58" s="1030">
        <v>10283</v>
      </c>
      <c r="G58" s="1030"/>
      <c r="H58" s="1031">
        <v>10283</v>
      </c>
      <c r="K58" s="802" t="s">
        <v>429</v>
      </c>
      <c r="L58" s="803" t="s">
        <v>430</v>
      </c>
      <c r="M58" s="804">
        <v>3861322234</v>
      </c>
      <c r="N58" s="805">
        <v>41118300</v>
      </c>
      <c r="O58" s="804">
        <v>3820203934</v>
      </c>
      <c r="P58" s="802">
        <v>2013</v>
      </c>
      <c r="Q58" s="752">
        <v>0.96799999999999997</v>
      </c>
      <c r="R58" s="803">
        <v>3946491667</v>
      </c>
      <c r="S58" s="806">
        <v>41118300</v>
      </c>
      <c r="T58" s="803">
        <v>131956672</v>
      </c>
      <c r="U58" s="803">
        <v>1557331876</v>
      </c>
      <c r="V58" s="803">
        <v>5676898515</v>
      </c>
      <c r="X58" s="619" t="s">
        <v>429</v>
      </c>
      <c r="Y58" s="619" t="s">
        <v>430</v>
      </c>
      <c r="Z58" s="807">
        <v>5676898515</v>
      </c>
      <c r="AA58" s="808">
        <v>37013378.3178</v>
      </c>
      <c r="AB58" s="756">
        <v>13701894</v>
      </c>
      <c r="AC58" s="756">
        <v>123400</v>
      </c>
      <c r="AD58" s="809">
        <v>50838672.3178</v>
      </c>
      <c r="AE58" s="810">
        <v>10283</v>
      </c>
      <c r="AF58" s="807">
        <v>4944</v>
      </c>
      <c r="AG58" s="807">
        <v>0.77459999999999996</v>
      </c>
      <c r="AI58" s="619" t="s">
        <v>429</v>
      </c>
      <c r="AJ58" s="619" t="s">
        <v>430</v>
      </c>
      <c r="AK58" s="760">
        <v>50838672.3178</v>
      </c>
      <c r="AL58" s="761">
        <v>10283</v>
      </c>
      <c r="AM58" s="811">
        <v>4944</v>
      </c>
      <c r="AN58" s="812">
        <v>0.77459999999999996</v>
      </c>
      <c r="AO58" s="813">
        <v>0.90890000000000004</v>
      </c>
      <c r="AP58" s="814">
        <v>0.87480000000000002</v>
      </c>
      <c r="AQ58" s="812">
        <v>0.83810000000000007</v>
      </c>
      <c r="AR58" s="815">
        <v>0.83810000000000007</v>
      </c>
      <c r="AS58" s="825">
        <v>1645.39</v>
      </c>
      <c r="AT58" s="826">
        <v>317.84999999999991</v>
      </c>
      <c r="AU58" s="814">
        <v>3268452</v>
      </c>
      <c r="AV58" s="812">
        <v>1</v>
      </c>
      <c r="AW58" s="811">
        <v>3268452</v>
      </c>
      <c r="BB58" s="619" t="s">
        <v>429</v>
      </c>
      <c r="BC58" s="619" t="s">
        <v>632</v>
      </c>
      <c r="BD58" s="768">
        <v>5676898515</v>
      </c>
      <c r="BE58" s="769">
        <v>254.96</v>
      </c>
      <c r="BF58" s="808">
        <v>22265840</v>
      </c>
      <c r="BG58" s="816">
        <v>0.90890000000000004</v>
      </c>
      <c r="BH58" s="673"/>
      <c r="BI58" s="770">
        <v>10283</v>
      </c>
      <c r="BJ58" s="808">
        <v>40.33</v>
      </c>
      <c r="BK58" s="770">
        <v>59729</v>
      </c>
      <c r="BL58" s="810">
        <v>234</v>
      </c>
      <c r="BN58" s="619" t="s">
        <v>429</v>
      </c>
      <c r="BO58" s="619" t="s">
        <v>430</v>
      </c>
      <c r="BP58" s="772">
        <v>0.97859649122807013</v>
      </c>
      <c r="BQ58" s="772">
        <v>0.96950000000000003</v>
      </c>
      <c r="BR58" s="818">
        <v>0.96347876899104012</v>
      </c>
      <c r="BS58" s="774"/>
      <c r="BT58" s="819">
        <v>2013</v>
      </c>
      <c r="BU58" s="776">
        <v>0.96799999999999997</v>
      </c>
      <c r="BV58" s="777"/>
      <c r="BW58" s="778">
        <v>0.79500000000000004</v>
      </c>
      <c r="BX58" s="778">
        <v>0.77</v>
      </c>
      <c r="BY58" s="778">
        <v>1.181</v>
      </c>
      <c r="BZ58" s="622"/>
      <c r="CA58" s="619" t="s">
        <v>429</v>
      </c>
      <c r="CB58" s="619" t="s">
        <v>632</v>
      </c>
      <c r="CC58" s="770">
        <v>36874</v>
      </c>
      <c r="CD58" s="770">
        <v>37411</v>
      </c>
      <c r="CE58" s="770">
        <v>38287</v>
      </c>
      <c r="CF58" s="820">
        <v>37524</v>
      </c>
      <c r="CG58" s="820">
        <v>0.87480000000000002</v>
      </c>
      <c r="CH58" s="639"/>
      <c r="CI58" s="820">
        <v>-763</v>
      </c>
      <c r="CJ58" s="820">
        <v>-1.9900000000000001E-2</v>
      </c>
      <c r="CL58" s="619" t="s">
        <v>429</v>
      </c>
      <c r="CM58" s="619" t="s">
        <v>632</v>
      </c>
      <c r="CN58" s="780">
        <v>0.83810000000000007</v>
      </c>
      <c r="CO58" s="781"/>
      <c r="CP58" s="780">
        <v>10283</v>
      </c>
      <c r="CQ58" s="787">
        <v>17512278</v>
      </c>
      <c r="CR58" s="787">
        <v>0</v>
      </c>
      <c r="CS58" s="787">
        <v>17512278</v>
      </c>
      <c r="CT58" s="787">
        <v>1703.03</v>
      </c>
      <c r="CU58" s="781"/>
      <c r="CV58" s="822">
        <v>1645.39</v>
      </c>
      <c r="CW58" s="787">
        <v>317.84999999999991</v>
      </c>
      <c r="CX58" s="785">
        <v>1</v>
      </c>
      <c r="CY58" s="786"/>
      <c r="CZ58" s="787">
        <v>0.77</v>
      </c>
      <c r="DA58" s="787">
        <v>1</v>
      </c>
      <c r="DB58" s="781"/>
      <c r="DC58" s="785">
        <v>1</v>
      </c>
      <c r="DX58" s="1038" t="s">
        <v>359</v>
      </c>
      <c r="DY58" s="1038" t="s">
        <v>359</v>
      </c>
      <c r="DZ58" s="1038" t="s">
        <v>744</v>
      </c>
      <c r="EA58" s="1039" t="s">
        <v>360</v>
      </c>
      <c r="EB58" s="792">
        <v>14134</v>
      </c>
      <c r="EC58" s="793"/>
      <c r="ED58" s="794">
        <v>14134</v>
      </c>
      <c r="EE58" s="794"/>
      <c r="EF58" s="793"/>
      <c r="EG58" s="794">
        <v>0.92294632362544082</v>
      </c>
      <c r="EH58" s="793"/>
      <c r="EI58" s="794">
        <v>5637237</v>
      </c>
      <c r="EJ58" s="794"/>
      <c r="EK58" s="794">
        <v>5202867</v>
      </c>
      <c r="EL58" s="794">
        <v>5637237</v>
      </c>
      <c r="EM58" s="793">
        <v>0</v>
      </c>
      <c r="EN58" s="793"/>
      <c r="EO58" s="795"/>
      <c r="ES58" s="823" t="s">
        <v>411</v>
      </c>
      <c r="ET58" s="824" t="s">
        <v>412</v>
      </c>
      <c r="EU58" s="841">
        <v>0</v>
      </c>
    </row>
    <row r="59" spans="1:151" ht="15.75">
      <c r="A59" s="798" t="s">
        <v>431</v>
      </c>
      <c r="B59" s="799" t="s">
        <v>432</v>
      </c>
      <c r="C59" s="1026">
        <v>8486</v>
      </c>
      <c r="D59" s="1027">
        <v>8666</v>
      </c>
      <c r="E59" s="1030"/>
      <c r="F59" s="1030">
        <v>8666</v>
      </c>
      <c r="G59" s="1030"/>
      <c r="H59" s="1031">
        <v>8666</v>
      </c>
      <c r="K59" s="802" t="s">
        <v>431</v>
      </c>
      <c r="L59" s="803" t="s">
        <v>432</v>
      </c>
      <c r="M59" s="804">
        <v>2729558364</v>
      </c>
      <c r="N59" s="805">
        <v>195250648</v>
      </c>
      <c r="O59" s="804">
        <v>2534307716</v>
      </c>
      <c r="P59" s="802">
        <v>2017</v>
      </c>
      <c r="Q59" s="752">
        <v>0.97950000000000004</v>
      </c>
      <c r="R59" s="803">
        <v>2587348357</v>
      </c>
      <c r="S59" s="806">
        <v>195250648</v>
      </c>
      <c r="T59" s="803">
        <v>110623246</v>
      </c>
      <c r="U59" s="803">
        <v>1251425014</v>
      </c>
      <c r="V59" s="803">
        <v>4144647265</v>
      </c>
      <c r="X59" s="619" t="s">
        <v>431</v>
      </c>
      <c r="Y59" s="619" t="s">
        <v>432</v>
      </c>
      <c r="Z59" s="807">
        <v>4144647265</v>
      </c>
      <c r="AA59" s="808">
        <v>27023100.167800002</v>
      </c>
      <c r="AB59" s="756">
        <v>10903556</v>
      </c>
      <c r="AC59" s="756">
        <v>331445</v>
      </c>
      <c r="AD59" s="809">
        <v>38258101.167800002</v>
      </c>
      <c r="AE59" s="810">
        <v>8666</v>
      </c>
      <c r="AF59" s="807">
        <v>4415</v>
      </c>
      <c r="AG59" s="807">
        <v>0.69169999999999998</v>
      </c>
      <c r="AI59" s="619" t="s">
        <v>431</v>
      </c>
      <c r="AJ59" s="619" t="s">
        <v>432</v>
      </c>
      <c r="AK59" s="760">
        <v>38258101.167800002</v>
      </c>
      <c r="AL59" s="761">
        <v>8666</v>
      </c>
      <c r="AM59" s="811">
        <v>4415</v>
      </c>
      <c r="AN59" s="812">
        <v>0.69169999999999998</v>
      </c>
      <c r="AO59" s="813">
        <v>0.4224</v>
      </c>
      <c r="AP59" s="814">
        <v>0.87849999999999995</v>
      </c>
      <c r="AQ59" s="812">
        <v>0.75819999999999999</v>
      </c>
      <c r="AR59" s="815">
        <v>0.75819999999999999</v>
      </c>
      <c r="AS59" s="825">
        <v>1488.53</v>
      </c>
      <c r="AT59" s="826">
        <v>474.71000000000004</v>
      </c>
      <c r="AU59" s="814">
        <v>4113837</v>
      </c>
      <c r="AV59" s="812">
        <v>1</v>
      </c>
      <c r="AW59" s="811">
        <v>4113837</v>
      </c>
      <c r="BB59" s="619" t="s">
        <v>431</v>
      </c>
      <c r="BC59" s="619" t="s">
        <v>633</v>
      </c>
      <c r="BD59" s="768">
        <v>4144647265</v>
      </c>
      <c r="BE59" s="769">
        <v>400.59</v>
      </c>
      <c r="BF59" s="808">
        <v>10346357</v>
      </c>
      <c r="BG59" s="816">
        <v>0.4224</v>
      </c>
      <c r="BH59" s="673"/>
      <c r="BI59" s="770">
        <v>8666</v>
      </c>
      <c r="BJ59" s="808">
        <v>21.63</v>
      </c>
      <c r="BK59" s="770">
        <v>57346</v>
      </c>
      <c r="BL59" s="810">
        <v>143</v>
      </c>
      <c r="BN59" s="619" t="s">
        <v>431</v>
      </c>
      <c r="BO59" s="619" t="s">
        <v>432</v>
      </c>
      <c r="BP59" s="772">
        <v>1.0861272676914555</v>
      </c>
      <c r="BQ59" s="772">
        <v>0.99360000000000004</v>
      </c>
      <c r="BR59" s="773">
        <v>0.97246903696727105</v>
      </c>
      <c r="BS59" s="774"/>
      <c r="BT59" s="775">
        <v>2017</v>
      </c>
      <c r="BU59" s="776">
        <v>0.97950000000000004</v>
      </c>
      <c r="BV59" s="777"/>
      <c r="BW59" s="778">
        <v>0.83</v>
      </c>
      <c r="BX59" s="778">
        <v>0.81299999999999994</v>
      </c>
      <c r="BY59" s="778">
        <v>1.2468999999999999</v>
      </c>
      <c r="BZ59" s="622"/>
      <c r="CA59" s="619" t="s">
        <v>431</v>
      </c>
      <c r="CB59" s="619" t="s">
        <v>633</v>
      </c>
      <c r="CC59" s="770">
        <v>36485</v>
      </c>
      <c r="CD59" s="770">
        <v>37291</v>
      </c>
      <c r="CE59" s="770">
        <v>39268</v>
      </c>
      <c r="CF59" s="820">
        <v>37681.333333333336</v>
      </c>
      <c r="CG59" s="820">
        <v>0.87849999999999995</v>
      </c>
      <c r="CH59" s="639"/>
      <c r="CI59" s="820">
        <v>-1586.6666666666642</v>
      </c>
      <c r="CJ59" s="820">
        <v>-4.0399999999999998E-2</v>
      </c>
      <c r="CL59" s="619" t="s">
        <v>431</v>
      </c>
      <c r="CM59" s="619" t="s">
        <v>633</v>
      </c>
      <c r="CN59" s="780">
        <v>0.75819999999999999</v>
      </c>
      <c r="CO59" s="781"/>
      <c r="CP59" s="780">
        <v>8666</v>
      </c>
      <c r="CQ59" s="787">
        <v>10000000</v>
      </c>
      <c r="CR59" s="787">
        <v>0</v>
      </c>
      <c r="CS59" s="787">
        <v>10000000</v>
      </c>
      <c r="CT59" s="787">
        <v>1153.93</v>
      </c>
      <c r="CU59" s="781"/>
      <c r="CV59" s="822">
        <v>1488.53</v>
      </c>
      <c r="CW59" s="787">
        <v>474.71000000000004</v>
      </c>
      <c r="CX59" s="785">
        <v>0.77500000000000002</v>
      </c>
      <c r="CY59" s="786"/>
      <c r="CZ59" s="787">
        <v>0.81299999999999994</v>
      </c>
      <c r="DA59" s="787">
        <v>1</v>
      </c>
      <c r="DB59" s="781"/>
      <c r="DC59" s="785">
        <v>1</v>
      </c>
      <c r="DX59" s="1044" t="s">
        <v>359</v>
      </c>
      <c r="DY59" s="1040" t="s">
        <v>824</v>
      </c>
      <c r="DZ59" s="1040" t="s">
        <v>6</v>
      </c>
      <c r="EA59" s="1041" t="s">
        <v>1070</v>
      </c>
      <c r="EB59" s="792">
        <v>1180</v>
      </c>
      <c r="EC59" s="827"/>
      <c r="ED59" s="828">
        <v>1180</v>
      </c>
      <c r="EE59" s="828">
        <v>15314</v>
      </c>
      <c r="EF59" s="827"/>
      <c r="EG59" s="828">
        <v>7.7053676374559232E-2</v>
      </c>
      <c r="EH59" s="827"/>
      <c r="EI59" s="794">
        <v>0</v>
      </c>
      <c r="EJ59" s="828"/>
      <c r="EK59" s="828">
        <v>434370</v>
      </c>
      <c r="EL59" s="828"/>
      <c r="EM59" s="827"/>
      <c r="EN59" s="827"/>
      <c r="EO59" s="829"/>
      <c r="ES59" s="823" t="s">
        <v>413</v>
      </c>
      <c r="ET59" s="824" t="s">
        <v>414</v>
      </c>
      <c r="EU59" s="841">
        <v>0</v>
      </c>
    </row>
    <row r="60" spans="1:151" ht="15.75">
      <c r="A60" s="798" t="s">
        <v>433</v>
      </c>
      <c r="B60" s="799" t="s">
        <v>434</v>
      </c>
      <c r="C60" s="1026">
        <v>11406</v>
      </c>
      <c r="D60" s="1027">
        <v>13845</v>
      </c>
      <c r="E60" s="1030"/>
      <c r="F60" s="1030">
        <v>13845</v>
      </c>
      <c r="G60" s="1030"/>
      <c r="H60" s="1031">
        <v>13845</v>
      </c>
      <c r="K60" s="802" t="s">
        <v>433</v>
      </c>
      <c r="L60" s="803" t="s">
        <v>434</v>
      </c>
      <c r="M60" s="804">
        <v>7428945116</v>
      </c>
      <c r="N60" s="805">
        <v>160040332</v>
      </c>
      <c r="O60" s="804">
        <v>7268904784</v>
      </c>
      <c r="P60" s="802">
        <v>2015</v>
      </c>
      <c r="Q60" s="752">
        <v>0.88570000000000004</v>
      </c>
      <c r="R60" s="803">
        <v>8206960352</v>
      </c>
      <c r="S60" s="806">
        <v>160040332</v>
      </c>
      <c r="T60" s="803">
        <v>444229123</v>
      </c>
      <c r="U60" s="803">
        <v>1590611963</v>
      </c>
      <c r="V60" s="803">
        <v>10401841770</v>
      </c>
      <c r="X60" s="619" t="s">
        <v>433</v>
      </c>
      <c r="Y60" s="619" t="s">
        <v>434</v>
      </c>
      <c r="Z60" s="807">
        <v>10401841770</v>
      </c>
      <c r="AA60" s="808">
        <v>67820008.34040001</v>
      </c>
      <c r="AB60" s="756">
        <v>18100095</v>
      </c>
      <c r="AC60" s="756">
        <v>356446</v>
      </c>
      <c r="AD60" s="809">
        <v>86276549.34040001</v>
      </c>
      <c r="AE60" s="810">
        <v>13845</v>
      </c>
      <c r="AF60" s="807">
        <v>6232</v>
      </c>
      <c r="AG60" s="807">
        <v>0.97629999999999995</v>
      </c>
      <c r="AI60" s="619" t="s">
        <v>433</v>
      </c>
      <c r="AJ60" s="619" t="s">
        <v>434</v>
      </c>
      <c r="AK60" s="760">
        <v>86276549.34040001</v>
      </c>
      <c r="AL60" s="761">
        <v>13845</v>
      </c>
      <c r="AM60" s="811">
        <v>6232</v>
      </c>
      <c r="AN60" s="812">
        <v>0.97629999999999995</v>
      </c>
      <c r="AO60" s="813">
        <v>1.4252</v>
      </c>
      <c r="AP60" s="814">
        <v>0.98470000000000002</v>
      </c>
      <c r="AQ60" s="812">
        <v>1.0254000000000001</v>
      </c>
      <c r="AR60" s="815" t="s">
        <v>2</v>
      </c>
      <c r="AS60" s="825" t="s">
        <v>2</v>
      </c>
      <c r="AT60" s="826" t="s">
        <v>2</v>
      </c>
      <c r="AU60" s="814">
        <v>0</v>
      </c>
      <c r="AV60" s="812" t="s">
        <v>2</v>
      </c>
      <c r="AW60" s="811">
        <v>0</v>
      </c>
      <c r="BB60" s="619" t="s">
        <v>433</v>
      </c>
      <c r="BC60" s="619" t="s">
        <v>634</v>
      </c>
      <c r="BD60" s="768">
        <v>10401841770</v>
      </c>
      <c r="BE60" s="769">
        <v>297.94</v>
      </c>
      <c r="BF60" s="808">
        <v>34912539</v>
      </c>
      <c r="BG60" s="816">
        <v>1.4252</v>
      </c>
      <c r="BH60" s="673"/>
      <c r="BI60" s="770">
        <v>13845</v>
      </c>
      <c r="BJ60" s="808">
        <v>46.47</v>
      </c>
      <c r="BK60" s="770">
        <v>83318</v>
      </c>
      <c r="BL60" s="810">
        <v>280</v>
      </c>
      <c r="BN60" s="619" t="s">
        <v>433</v>
      </c>
      <c r="BO60" s="619" t="s">
        <v>434</v>
      </c>
      <c r="BP60" s="772">
        <v>0.93677099236641226</v>
      </c>
      <c r="BQ60" s="817">
        <v>0.91339999999999999</v>
      </c>
      <c r="BR60" s="818">
        <v>0.85017185185185185</v>
      </c>
      <c r="BS60" s="774"/>
      <c r="BT60" s="819">
        <v>2015</v>
      </c>
      <c r="BU60" s="776">
        <v>0.88570000000000004</v>
      </c>
      <c r="BV60" s="777"/>
      <c r="BW60" s="778">
        <v>0.61099999999999999</v>
      </c>
      <c r="BX60" s="778">
        <v>0.54100000000000004</v>
      </c>
      <c r="BY60" s="778">
        <v>0.82979999999999998</v>
      </c>
      <c r="BZ60" s="622"/>
      <c r="CA60" s="619" t="s">
        <v>433</v>
      </c>
      <c r="CB60" s="619" t="s">
        <v>634</v>
      </c>
      <c r="CC60" s="770">
        <v>40779</v>
      </c>
      <c r="CD60" s="770">
        <v>42010</v>
      </c>
      <c r="CE60" s="770">
        <v>43920</v>
      </c>
      <c r="CF60" s="820">
        <v>42236.333333333336</v>
      </c>
      <c r="CG60" s="820">
        <v>0.98470000000000002</v>
      </c>
      <c r="CH60" s="639"/>
      <c r="CI60" s="820">
        <v>-1683.6666666666642</v>
      </c>
      <c r="CJ60" s="820">
        <v>-3.8300000000000001E-2</v>
      </c>
      <c r="CL60" s="619" t="s">
        <v>433</v>
      </c>
      <c r="CM60" s="619" t="s">
        <v>634</v>
      </c>
      <c r="CN60" s="780" t="s">
        <v>2</v>
      </c>
      <c r="CO60" s="781"/>
      <c r="CP60" s="780">
        <v>13845</v>
      </c>
      <c r="CQ60" s="787">
        <v>18270288</v>
      </c>
      <c r="CR60" s="787">
        <v>0</v>
      </c>
      <c r="CS60" s="787">
        <v>18270288</v>
      </c>
      <c r="CT60" s="787">
        <v>1319.63</v>
      </c>
      <c r="CU60" s="781"/>
      <c r="CV60" s="822" t="s">
        <v>2</v>
      </c>
      <c r="CW60" s="787" t="s">
        <v>2</v>
      </c>
      <c r="CX60" s="785" t="s">
        <v>2</v>
      </c>
      <c r="CY60" s="786"/>
      <c r="CZ60" s="787">
        <v>0.54100000000000004</v>
      </c>
      <c r="DA60" s="787" t="s">
        <v>2</v>
      </c>
      <c r="DB60" s="781"/>
      <c r="DC60" s="785" t="s">
        <v>2</v>
      </c>
      <c r="DX60" s="1038" t="s">
        <v>361</v>
      </c>
      <c r="DY60" s="1038" t="s">
        <v>361</v>
      </c>
      <c r="DZ60" s="1038" t="s">
        <v>744</v>
      </c>
      <c r="EA60" s="1039" t="s">
        <v>570</v>
      </c>
      <c r="EB60" s="792">
        <v>5395</v>
      </c>
      <c r="EC60" s="793"/>
      <c r="ED60" s="794">
        <v>5395</v>
      </c>
      <c r="EE60" s="794"/>
      <c r="EF60" s="793"/>
      <c r="EG60" s="794">
        <v>0.63143726591760296</v>
      </c>
      <c r="EH60" s="793"/>
      <c r="EI60" s="794">
        <v>6075553</v>
      </c>
      <c r="EJ60" s="794"/>
      <c r="EK60" s="794">
        <v>3836330</v>
      </c>
      <c r="EL60" s="794">
        <v>6075553</v>
      </c>
      <c r="EM60" s="793">
        <v>0</v>
      </c>
      <c r="EN60" s="793">
        <v>-1</v>
      </c>
      <c r="EO60" s="795"/>
      <c r="ES60" s="823" t="s">
        <v>415</v>
      </c>
      <c r="ET60" s="824" t="s">
        <v>416</v>
      </c>
      <c r="EU60" s="841">
        <v>1390632</v>
      </c>
    </row>
    <row r="61" spans="1:151" ht="15.75">
      <c r="A61" s="798" t="s">
        <v>435</v>
      </c>
      <c r="B61" s="799" t="s">
        <v>436</v>
      </c>
      <c r="C61" s="1026">
        <v>4488</v>
      </c>
      <c r="D61" s="1027">
        <v>4488</v>
      </c>
      <c r="E61" s="1030"/>
      <c r="F61" s="1030">
        <v>4488</v>
      </c>
      <c r="G61" s="1030"/>
      <c r="H61" s="1031">
        <v>4488</v>
      </c>
      <c r="K61" s="802" t="s">
        <v>435</v>
      </c>
      <c r="L61" s="803" t="s">
        <v>436</v>
      </c>
      <c r="M61" s="804">
        <v>7506347028</v>
      </c>
      <c r="N61" s="805">
        <v>116076590</v>
      </c>
      <c r="O61" s="804">
        <v>7390270438</v>
      </c>
      <c r="P61" s="802">
        <v>2015</v>
      </c>
      <c r="Q61" s="752">
        <v>1.0371999999999999</v>
      </c>
      <c r="R61" s="803">
        <v>7125212532</v>
      </c>
      <c r="S61" s="806">
        <v>116076590</v>
      </c>
      <c r="T61" s="803">
        <v>162934185</v>
      </c>
      <c r="U61" s="803">
        <v>472215769</v>
      </c>
      <c r="V61" s="803">
        <v>7876439076</v>
      </c>
      <c r="X61" s="619" t="s">
        <v>435</v>
      </c>
      <c r="Y61" s="619" t="s">
        <v>436</v>
      </c>
      <c r="Z61" s="807">
        <v>7876439076</v>
      </c>
      <c r="AA61" s="808">
        <v>51354382.775520004</v>
      </c>
      <c r="AB61" s="756">
        <v>9691131</v>
      </c>
      <c r="AC61" s="756">
        <v>161944</v>
      </c>
      <c r="AD61" s="809">
        <v>61207457.775520004</v>
      </c>
      <c r="AE61" s="810">
        <v>4488</v>
      </c>
      <c r="AF61" s="807">
        <v>13638</v>
      </c>
      <c r="AG61" s="807">
        <v>2.1366000000000001</v>
      </c>
      <c r="AI61" s="619" t="s">
        <v>435</v>
      </c>
      <c r="AJ61" s="619" t="s">
        <v>436</v>
      </c>
      <c r="AK61" s="760">
        <v>61207457.775520004</v>
      </c>
      <c r="AL61" s="761">
        <v>4488</v>
      </c>
      <c r="AM61" s="811">
        <v>13638</v>
      </c>
      <c r="AN61" s="812">
        <v>2.1366000000000001</v>
      </c>
      <c r="AO61" s="813">
        <v>0.62370000000000003</v>
      </c>
      <c r="AP61" s="814">
        <v>0.87360000000000004</v>
      </c>
      <c r="AQ61" s="812">
        <v>1.3538000000000001</v>
      </c>
      <c r="AR61" s="815" t="s">
        <v>2</v>
      </c>
      <c r="AS61" s="825" t="s">
        <v>2</v>
      </c>
      <c r="AT61" s="826" t="s">
        <v>2</v>
      </c>
      <c r="AU61" s="814">
        <v>0</v>
      </c>
      <c r="AV61" s="812" t="s">
        <v>2</v>
      </c>
      <c r="AW61" s="811">
        <v>0</v>
      </c>
      <c r="BB61" s="619" t="s">
        <v>435</v>
      </c>
      <c r="BC61" s="619" t="s">
        <v>635</v>
      </c>
      <c r="BD61" s="768">
        <v>7876439076</v>
      </c>
      <c r="BE61" s="769">
        <v>515.55999999999995</v>
      </c>
      <c r="BF61" s="808">
        <v>15277444</v>
      </c>
      <c r="BG61" s="816">
        <v>0.62370000000000003</v>
      </c>
      <c r="BH61" s="673"/>
      <c r="BI61" s="770">
        <v>4488</v>
      </c>
      <c r="BJ61" s="808">
        <v>8.7100000000000009</v>
      </c>
      <c r="BK61" s="770">
        <v>35596</v>
      </c>
      <c r="BL61" s="810">
        <v>69</v>
      </c>
      <c r="BN61" s="619" t="s">
        <v>435</v>
      </c>
      <c r="BO61" s="619" t="s">
        <v>436</v>
      </c>
      <c r="BP61" s="772">
        <v>1.0409194835680751</v>
      </c>
      <c r="BQ61" s="817">
        <v>1.0273000000000001</v>
      </c>
      <c r="BR61" s="818">
        <v>1.042514880952381</v>
      </c>
      <c r="BS61" s="774"/>
      <c r="BT61" s="819">
        <v>2015</v>
      </c>
      <c r="BU61" s="776">
        <v>1.0371999999999999</v>
      </c>
      <c r="BV61" s="777"/>
      <c r="BW61" s="778">
        <v>0.34899999999999998</v>
      </c>
      <c r="BX61" s="778">
        <v>0.36199999999999999</v>
      </c>
      <c r="BY61" s="778">
        <v>0.55520000000000003</v>
      </c>
      <c r="BZ61" s="622"/>
      <c r="CA61" s="619" t="s">
        <v>435</v>
      </c>
      <c r="CB61" s="619" t="s">
        <v>635</v>
      </c>
      <c r="CC61" s="770">
        <v>36395</v>
      </c>
      <c r="CD61" s="770">
        <v>37263</v>
      </c>
      <c r="CE61" s="770">
        <v>38762</v>
      </c>
      <c r="CF61" s="820">
        <v>37473.333333333336</v>
      </c>
      <c r="CG61" s="820">
        <v>0.87360000000000004</v>
      </c>
      <c r="CH61" s="639"/>
      <c r="CI61" s="820">
        <v>-1288.6666666666642</v>
      </c>
      <c r="CJ61" s="820">
        <v>-3.32E-2</v>
      </c>
      <c r="CL61" s="619" t="s">
        <v>435</v>
      </c>
      <c r="CM61" s="619" t="s">
        <v>635</v>
      </c>
      <c r="CN61" s="780" t="s">
        <v>2</v>
      </c>
      <c r="CO61" s="781"/>
      <c r="CP61" s="780">
        <v>4488</v>
      </c>
      <c r="CQ61" s="787">
        <v>7852313</v>
      </c>
      <c r="CR61" s="787">
        <v>0</v>
      </c>
      <c r="CS61" s="787">
        <v>7852313</v>
      </c>
      <c r="CT61" s="787">
        <v>1749.62</v>
      </c>
      <c r="CU61" s="781"/>
      <c r="CV61" s="822" t="s">
        <v>2</v>
      </c>
      <c r="CW61" s="787" t="s">
        <v>2</v>
      </c>
      <c r="CX61" s="785" t="s">
        <v>2</v>
      </c>
      <c r="CY61" s="786"/>
      <c r="CZ61" s="787">
        <v>0.36199999999999999</v>
      </c>
      <c r="DA61" s="787" t="s">
        <v>2</v>
      </c>
      <c r="DB61" s="781"/>
      <c r="DC61" s="785" t="s">
        <v>2</v>
      </c>
      <c r="DX61" s="1037" t="s">
        <v>361</v>
      </c>
      <c r="DY61" s="1038" t="s">
        <v>41</v>
      </c>
      <c r="DZ61" s="1038" t="s">
        <v>744</v>
      </c>
      <c r="EA61" s="1039" t="s">
        <v>42</v>
      </c>
      <c r="EB61" s="792">
        <v>2192</v>
      </c>
      <c r="EC61" s="793"/>
      <c r="ED61" s="794">
        <v>2192</v>
      </c>
      <c r="EE61" s="794"/>
      <c r="EF61" s="793"/>
      <c r="EG61" s="794">
        <v>0.25655430711610488</v>
      </c>
      <c r="EH61" s="793"/>
      <c r="EI61" s="794">
        <v>0</v>
      </c>
      <c r="EJ61" s="794"/>
      <c r="EK61" s="794">
        <v>1558709</v>
      </c>
      <c r="EL61" s="794"/>
      <c r="EM61" s="793"/>
      <c r="EN61" s="793"/>
      <c r="EO61" s="795"/>
      <c r="ES61" s="823" t="s">
        <v>417</v>
      </c>
      <c r="ET61" s="824" t="s">
        <v>418</v>
      </c>
      <c r="EU61" s="841">
        <v>7110475</v>
      </c>
    </row>
    <row r="62" spans="1:151" ht="15.75">
      <c r="A62" s="798" t="s">
        <v>437</v>
      </c>
      <c r="B62" s="799" t="s">
        <v>438</v>
      </c>
      <c r="C62" s="1026">
        <v>2252</v>
      </c>
      <c r="D62" s="1027">
        <v>2252</v>
      </c>
      <c r="E62" s="1030"/>
      <c r="F62" s="1030">
        <v>2252</v>
      </c>
      <c r="G62" s="1030"/>
      <c r="H62" s="1031">
        <v>2252</v>
      </c>
      <c r="K62" s="802" t="s">
        <v>437</v>
      </c>
      <c r="L62" s="803" t="s">
        <v>438</v>
      </c>
      <c r="M62" s="804">
        <v>1962933472</v>
      </c>
      <c r="N62" s="805">
        <v>156213113</v>
      </c>
      <c r="O62" s="804">
        <v>1806720359</v>
      </c>
      <c r="P62" s="802">
        <v>2012</v>
      </c>
      <c r="Q62" s="752">
        <v>0.8327</v>
      </c>
      <c r="R62" s="803">
        <v>2169713413</v>
      </c>
      <c r="S62" s="806">
        <v>156213113</v>
      </c>
      <c r="T62" s="803">
        <v>66273562</v>
      </c>
      <c r="U62" s="803">
        <v>242377389</v>
      </c>
      <c r="V62" s="803">
        <v>2634577477</v>
      </c>
      <c r="X62" s="619" t="s">
        <v>437</v>
      </c>
      <c r="Y62" s="619" t="s">
        <v>438</v>
      </c>
      <c r="Z62" s="807">
        <v>2634577477</v>
      </c>
      <c r="AA62" s="808">
        <v>17177445.150040001</v>
      </c>
      <c r="AB62" s="756">
        <v>3530630</v>
      </c>
      <c r="AC62" s="756">
        <v>101438</v>
      </c>
      <c r="AD62" s="809">
        <v>20809513.150040001</v>
      </c>
      <c r="AE62" s="810">
        <v>2252</v>
      </c>
      <c r="AF62" s="807">
        <v>9240</v>
      </c>
      <c r="AG62" s="807">
        <v>1.4476</v>
      </c>
      <c r="AI62" s="619" t="s">
        <v>437</v>
      </c>
      <c r="AJ62" s="619" t="s">
        <v>438</v>
      </c>
      <c r="AK62" s="760">
        <v>20809513.150040001</v>
      </c>
      <c r="AL62" s="761">
        <v>2252</v>
      </c>
      <c r="AM62" s="811">
        <v>9240</v>
      </c>
      <c r="AN62" s="812">
        <v>1.4476</v>
      </c>
      <c r="AO62" s="813">
        <v>0.2392</v>
      </c>
      <c r="AP62" s="814">
        <v>0.73740000000000006</v>
      </c>
      <c r="AQ62" s="812">
        <v>0.97160000000000002</v>
      </c>
      <c r="AR62" s="815">
        <v>0.97160000000000002</v>
      </c>
      <c r="AS62" s="825">
        <v>1907.48</v>
      </c>
      <c r="AT62" s="826">
        <v>55.759999999999991</v>
      </c>
      <c r="AU62" s="814">
        <v>125572</v>
      </c>
      <c r="AV62" s="812">
        <v>0.61299999999999999</v>
      </c>
      <c r="AW62" s="811">
        <v>76976</v>
      </c>
      <c r="BB62" s="619" t="s">
        <v>437</v>
      </c>
      <c r="BC62" s="619" t="s">
        <v>636</v>
      </c>
      <c r="BD62" s="768">
        <v>2634577477</v>
      </c>
      <c r="BE62" s="769">
        <v>449.57</v>
      </c>
      <c r="BF62" s="808">
        <v>5860216</v>
      </c>
      <c r="BG62" s="816">
        <v>0.2392</v>
      </c>
      <c r="BH62" s="673"/>
      <c r="BI62" s="770">
        <v>2252</v>
      </c>
      <c r="BJ62" s="808">
        <v>5.01</v>
      </c>
      <c r="BK62" s="770">
        <v>22247</v>
      </c>
      <c r="BL62" s="810">
        <v>49</v>
      </c>
      <c r="BN62" s="619" t="s">
        <v>437</v>
      </c>
      <c r="BO62" s="619" t="s">
        <v>438</v>
      </c>
      <c r="BP62" s="772">
        <v>0.87511503496503495</v>
      </c>
      <c r="BQ62" s="772">
        <v>0.81720000000000004</v>
      </c>
      <c r="BR62" s="818">
        <v>0.82881055555555561</v>
      </c>
      <c r="BS62" s="774"/>
      <c r="BT62" s="819">
        <v>2012</v>
      </c>
      <c r="BU62" s="776">
        <v>0.8327</v>
      </c>
      <c r="BV62" s="777"/>
      <c r="BW62" s="778">
        <v>0.52</v>
      </c>
      <c r="BX62" s="778">
        <v>0.433</v>
      </c>
      <c r="BY62" s="778">
        <v>0.66410000000000002</v>
      </c>
      <c r="BZ62" s="622"/>
      <c r="CA62" s="619" t="s">
        <v>437</v>
      </c>
      <c r="CB62" s="619" t="s">
        <v>636</v>
      </c>
      <c r="CC62" s="770">
        <v>30839</v>
      </c>
      <c r="CD62" s="770">
        <v>31394</v>
      </c>
      <c r="CE62" s="770">
        <v>32655</v>
      </c>
      <c r="CF62" s="820">
        <v>31629.333333333332</v>
      </c>
      <c r="CG62" s="820">
        <v>0.73740000000000006</v>
      </c>
      <c r="CH62" s="639"/>
      <c r="CI62" s="820">
        <v>-1025.6666666666679</v>
      </c>
      <c r="CJ62" s="820">
        <v>-3.1399999999999997E-2</v>
      </c>
      <c r="CL62" s="619" t="s">
        <v>437</v>
      </c>
      <c r="CM62" s="619" t="s">
        <v>636</v>
      </c>
      <c r="CN62" s="780">
        <v>0.97160000000000002</v>
      </c>
      <c r="CO62" s="781"/>
      <c r="CP62" s="780">
        <v>2252</v>
      </c>
      <c r="CQ62" s="787">
        <v>2631120</v>
      </c>
      <c r="CR62" s="787">
        <v>0</v>
      </c>
      <c r="CS62" s="787">
        <v>2631120</v>
      </c>
      <c r="CT62" s="787">
        <v>1168.3499999999999</v>
      </c>
      <c r="CU62" s="781"/>
      <c r="CV62" s="822">
        <v>1907.48</v>
      </c>
      <c r="CW62" s="787">
        <v>55.759999999999991</v>
      </c>
      <c r="CX62" s="785">
        <v>0.61299999999999999</v>
      </c>
      <c r="CY62" s="786"/>
      <c r="CZ62" s="787">
        <v>0.433</v>
      </c>
      <c r="DA62" s="787" t="s">
        <v>2</v>
      </c>
      <c r="DB62" s="781"/>
      <c r="DC62" s="785">
        <v>0.61299999999999999</v>
      </c>
      <c r="DX62" s="1038" t="s">
        <v>361</v>
      </c>
      <c r="DY62" s="1038" t="s">
        <v>826</v>
      </c>
      <c r="DZ62" s="1038" t="s">
        <v>6</v>
      </c>
      <c r="EA62" s="1039" t="s">
        <v>1071</v>
      </c>
      <c r="EB62" s="792">
        <v>107</v>
      </c>
      <c r="EC62" s="793"/>
      <c r="ED62" s="794">
        <v>107</v>
      </c>
      <c r="EE62" s="794"/>
      <c r="EF62" s="793"/>
      <c r="EG62" s="794">
        <v>1.2523408239700374E-2</v>
      </c>
      <c r="EH62" s="793"/>
      <c r="EI62" s="794">
        <v>0</v>
      </c>
      <c r="EJ62" s="794"/>
      <c r="EK62" s="794">
        <v>76087</v>
      </c>
      <c r="EL62" s="794"/>
      <c r="EM62" s="793"/>
      <c r="EN62" s="793"/>
      <c r="EO62" s="795"/>
      <c r="ES62" s="823" t="s">
        <v>419</v>
      </c>
      <c r="ET62" s="824" t="s">
        <v>420</v>
      </c>
      <c r="EU62" s="841">
        <v>0</v>
      </c>
    </row>
    <row r="63" spans="1:151" ht="15.75">
      <c r="A63" s="798" t="s">
        <v>439</v>
      </c>
      <c r="B63" s="799" t="s">
        <v>440</v>
      </c>
      <c r="C63" s="1026">
        <v>2852</v>
      </c>
      <c r="D63" s="1027">
        <v>3272</v>
      </c>
      <c r="E63" s="1030"/>
      <c r="F63" s="1030">
        <v>3272</v>
      </c>
      <c r="G63" s="1030"/>
      <c r="H63" s="1031">
        <v>3272</v>
      </c>
      <c r="K63" s="802" t="s">
        <v>439</v>
      </c>
      <c r="L63" s="803" t="s">
        <v>440</v>
      </c>
      <c r="M63" s="804">
        <v>1162066231</v>
      </c>
      <c r="N63" s="805">
        <v>114988120</v>
      </c>
      <c r="O63" s="804">
        <v>1047078111</v>
      </c>
      <c r="P63" s="802">
        <v>2017</v>
      </c>
      <c r="Q63" s="752">
        <v>1.0705</v>
      </c>
      <c r="R63" s="803">
        <v>978120608</v>
      </c>
      <c r="S63" s="806">
        <v>114988120</v>
      </c>
      <c r="T63" s="803">
        <v>75389966</v>
      </c>
      <c r="U63" s="803">
        <v>729197706</v>
      </c>
      <c r="V63" s="803">
        <v>1897696400</v>
      </c>
      <c r="X63" s="619" t="s">
        <v>439</v>
      </c>
      <c r="Y63" s="619" t="s">
        <v>440</v>
      </c>
      <c r="Z63" s="807">
        <v>1897696400</v>
      </c>
      <c r="AA63" s="808">
        <v>12372980.528000001</v>
      </c>
      <c r="AB63" s="756">
        <v>4612217</v>
      </c>
      <c r="AC63" s="756">
        <v>214043</v>
      </c>
      <c r="AD63" s="809">
        <v>17199240.528000001</v>
      </c>
      <c r="AE63" s="810">
        <v>3272</v>
      </c>
      <c r="AF63" s="807">
        <v>5256</v>
      </c>
      <c r="AG63" s="807">
        <v>0.82340000000000002</v>
      </c>
      <c r="AI63" s="619" t="s">
        <v>439</v>
      </c>
      <c r="AJ63" s="619" t="s">
        <v>440</v>
      </c>
      <c r="AK63" s="760">
        <v>17199240.528000001</v>
      </c>
      <c r="AL63" s="761">
        <v>3272</v>
      </c>
      <c r="AM63" s="811">
        <v>5256</v>
      </c>
      <c r="AN63" s="812">
        <v>0.82340000000000002</v>
      </c>
      <c r="AO63" s="813">
        <v>0.16800000000000001</v>
      </c>
      <c r="AP63" s="814">
        <v>0.76060000000000005</v>
      </c>
      <c r="AQ63" s="812">
        <v>0.72650000000000003</v>
      </c>
      <c r="AR63" s="815">
        <v>0.72650000000000003</v>
      </c>
      <c r="AS63" s="825">
        <v>1426.29</v>
      </c>
      <c r="AT63" s="826">
        <v>536.95000000000005</v>
      </c>
      <c r="AU63" s="814">
        <v>1756900</v>
      </c>
      <c r="AV63" s="812">
        <v>1</v>
      </c>
      <c r="AW63" s="811">
        <v>1756900</v>
      </c>
      <c r="BB63" s="619" t="s">
        <v>439</v>
      </c>
      <c r="BC63" s="619" t="s">
        <v>637</v>
      </c>
      <c r="BD63" s="768">
        <v>1897696400</v>
      </c>
      <c r="BE63" s="769">
        <v>461.22</v>
      </c>
      <c r="BF63" s="808">
        <v>4114515</v>
      </c>
      <c r="BG63" s="816">
        <v>0.16800000000000001</v>
      </c>
      <c r="BH63" s="673"/>
      <c r="BI63" s="770">
        <v>3272</v>
      </c>
      <c r="BJ63" s="808">
        <v>7.09</v>
      </c>
      <c r="BK63" s="770">
        <v>23394</v>
      </c>
      <c r="BL63" s="810">
        <v>51</v>
      </c>
      <c r="BN63" s="619" t="s">
        <v>439</v>
      </c>
      <c r="BO63" s="619" t="s">
        <v>440</v>
      </c>
      <c r="BP63" s="772">
        <v>1.0918297872340426</v>
      </c>
      <c r="BQ63" s="772">
        <v>1.0148000000000001</v>
      </c>
      <c r="BR63" s="773">
        <v>1.0983333333333334</v>
      </c>
      <c r="BS63" s="774"/>
      <c r="BT63" s="775">
        <v>2017</v>
      </c>
      <c r="BU63" s="776">
        <v>1.0705</v>
      </c>
      <c r="BV63" s="777"/>
      <c r="BW63" s="778">
        <v>0.79</v>
      </c>
      <c r="BX63" s="778">
        <v>0.84599999999999997</v>
      </c>
      <c r="BY63" s="778">
        <v>1.2975000000000001</v>
      </c>
      <c r="BZ63" s="622"/>
      <c r="CA63" s="619" t="s">
        <v>439</v>
      </c>
      <c r="CB63" s="619" t="s">
        <v>637</v>
      </c>
      <c r="CC63" s="770">
        <v>31530</v>
      </c>
      <c r="CD63" s="770">
        <v>32623</v>
      </c>
      <c r="CE63" s="770">
        <v>33727</v>
      </c>
      <c r="CF63" s="820">
        <v>32626.666666666668</v>
      </c>
      <c r="CG63" s="820">
        <v>0.76060000000000005</v>
      </c>
      <c r="CH63" s="639"/>
      <c r="CI63" s="820">
        <v>-1100.3333333333321</v>
      </c>
      <c r="CJ63" s="820">
        <v>-3.2599999999999997E-2</v>
      </c>
      <c r="CL63" s="619" t="s">
        <v>439</v>
      </c>
      <c r="CM63" s="619" t="s">
        <v>637</v>
      </c>
      <c r="CN63" s="780">
        <v>0.72650000000000003</v>
      </c>
      <c r="CO63" s="781"/>
      <c r="CP63" s="780">
        <v>3272</v>
      </c>
      <c r="CQ63" s="787">
        <v>5790158</v>
      </c>
      <c r="CR63" s="787">
        <v>0</v>
      </c>
      <c r="CS63" s="787">
        <v>5790158</v>
      </c>
      <c r="CT63" s="787">
        <v>1769.61</v>
      </c>
      <c r="CU63" s="781"/>
      <c r="CV63" s="822">
        <v>1426.29</v>
      </c>
      <c r="CW63" s="787">
        <v>536.95000000000005</v>
      </c>
      <c r="CX63" s="785">
        <v>1</v>
      </c>
      <c r="CY63" s="786"/>
      <c r="CZ63" s="787">
        <v>0.84599999999999997</v>
      </c>
      <c r="DA63" s="787">
        <v>1</v>
      </c>
      <c r="DB63" s="781"/>
      <c r="DC63" s="785">
        <v>1</v>
      </c>
      <c r="DX63" s="1044" t="s">
        <v>361</v>
      </c>
      <c r="DY63" s="1040" t="s">
        <v>260</v>
      </c>
      <c r="DZ63" s="1040" t="s">
        <v>6</v>
      </c>
      <c r="EA63" s="1041" t="s">
        <v>261</v>
      </c>
      <c r="EB63" s="792">
        <v>850</v>
      </c>
      <c r="EC63" s="827"/>
      <c r="ED63" s="828">
        <v>850</v>
      </c>
      <c r="EE63" s="828">
        <v>8544</v>
      </c>
      <c r="EF63" s="827"/>
      <c r="EG63" s="828">
        <v>9.9485018726591753E-2</v>
      </c>
      <c r="EH63" s="827"/>
      <c r="EI63" s="794">
        <v>0</v>
      </c>
      <c r="EJ63" s="828"/>
      <c r="EK63" s="828">
        <v>604427</v>
      </c>
      <c r="EL63" s="828"/>
      <c r="EM63" s="827"/>
      <c r="EN63" s="827"/>
      <c r="EO63" s="829"/>
      <c r="ES63" s="823" t="s">
        <v>421</v>
      </c>
      <c r="ET63" s="824" t="s">
        <v>422</v>
      </c>
      <c r="EU63" s="841">
        <v>0</v>
      </c>
    </row>
    <row r="64" spans="1:151" ht="15.75">
      <c r="A64" s="798" t="s">
        <v>441</v>
      </c>
      <c r="B64" s="799" t="s">
        <v>442</v>
      </c>
      <c r="C64" s="1026">
        <v>5936</v>
      </c>
      <c r="D64" s="1027">
        <v>5936</v>
      </c>
      <c r="E64" s="1030"/>
      <c r="F64" s="1030">
        <v>5936</v>
      </c>
      <c r="G64" s="1030"/>
      <c r="H64" s="1031">
        <v>5936</v>
      </c>
      <c r="K64" s="802" t="s">
        <v>441</v>
      </c>
      <c r="L64" s="803" t="s">
        <v>442</v>
      </c>
      <c r="M64" s="804">
        <v>2762204522</v>
      </c>
      <c r="N64" s="805">
        <v>53343990</v>
      </c>
      <c r="O64" s="804">
        <v>2708860532</v>
      </c>
      <c r="P64" s="802">
        <v>2011</v>
      </c>
      <c r="Q64" s="752">
        <v>0.94199999999999995</v>
      </c>
      <c r="R64" s="803">
        <v>2875648123</v>
      </c>
      <c r="S64" s="806">
        <v>53343990</v>
      </c>
      <c r="T64" s="803">
        <v>230644914</v>
      </c>
      <c r="U64" s="803">
        <v>863365497</v>
      </c>
      <c r="V64" s="803">
        <v>4023002524</v>
      </c>
      <c r="X64" s="619" t="s">
        <v>441</v>
      </c>
      <c r="Y64" s="619" t="s">
        <v>442</v>
      </c>
      <c r="Z64" s="807">
        <v>4023002524</v>
      </c>
      <c r="AA64" s="808">
        <v>26229976.456480004</v>
      </c>
      <c r="AB64" s="756">
        <v>9019870</v>
      </c>
      <c r="AC64" s="756">
        <v>230562</v>
      </c>
      <c r="AD64" s="809">
        <v>35480408.456480004</v>
      </c>
      <c r="AE64" s="810">
        <v>5936</v>
      </c>
      <c r="AF64" s="807">
        <v>5977</v>
      </c>
      <c r="AG64" s="807">
        <v>0.93640000000000001</v>
      </c>
      <c r="AI64" s="619" t="s">
        <v>441</v>
      </c>
      <c r="AJ64" s="619" t="s">
        <v>442</v>
      </c>
      <c r="AK64" s="760">
        <v>35480408.456480004</v>
      </c>
      <c r="AL64" s="761">
        <v>5936</v>
      </c>
      <c r="AM64" s="811">
        <v>5977</v>
      </c>
      <c r="AN64" s="812">
        <v>0.93640000000000001</v>
      </c>
      <c r="AO64" s="813">
        <v>0.37269999999999998</v>
      </c>
      <c r="AP64" s="814">
        <v>0.73570000000000002</v>
      </c>
      <c r="AQ64" s="812">
        <v>0.77979999999999994</v>
      </c>
      <c r="AR64" s="815">
        <v>0.77979999999999994</v>
      </c>
      <c r="AS64" s="825">
        <v>1530.93</v>
      </c>
      <c r="AT64" s="826">
        <v>432.30999999999995</v>
      </c>
      <c r="AU64" s="814">
        <v>2566192</v>
      </c>
      <c r="AV64" s="812">
        <v>0.98099999999999998</v>
      </c>
      <c r="AW64" s="811">
        <v>2517434</v>
      </c>
      <c r="BB64" s="619" t="s">
        <v>441</v>
      </c>
      <c r="BC64" s="619" t="s">
        <v>638</v>
      </c>
      <c r="BD64" s="768">
        <v>4023002524</v>
      </c>
      <c r="BE64" s="769">
        <v>440.61</v>
      </c>
      <c r="BF64" s="808">
        <v>9130529</v>
      </c>
      <c r="BG64" s="816">
        <v>0.37269999999999998</v>
      </c>
      <c r="BH64" s="673"/>
      <c r="BI64" s="770">
        <v>5936</v>
      </c>
      <c r="BJ64" s="808">
        <v>13.47</v>
      </c>
      <c r="BK64" s="770">
        <v>46171</v>
      </c>
      <c r="BL64" s="810">
        <v>105</v>
      </c>
      <c r="BN64" s="619" t="s">
        <v>441</v>
      </c>
      <c r="BO64" s="619" t="s">
        <v>442</v>
      </c>
      <c r="BP64" s="772">
        <v>0.98006060606060597</v>
      </c>
      <c r="BQ64" s="772">
        <v>0.96660000000000001</v>
      </c>
      <c r="BR64" s="818">
        <v>0.91286576704545452</v>
      </c>
      <c r="BS64" s="774"/>
      <c r="BT64" s="819">
        <v>2011</v>
      </c>
      <c r="BU64" s="776">
        <v>0.94199999999999995</v>
      </c>
      <c r="BV64" s="777"/>
      <c r="BW64" s="778">
        <v>0.58750000000000002</v>
      </c>
      <c r="BX64" s="778">
        <v>0.55300000000000005</v>
      </c>
      <c r="BY64" s="778">
        <v>0.84819999999999995</v>
      </c>
      <c r="BZ64" s="622"/>
      <c r="CA64" s="619" t="s">
        <v>441</v>
      </c>
      <c r="CB64" s="619" t="s">
        <v>638</v>
      </c>
      <c r="CC64" s="770">
        <v>30738</v>
      </c>
      <c r="CD64" s="770">
        <v>31212</v>
      </c>
      <c r="CE64" s="770">
        <v>32721</v>
      </c>
      <c r="CF64" s="820">
        <v>31557</v>
      </c>
      <c r="CG64" s="820">
        <v>0.73570000000000002</v>
      </c>
      <c r="CH64" s="639"/>
      <c r="CI64" s="820">
        <v>-1164</v>
      </c>
      <c r="CJ64" s="820">
        <v>-3.56E-2</v>
      </c>
      <c r="CL64" s="619" t="s">
        <v>441</v>
      </c>
      <c r="CM64" s="619" t="s">
        <v>638</v>
      </c>
      <c r="CN64" s="780">
        <v>0.77979999999999994</v>
      </c>
      <c r="CO64" s="781"/>
      <c r="CP64" s="780">
        <v>5936</v>
      </c>
      <c r="CQ64" s="787">
        <v>8747303</v>
      </c>
      <c r="CR64" s="787">
        <v>168000</v>
      </c>
      <c r="CS64" s="787">
        <v>8915303</v>
      </c>
      <c r="CT64" s="787">
        <v>1501.9</v>
      </c>
      <c r="CU64" s="781"/>
      <c r="CV64" s="822">
        <v>1530.93</v>
      </c>
      <c r="CW64" s="787">
        <v>432.30999999999995</v>
      </c>
      <c r="CX64" s="785">
        <v>0.98099999999999998</v>
      </c>
      <c r="CY64" s="786"/>
      <c r="CZ64" s="787">
        <v>0.55300000000000005</v>
      </c>
      <c r="DA64" s="787" t="s">
        <v>2</v>
      </c>
      <c r="DB64" s="781"/>
      <c r="DC64" s="785">
        <v>0.98099999999999998</v>
      </c>
      <c r="DX64" s="1042" t="s">
        <v>363</v>
      </c>
      <c r="DY64" s="1042" t="s">
        <v>363</v>
      </c>
      <c r="DZ64" s="1042" t="s">
        <v>744</v>
      </c>
      <c r="EA64" s="1043" t="s">
        <v>364</v>
      </c>
      <c r="EB64" s="792">
        <v>13295</v>
      </c>
      <c r="EC64" s="833"/>
      <c r="ED64" s="834">
        <v>13295</v>
      </c>
      <c r="EE64" s="834">
        <v>13295</v>
      </c>
      <c r="EF64" s="833"/>
      <c r="EG64" s="834">
        <v>1</v>
      </c>
      <c r="EH64" s="833"/>
      <c r="EI64" s="794">
        <v>2023588</v>
      </c>
      <c r="EJ64" s="834"/>
      <c r="EK64" s="834">
        <v>2023588</v>
      </c>
      <c r="EL64" s="834">
        <v>2023588</v>
      </c>
      <c r="EM64" s="833">
        <v>0</v>
      </c>
      <c r="EN64" s="833"/>
      <c r="EO64" s="835"/>
      <c r="ES64" s="823" t="s">
        <v>88</v>
      </c>
      <c r="ET64" s="824" t="s">
        <v>89</v>
      </c>
      <c r="EU64" s="841">
        <v>0</v>
      </c>
    </row>
    <row r="65" spans="1:151" ht="15.75">
      <c r="A65" s="798" t="s">
        <v>443</v>
      </c>
      <c r="B65" s="799" t="s">
        <v>573</v>
      </c>
      <c r="C65" s="1026">
        <v>148434</v>
      </c>
      <c r="D65" s="1027">
        <v>169906</v>
      </c>
      <c r="E65" s="1030"/>
      <c r="F65" s="1030">
        <v>169906</v>
      </c>
      <c r="G65" s="1030"/>
      <c r="H65" s="1031">
        <v>169906</v>
      </c>
      <c r="K65" s="802" t="s">
        <v>443</v>
      </c>
      <c r="L65" s="803" t="s">
        <v>444</v>
      </c>
      <c r="M65" s="804">
        <v>104614856072</v>
      </c>
      <c r="N65" s="805">
        <v>58681924</v>
      </c>
      <c r="O65" s="804">
        <v>104556174148</v>
      </c>
      <c r="P65" s="802">
        <v>2011</v>
      </c>
      <c r="Q65" s="752">
        <v>0.78410000000000002</v>
      </c>
      <c r="R65" s="803">
        <v>133345458676</v>
      </c>
      <c r="S65" s="806">
        <v>58681924</v>
      </c>
      <c r="T65" s="803">
        <v>4273299605</v>
      </c>
      <c r="U65" s="803">
        <v>20190352262</v>
      </c>
      <c r="V65" s="803">
        <v>157867792467</v>
      </c>
      <c r="X65" s="619" t="s">
        <v>443</v>
      </c>
      <c r="Y65" s="619" t="s">
        <v>573</v>
      </c>
      <c r="Z65" s="807">
        <v>157867792467</v>
      </c>
      <c r="AA65" s="808">
        <v>1029298006.8848401</v>
      </c>
      <c r="AB65" s="756">
        <v>288485990</v>
      </c>
      <c r="AC65" s="756">
        <v>1574049</v>
      </c>
      <c r="AD65" s="809">
        <v>1319358045.88484</v>
      </c>
      <c r="AE65" s="810">
        <v>169906</v>
      </c>
      <c r="AF65" s="807">
        <v>7765</v>
      </c>
      <c r="AG65" s="807">
        <v>1.2164999999999999</v>
      </c>
      <c r="AI65" s="619" t="s">
        <v>443</v>
      </c>
      <c r="AJ65" s="619" t="s">
        <v>573</v>
      </c>
      <c r="AK65" s="760">
        <v>1319358045.88484</v>
      </c>
      <c r="AL65" s="761">
        <v>169906</v>
      </c>
      <c r="AM65" s="811">
        <v>7765</v>
      </c>
      <c r="AN65" s="812">
        <v>1.2164999999999999</v>
      </c>
      <c r="AO65" s="813">
        <v>12.302300000000001</v>
      </c>
      <c r="AP65" s="814">
        <v>1.3050999999999999</v>
      </c>
      <c r="AQ65" s="812">
        <v>2.3693999999999997</v>
      </c>
      <c r="AR65" s="815" t="s">
        <v>2</v>
      </c>
      <c r="AS65" s="825" t="s">
        <v>2</v>
      </c>
      <c r="AT65" s="826" t="s">
        <v>2</v>
      </c>
      <c r="AU65" s="814">
        <v>0</v>
      </c>
      <c r="AV65" s="812" t="s">
        <v>2</v>
      </c>
      <c r="AW65" s="811">
        <v>0</v>
      </c>
      <c r="BB65" s="619" t="s">
        <v>443</v>
      </c>
      <c r="BC65" s="619" t="s">
        <v>639</v>
      </c>
      <c r="BD65" s="768">
        <v>157867792467</v>
      </c>
      <c r="BE65" s="769">
        <v>523.84</v>
      </c>
      <c r="BF65" s="808">
        <v>301366433</v>
      </c>
      <c r="BG65" s="816">
        <v>12.302300000000001</v>
      </c>
      <c r="BH65" s="673"/>
      <c r="BI65" s="770">
        <v>169906</v>
      </c>
      <c r="BJ65" s="808">
        <v>324.35000000000002</v>
      </c>
      <c r="BK65" s="770">
        <v>1074596</v>
      </c>
      <c r="BL65" s="810">
        <v>2051</v>
      </c>
      <c r="BN65" s="619" t="s">
        <v>443</v>
      </c>
      <c r="BO65" s="619" t="s">
        <v>573</v>
      </c>
      <c r="BP65" s="772">
        <v>0.86276942355889719</v>
      </c>
      <c r="BQ65" s="772">
        <v>0.80010000000000003</v>
      </c>
      <c r="BR65" s="818">
        <v>0.74720812182741114</v>
      </c>
      <c r="BS65" s="774"/>
      <c r="BT65" s="819">
        <v>2011</v>
      </c>
      <c r="BU65" s="776">
        <v>0.78410000000000002</v>
      </c>
      <c r="BV65" s="777"/>
      <c r="BW65" s="778">
        <v>0.82320000000000004</v>
      </c>
      <c r="BX65" s="778">
        <v>0.64500000000000002</v>
      </c>
      <c r="BY65" s="778">
        <v>0.98929999999999996</v>
      </c>
      <c r="BZ65" s="622"/>
      <c r="CA65" s="619" t="s">
        <v>443</v>
      </c>
      <c r="CB65" s="619" t="s">
        <v>639</v>
      </c>
      <c r="CC65" s="770">
        <v>54124</v>
      </c>
      <c r="CD65" s="770">
        <v>55276</v>
      </c>
      <c r="CE65" s="770">
        <v>58539</v>
      </c>
      <c r="CF65" s="820">
        <v>55979.666666666664</v>
      </c>
      <c r="CG65" s="820">
        <v>1.3050999999999999</v>
      </c>
      <c r="CH65" s="639"/>
      <c r="CI65" s="820">
        <v>-2559.3333333333358</v>
      </c>
      <c r="CJ65" s="820">
        <v>-4.3700000000000003E-2</v>
      </c>
      <c r="CL65" s="619" t="s">
        <v>443</v>
      </c>
      <c r="CM65" s="619" t="s">
        <v>639</v>
      </c>
      <c r="CN65" s="780" t="s">
        <v>2</v>
      </c>
      <c r="CO65" s="781"/>
      <c r="CP65" s="780">
        <v>169906</v>
      </c>
      <c r="CQ65" s="787">
        <v>428744699</v>
      </c>
      <c r="CR65" s="787">
        <v>0</v>
      </c>
      <c r="CS65" s="787">
        <v>428744699</v>
      </c>
      <c r="CT65" s="787">
        <v>2523.42</v>
      </c>
      <c r="CU65" s="781"/>
      <c r="CV65" s="822" t="s">
        <v>2</v>
      </c>
      <c r="CW65" s="787" t="s">
        <v>2</v>
      </c>
      <c r="CX65" s="785" t="s">
        <v>2</v>
      </c>
      <c r="CY65" s="786"/>
      <c r="CZ65" s="787">
        <v>0.64500000000000002</v>
      </c>
      <c r="DA65" s="787" t="s">
        <v>2</v>
      </c>
      <c r="DB65" s="781"/>
      <c r="DC65" s="785" t="s">
        <v>2</v>
      </c>
      <c r="DX65" s="1038" t="s">
        <v>365</v>
      </c>
      <c r="DY65" s="1038" t="s">
        <v>365</v>
      </c>
      <c r="DZ65" s="1038" t="s">
        <v>744</v>
      </c>
      <c r="EA65" s="1039" t="s">
        <v>571</v>
      </c>
      <c r="EB65" s="792">
        <v>50341</v>
      </c>
      <c r="EC65" s="793"/>
      <c r="ED65" s="794">
        <v>50341</v>
      </c>
      <c r="EE65" s="794"/>
      <c r="EF65" s="793"/>
      <c r="EG65" s="794">
        <v>0.96794723888632517</v>
      </c>
      <c r="EH65" s="793"/>
      <c r="EI65" s="794">
        <v>18450358</v>
      </c>
      <c r="EJ65" s="794"/>
      <c r="EK65" s="794">
        <v>17858973</v>
      </c>
      <c r="EL65" s="794">
        <v>18450358</v>
      </c>
      <c r="EM65" s="793">
        <v>0</v>
      </c>
      <c r="EN65" s="793"/>
      <c r="EO65" s="795"/>
      <c r="ES65" s="823" t="s">
        <v>423</v>
      </c>
      <c r="ET65" s="824" t="s">
        <v>424</v>
      </c>
      <c r="EU65" s="841">
        <v>0</v>
      </c>
    </row>
    <row r="66" spans="1:151" ht="15.75">
      <c r="A66" s="798" t="s">
        <v>445</v>
      </c>
      <c r="B66" s="799" t="s">
        <v>446</v>
      </c>
      <c r="C66" s="1026">
        <v>1838</v>
      </c>
      <c r="D66" s="1027">
        <v>1838</v>
      </c>
      <c r="E66" s="1030"/>
      <c r="F66" s="1030">
        <v>1838</v>
      </c>
      <c r="G66" s="1030"/>
      <c r="H66" s="1031">
        <v>1838</v>
      </c>
      <c r="K66" s="802" t="s">
        <v>445</v>
      </c>
      <c r="L66" s="803" t="s">
        <v>446</v>
      </c>
      <c r="M66" s="804">
        <v>1411077025</v>
      </c>
      <c r="N66" s="805">
        <v>65487100</v>
      </c>
      <c r="O66" s="804">
        <v>1345589925</v>
      </c>
      <c r="P66" s="802">
        <v>2018</v>
      </c>
      <c r="Q66" s="752">
        <v>0.98705698005698006</v>
      </c>
      <c r="R66" s="803">
        <v>1363234294</v>
      </c>
      <c r="S66" s="806">
        <v>65487100</v>
      </c>
      <c r="T66" s="803">
        <v>77721664</v>
      </c>
      <c r="U66" s="803">
        <v>305016653</v>
      </c>
      <c r="V66" s="803">
        <v>1811459711</v>
      </c>
      <c r="X66" s="619" t="s">
        <v>445</v>
      </c>
      <c r="Y66" s="619" t="s">
        <v>446</v>
      </c>
      <c r="Z66" s="807">
        <v>1811459711</v>
      </c>
      <c r="AA66" s="808">
        <v>11810717.315720001</v>
      </c>
      <c r="AB66" s="756">
        <v>3416775</v>
      </c>
      <c r="AC66" s="756">
        <v>36869</v>
      </c>
      <c r="AD66" s="809">
        <v>15264361.315720001</v>
      </c>
      <c r="AE66" s="810">
        <v>1838</v>
      </c>
      <c r="AF66" s="807">
        <v>8305</v>
      </c>
      <c r="AG66" s="807">
        <v>1.3010999999999999</v>
      </c>
      <c r="AI66" s="619" t="s">
        <v>445</v>
      </c>
      <c r="AJ66" s="619" t="s">
        <v>446</v>
      </c>
      <c r="AK66" s="760">
        <v>15264361.315720001</v>
      </c>
      <c r="AL66" s="761">
        <v>1838</v>
      </c>
      <c r="AM66" s="811">
        <v>8305</v>
      </c>
      <c r="AN66" s="812">
        <v>1.3010999999999999</v>
      </c>
      <c r="AO66" s="813">
        <v>0.33400000000000002</v>
      </c>
      <c r="AP66" s="814">
        <v>0.78400000000000003</v>
      </c>
      <c r="AQ66" s="812">
        <v>0.94579999999999997</v>
      </c>
      <c r="AR66" s="815">
        <v>0.94579999999999997</v>
      </c>
      <c r="AS66" s="825">
        <v>1856.83</v>
      </c>
      <c r="AT66" s="826">
        <v>106.41000000000008</v>
      </c>
      <c r="AU66" s="814">
        <v>195582</v>
      </c>
      <c r="AV66" s="812">
        <v>0.67</v>
      </c>
      <c r="AW66" s="811">
        <v>131040</v>
      </c>
      <c r="BB66" s="619" t="s">
        <v>445</v>
      </c>
      <c r="BC66" s="619" t="s">
        <v>640</v>
      </c>
      <c r="BD66" s="768">
        <v>1811459711</v>
      </c>
      <c r="BE66" s="769">
        <v>221.42</v>
      </c>
      <c r="BF66" s="808">
        <v>8181102</v>
      </c>
      <c r="BG66" s="816">
        <v>0.33400000000000002</v>
      </c>
      <c r="BH66" s="673"/>
      <c r="BI66" s="770">
        <v>1838</v>
      </c>
      <c r="BJ66" s="808">
        <v>8.3000000000000007</v>
      </c>
      <c r="BK66" s="770">
        <v>15244</v>
      </c>
      <c r="BL66" s="810">
        <v>69</v>
      </c>
      <c r="BN66" s="619" t="s">
        <v>445</v>
      </c>
      <c r="BO66" s="619" t="s">
        <v>446</v>
      </c>
      <c r="BP66" s="817">
        <v>1.0458132875143185</v>
      </c>
      <c r="BQ66" s="772">
        <v>1.0284</v>
      </c>
      <c r="BR66" s="818">
        <v>0.98705698005698006</v>
      </c>
      <c r="BS66" s="774"/>
      <c r="BT66" s="819">
        <v>2018</v>
      </c>
      <c r="BU66" s="776">
        <v>0.98705698005698006</v>
      </c>
      <c r="BV66" s="777"/>
      <c r="BW66" s="778">
        <v>0.57999999999999996</v>
      </c>
      <c r="BX66" s="778">
        <v>0.57199999999999995</v>
      </c>
      <c r="BY66" s="778">
        <v>0.87729999999999997</v>
      </c>
      <c r="BZ66" s="622"/>
      <c r="CA66" s="619" t="s">
        <v>445</v>
      </c>
      <c r="CB66" s="619" t="s">
        <v>640</v>
      </c>
      <c r="CC66" s="770">
        <v>33041</v>
      </c>
      <c r="CD66" s="770">
        <v>33146</v>
      </c>
      <c r="CE66" s="770">
        <v>34699</v>
      </c>
      <c r="CF66" s="820">
        <v>33628.666666666664</v>
      </c>
      <c r="CG66" s="820">
        <v>0.78400000000000003</v>
      </c>
      <c r="CH66" s="639"/>
      <c r="CI66" s="820">
        <v>-1070.3333333333358</v>
      </c>
      <c r="CJ66" s="820">
        <v>-3.0800000000000001E-2</v>
      </c>
      <c r="CL66" s="619" t="s">
        <v>445</v>
      </c>
      <c r="CM66" s="619" t="s">
        <v>640</v>
      </c>
      <c r="CN66" s="780">
        <v>0.94579999999999997</v>
      </c>
      <c r="CO66" s="781"/>
      <c r="CP66" s="780">
        <v>1838</v>
      </c>
      <c r="CQ66" s="787">
        <v>2287260</v>
      </c>
      <c r="CR66" s="787">
        <v>0</v>
      </c>
      <c r="CS66" s="787">
        <v>2287260</v>
      </c>
      <c r="CT66" s="787">
        <v>1244.43</v>
      </c>
      <c r="CU66" s="781"/>
      <c r="CV66" s="822">
        <v>1856.83</v>
      </c>
      <c r="CW66" s="787">
        <v>106.41000000000008</v>
      </c>
      <c r="CX66" s="785">
        <v>0.67</v>
      </c>
      <c r="CY66" s="786"/>
      <c r="CZ66" s="787">
        <v>0.57199999999999995</v>
      </c>
      <c r="DA66" s="787" t="s">
        <v>2</v>
      </c>
      <c r="DB66" s="781"/>
      <c r="DC66" s="785">
        <v>0.67</v>
      </c>
      <c r="DX66" s="1038" t="s">
        <v>365</v>
      </c>
      <c r="DY66" s="1038" t="s">
        <v>51</v>
      </c>
      <c r="DZ66" s="1038" t="s">
        <v>6</v>
      </c>
      <c r="EA66" s="1039" t="s">
        <v>52</v>
      </c>
      <c r="EB66" s="792">
        <v>1000</v>
      </c>
      <c r="EC66" s="793"/>
      <c r="ED66" s="794">
        <v>1000</v>
      </c>
      <c r="EE66" s="794"/>
      <c r="EF66" s="793"/>
      <c r="EG66" s="794">
        <v>1.9227811105983695E-2</v>
      </c>
      <c r="EH66" s="793"/>
      <c r="EI66" s="794">
        <v>0</v>
      </c>
      <c r="EJ66" s="794"/>
      <c r="EK66" s="794">
        <v>354760</v>
      </c>
      <c r="EL66" s="794"/>
      <c r="EM66" s="793"/>
      <c r="EN66" s="793"/>
      <c r="EO66" s="795"/>
      <c r="ES66" s="823" t="s">
        <v>425</v>
      </c>
      <c r="ET66" s="824" t="s">
        <v>426</v>
      </c>
      <c r="EU66" s="841">
        <v>16171534</v>
      </c>
    </row>
    <row r="67" spans="1:151" ht="15.75">
      <c r="A67" s="798" t="s">
        <v>447</v>
      </c>
      <c r="B67" s="799" t="s">
        <v>448</v>
      </c>
      <c r="C67" s="1026">
        <v>3694</v>
      </c>
      <c r="D67" s="1027">
        <v>3766</v>
      </c>
      <c r="E67" s="1030"/>
      <c r="F67" s="1030">
        <v>3766</v>
      </c>
      <c r="G67" s="1030"/>
      <c r="H67" s="1031">
        <v>3766</v>
      </c>
      <c r="K67" s="802" t="s">
        <v>447</v>
      </c>
      <c r="L67" s="803" t="s">
        <v>448</v>
      </c>
      <c r="M67" s="804">
        <v>2498503790</v>
      </c>
      <c r="N67" s="805">
        <v>114467467</v>
      </c>
      <c r="O67" s="804">
        <v>2384036323</v>
      </c>
      <c r="P67" s="802">
        <v>2012</v>
      </c>
      <c r="Q67" s="752">
        <v>0.96130000000000004</v>
      </c>
      <c r="R67" s="803">
        <v>2480012819</v>
      </c>
      <c r="S67" s="806">
        <v>114467467</v>
      </c>
      <c r="T67" s="803">
        <v>96095102</v>
      </c>
      <c r="U67" s="803">
        <v>614135138</v>
      </c>
      <c r="V67" s="803">
        <v>3304710526</v>
      </c>
      <c r="X67" s="619" t="s">
        <v>447</v>
      </c>
      <c r="Y67" s="619" t="s">
        <v>448</v>
      </c>
      <c r="Z67" s="807">
        <v>3304710526</v>
      </c>
      <c r="AA67" s="808">
        <v>21546712.629520003</v>
      </c>
      <c r="AB67" s="756">
        <v>5004384</v>
      </c>
      <c r="AC67" s="756">
        <v>309399</v>
      </c>
      <c r="AD67" s="809">
        <v>26860495.629520003</v>
      </c>
      <c r="AE67" s="810">
        <v>3766</v>
      </c>
      <c r="AF67" s="807">
        <v>7132</v>
      </c>
      <c r="AG67" s="807">
        <v>1.1173</v>
      </c>
      <c r="AI67" s="619" t="s">
        <v>447</v>
      </c>
      <c r="AJ67" s="619" t="s">
        <v>448</v>
      </c>
      <c r="AK67" s="760">
        <v>26860495.629520003</v>
      </c>
      <c r="AL67" s="761">
        <v>3766</v>
      </c>
      <c r="AM67" s="811">
        <v>7132</v>
      </c>
      <c r="AN67" s="812">
        <v>1.1173</v>
      </c>
      <c r="AO67" s="813">
        <v>0.27429999999999999</v>
      </c>
      <c r="AP67" s="814">
        <v>0.76229999999999998</v>
      </c>
      <c r="AQ67" s="812">
        <v>0.85550000000000004</v>
      </c>
      <c r="AR67" s="815">
        <v>0.85550000000000004</v>
      </c>
      <c r="AS67" s="825">
        <v>1679.55</v>
      </c>
      <c r="AT67" s="826">
        <v>283.69000000000005</v>
      </c>
      <c r="AU67" s="814">
        <v>1068377</v>
      </c>
      <c r="AV67" s="812">
        <v>0.83599999999999997</v>
      </c>
      <c r="AW67" s="811">
        <v>893163</v>
      </c>
      <c r="BB67" s="619" t="s">
        <v>447</v>
      </c>
      <c r="BC67" s="619" t="s">
        <v>641</v>
      </c>
      <c r="BD67" s="768">
        <v>3304710526</v>
      </c>
      <c r="BE67" s="769">
        <v>491.76</v>
      </c>
      <c r="BF67" s="808">
        <v>6720169</v>
      </c>
      <c r="BG67" s="816">
        <v>0.27429999999999999</v>
      </c>
      <c r="BH67" s="673"/>
      <c r="BI67" s="770">
        <v>3766</v>
      </c>
      <c r="BJ67" s="808">
        <v>7.66</v>
      </c>
      <c r="BK67" s="770">
        <v>27845</v>
      </c>
      <c r="BL67" s="810">
        <v>57</v>
      </c>
      <c r="BN67" s="619" t="s">
        <v>447</v>
      </c>
      <c r="BO67" s="619" t="s">
        <v>448</v>
      </c>
      <c r="BP67" s="772">
        <v>1.0074410774410776</v>
      </c>
      <c r="BQ67" s="772">
        <v>0.97430000000000005</v>
      </c>
      <c r="BR67" s="818">
        <v>0.9372044334975369</v>
      </c>
      <c r="BS67" s="774"/>
      <c r="BT67" s="819">
        <v>2012</v>
      </c>
      <c r="BU67" s="776">
        <v>0.96130000000000004</v>
      </c>
      <c r="BV67" s="777"/>
      <c r="BW67" s="778">
        <v>0.62</v>
      </c>
      <c r="BX67" s="778">
        <v>0.59599999999999997</v>
      </c>
      <c r="BY67" s="778">
        <v>0.91410000000000002</v>
      </c>
      <c r="BZ67" s="622"/>
      <c r="CA67" s="619" t="s">
        <v>447</v>
      </c>
      <c r="CB67" s="619" t="s">
        <v>641</v>
      </c>
      <c r="CC67" s="770">
        <v>32240</v>
      </c>
      <c r="CD67" s="770">
        <v>32100</v>
      </c>
      <c r="CE67" s="770">
        <v>33760</v>
      </c>
      <c r="CF67" s="820">
        <v>32700</v>
      </c>
      <c r="CG67" s="820">
        <v>0.76229999999999998</v>
      </c>
      <c r="CH67" s="639"/>
      <c r="CI67" s="820">
        <v>-1060</v>
      </c>
      <c r="CJ67" s="820">
        <v>-3.1399999999999997E-2</v>
      </c>
      <c r="CL67" s="619" t="s">
        <v>447</v>
      </c>
      <c r="CM67" s="619" t="s">
        <v>641</v>
      </c>
      <c r="CN67" s="780">
        <v>0.85550000000000004</v>
      </c>
      <c r="CO67" s="781"/>
      <c r="CP67" s="780">
        <v>3766</v>
      </c>
      <c r="CQ67" s="787">
        <v>5288850</v>
      </c>
      <c r="CR67" s="787">
        <v>0</v>
      </c>
      <c r="CS67" s="787">
        <v>5288850</v>
      </c>
      <c r="CT67" s="787">
        <v>1404.37</v>
      </c>
      <c r="CU67" s="781"/>
      <c r="CV67" s="822">
        <v>1679.55</v>
      </c>
      <c r="CW67" s="787">
        <v>283.69000000000005</v>
      </c>
      <c r="CX67" s="785">
        <v>0.83599999999999997</v>
      </c>
      <c r="CY67" s="786"/>
      <c r="CZ67" s="787">
        <v>0.59599999999999997</v>
      </c>
      <c r="DA67" s="787" t="s">
        <v>2</v>
      </c>
      <c r="DB67" s="781"/>
      <c r="DC67" s="785">
        <v>0.83599999999999997</v>
      </c>
      <c r="DX67" s="1040" t="s">
        <v>365</v>
      </c>
      <c r="DY67" s="1040" t="s">
        <v>882</v>
      </c>
      <c r="DZ67" s="1040" t="s">
        <v>6</v>
      </c>
      <c r="EA67" s="1041" t="s">
        <v>1072</v>
      </c>
      <c r="EB67" s="792">
        <v>667</v>
      </c>
      <c r="EC67" s="827"/>
      <c r="ED67" s="828">
        <v>667</v>
      </c>
      <c r="EE67" s="828">
        <v>52008</v>
      </c>
      <c r="EF67" s="827"/>
      <c r="EG67" s="828">
        <v>1.2824950007691124E-2</v>
      </c>
      <c r="EH67" s="827"/>
      <c r="EI67" s="794">
        <v>0</v>
      </c>
      <c r="EJ67" s="828"/>
      <c r="EK67" s="828">
        <v>236625</v>
      </c>
      <c r="EL67" s="828"/>
      <c r="EM67" s="827"/>
      <c r="EN67" s="827"/>
      <c r="EO67" s="829"/>
      <c r="ES67" s="823" t="s">
        <v>427</v>
      </c>
      <c r="ET67" s="824" t="s">
        <v>428</v>
      </c>
      <c r="EU67" s="841">
        <v>171239</v>
      </c>
    </row>
    <row r="68" spans="1:151" ht="15.75">
      <c r="A68" s="798" t="s">
        <v>449</v>
      </c>
      <c r="B68" s="799" t="s">
        <v>450</v>
      </c>
      <c r="C68" s="1026">
        <v>13003</v>
      </c>
      <c r="D68" s="1027">
        <v>14298</v>
      </c>
      <c r="E68" s="1030"/>
      <c r="F68" s="1030">
        <v>14298</v>
      </c>
      <c r="G68" s="1030"/>
      <c r="H68" s="1031">
        <v>14298</v>
      </c>
      <c r="K68" s="802" t="s">
        <v>449</v>
      </c>
      <c r="L68" s="803" t="s">
        <v>450</v>
      </c>
      <c r="M68" s="804">
        <v>11119669128</v>
      </c>
      <c r="N68" s="805">
        <v>300208400</v>
      </c>
      <c r="O68" s="804">
        <v>10819460728</v>
      </c>
      <c r="P68" s="802">
        <v>2015</v>
      </c>
      <c r="Q68" s="752">
        <v>0.97089999999999999</v>
      </c>
      <c r="R68" s="803">
        <v>11143743669</v>
      </c>
      <c r="S68" s="806">
        <v>300208400</v>
      </c>
      <c r="T68" s="803">
        <v>201006615</v>
      </c>
      <c r="U68" s="803">
        <v>1428467139</v>
      </c>
      <c r="V68" s="803">
        <v>13073425823</v>
      </c>
      <c r="X68" s="619" t="s">
        <v>449</v>
      </c>
      <c r="Y68" s="619" t="s">
        <v>450</v>
      </c>
      <c r="Z68" s="807">
        <v>13073425823</v>
      </c>
      <c r="AA68" s="808">
        <v>85238736.365960002</v>
      </c>
      <c r="AB68" s="756">
        <v>16742863</v>
      </c>
      <c r="AC68" s="756">
        <v>493790</v>
      </c>
      <c r="AD68" s="809">
        <v>102475389.36596</v>
      </c>
      <c r="AE68" s="810">
        <v>14298</v>
      </c>
      <c r="AF68" s="807">
        <v>7167</v>
      </c>
      <c r="AG68" s="807">
        <v>1.1228</v>
      </c>
      <c r="AI68" s="619" t="s">
        <v>449</v>
      </c>
      <c r="AJ68" s="619" t="s">
        <v>450</v>
      </c>
      <c r="AK68" s="760">
        <v>102475389.36596</v>
      </c>
      <c r="AL68" s="761">
        <v>14298</v>
      </c>
      <c r="AM68" s="811">
        <v>7167</v>
      </c>
      <c r="AN68" s="812">
        <v>1.1228</v>
      </c>
      <c r="AO68" s="813">
        <v>0.76480000000000004</v>
      </c>
      <c r="AP68" s="814">
        <v>1.1306</v>
      </c>
      <c r="AQ68" s="812">
        <v>1.0909</v>
      </c>
      <c r="AR68" s="815" t="s">
        <v>2</v>
      </c>
      <c r="AS68" s="825" t="s">
        <v>2</v>
      </c>
      <c r="AT68" s="826" t="s">
        <v>2</v>
      </c>
      <c r="AU68" s="814">
        <v>0</v>
      </c>
      <c r="AV68" s="812" t="s">
        <v>2</v>
      </c>
      <c r="AW68" s="811">
        <v>0</v>
      </c>
      <c r="BB68" s="619" t="s">
        <v>449</v>
      </c>
      <c r="BC68" s="619" t="s">
        <v>642</v>
      </c>
      <c r="BD68" s="768">
        <v>13073425823</v>
      </c>
      <c r="BE68" s="769">
        <v>697.84</v>
      </c>
      <c r="BF68" s="808">
        <v>18734131</v>
      </c>
      <c r="BG68" s="816">
        <v>0.76480000000000004</v>
      </c>
      <c r="BH68" s="673"/>
      <c r="BI68" s="770">
        <v>14298</v>
      </c>
      <c r="BJ68" s="808">
        <v>20.49</v>
      </c>
      <c r="BK68" s="770">
        <v>97554</v>
      </c>
      <c r="BL68" s="810">
        <v>140</v>
      </c>
      <c r="BN68" s="619" t="s">
        <v>449</v>
      </c>
      <c r="BO68" s="619" t="s">
        <v>450</v>
      </c>
      <c r="BP68" s="772">
        <v>0.99697772795216755</v>
      </c>
      <c r="BQ68" s="817">
        <v>0.97930000000000006</v>
      </c>
      <c r="BR68" s="818">
        <v>0.95669483613731399</v>
      </c>
      <c r="BS68" s="774"/>
      <c r="BT68" s="819">
        <v>2015</v>
      </c>
      <c r="BU68" s="776">
        <v>0.97089999999999999</v>
      </c>
      <c r="BV68" s="777"/>
      <c r="BW68" s="778">
        <v>0.46500000000000002</v>
      </c>
      <c r="BX68" s="778">
        <v>0.45100000000000001</v>
      </c>
      <c r="BY68" s="778">
        <v>0.69169999999999998</v>
      </c>
      <c r="BZ68" s="622"/>
      <c r="CA68" s="619" t="s">
        <v>449</v>
      </c>
      <c r="CB68" s="619" t="s">
        <v>642</v>
      </c>
      <c r="CC68" s="770">
        <v>48030</v>
      </c>
      <c r="CD68" s="770">
        <v>48201</v>
      </c>
      <c r="CE68" s="770">
        <v>49257</v>
      </c>
      <c r="CF68" s="820">
        <v>48496</v>
      </c>
      <c r="CG68" s="820">
        <v>1.1306</v>
      </c>
      <c r="CH68" s="639"/>
      <c r="CI68" s="820">
        <v>-761</v>
      </c>
      <c r="CJ68" s="820">
        <v>-1.54E-2</v>
      </c>
      <c r="CL68" s="619" t="s">
        <v>449</v>
      </c>
      <c r="CM68" s="619" t="s">
        <v>642</v>
      </c>
      <c r="CN68" s="780" t="s">
        <v>2</v>
      </c>
      <c r="CO68" s="781"/>
      <c r="CP68" s="780">
        <v>14298</v>
      </c>
      <c r="CQ68" s="787">
        <v>30341352</v>
      </c>
      <c r="CR68" s="787">
        <v>0</v>
      </c>
      <c r="CS68" s="787">
        <v>30341352</v>
      </c>
      <c r="CT68" s="787">
        <v>2122.0700000000002</v>
      </c>
      <c r="CU68" s="781"/>
      <c r="CV68" s="822" t="s">
        <v>2</v>
      </c>
      <c r="CW68" s="787" t="s">
        <v>2</v>
      </c>
      <c r="CX68" s="785" t="s">
        <v>2</v>
      </c>
      <c r="CY68" s="786"/>
      <c r="CZ68" s="787">
        <v>0.45100000000000001</v>
      </c>
      <c r="DA68" s="787" t="s">
        <v>2</v>
      </c>
      <c r="DB68" s="781"/>
      <c r="DC68" s="785" t="s">
        <v>2</v>
      </c>
      <c r="DX68" s="1038" t="s">
        <v>367</v>
      </c>
      <c r="DY68" s="1038" t="s">
        <v>367</v>
      </c>
      <c r="DZ68" s="1038" t="s">
        <v>744</v>
      </c>
      <c r="EA68" s="1039" t="s">
        <v>368</v>
      </c>
      <c r="EB68" s="792">
        <v>4332</v>
      </c>
      <c r="EC68" s="793"/>
      <c r="ED68" s="794">
        <v>4332</v>
      </c>
      <c r="EE68" s="794"/>
      <c r="EF68" s="793"/>
      <c r="EG68" s="794">
        <v>0.99130434782608701</v>
      </c>
      <c r="EH68" s="793"/>
      <c r="EI68" s="794">
        <v>0</v>
      </c>
      <c r="EJ68" s="794"/>
      <c r="EK68" s="794">
        <v>0</v>
      </c>
      <c r="EL68" s="794">
        <v>0</v>
      </c>
      <c r="EM68" s="793">
        <v>0</v>
      </c>
      <c r="EN68" s="793"/>
      <c r="EO68" s="795"/>
      <c r="ES68" s="823" t="s">
        <v>429</v>
      </c>
      <c r="ET68" s="824" t="s">
        <v>430</v>
      </c>
      <c r="EU68" s="841">
        <v>3146398</v>
      </c>
    </row>
    <row r="69" spans="1:151" ht="15.75">
      <c r="A69" s="798" t="s">
        <v>451</v>
      </c>
      <c r="B69" s="799" t="s">
        <v>452</v>
      </c>
      <c r="C69" s="1026">
        <v>15015</v>
      </c>
      <c r="D69" s="1027">
        <v>16298</v>
      </c>
      <c r="E69" s="1030"/>
      <c r="F69" s="1030">
        <v>16298</v>
      </c>
      <c r="G69" s="1030"/>
      <c r="H69" s="1031">
        <v>16298</v>
      </c>
      <c r="K69" s="802" t="s">
        <v>451</v>
      </c>
      <c r="L69" s="803" t="s">
        <v>452</v>
      </c>
      <c r="M69" s="804">
        <v>5448797643</v>
      </c>
      <c r="N69" s="805">
        <v>220927775</v>
      </c>
      <c r="O69" s="804">
        <v>5227869868</v>
      </c>
      <c r="P69" s="802">
        <v>2017</v>
      </c>
      <c r="Q69" s="752">
        <v>0.94499999999999995</v>
      </c>
      <c r="R69" s="803">
        <v>5532137426</v>
      </c>
      <c r="S69" s="806">
        <v>220927775</v>
      </c>
      <c r="T69" s="803">
        <v>161601410</v>
      </c>
      <c r="U69" s="803">
        <v>1978404782</v>
      </c>
      <c r="V69" s="803">
        <v>7893071393</v>
      </c>
      <c r="X69" s="619" t="s">
        <v>451</v>
      </c>
      <c r="Y69" s="619" t="s">
        <v>452</v>
      </c>
      <c r="Z69" s="807">
        <v>7893071393</v>
      </c>
      <c r="AA69" s="808">
        <v>51462825.482360005</v>
      </c>
      <c r="AB69" s="756">
        <v>14860680</v>
      </c>
      <c r="AC69" s="756">
        <v>414621</v>
      </c>
      <c r="AD69" s="809">
        <v>66738126.482360005</v>
      </c>
      <c r="AE69" s="810">
        <v>16298</v>
      </c>
      <c r="AF69" s="807">
        <v>4095</v>
      </c>
      <c r="AG69" s="807">
        <v>0.64149999999999996</v>
      </c>
      <c r="AI69" s="619" t="s">
        <v>451</v>
      </c>
      <c r="AJ69" s="619" t="s">
        <v>452</v>
      </c>
      <c r="AK69" s="760">
        <v>66738126.482360005</v>
      </c>
      <c r="AL69" s="761">
        <v>16298</v>
      </c>
      <c r="AM69" s="811">
        <v>4095</v>
      </c>
      <c r="AN69" s="812">
        <v>0.64149999999999996</v>
      </c>
      <c r="AO69" s="813">
        <v>0.59619999999999995</v>
      </c>
      <c r="AP69" s="814">
        <v>0.91749999999999998</v>
      </c>
      <c r="AQ69" s="812">
        <v>0.77500000000000002</v>
      </c>
      <c r="AR69" s="815">
        <v>0.77500000000000002</v>
      </c>
      <c r="AS69" s="825">
        <v>1521.51</v>
      </c>
      <c r="AT69" s="826">
        <v>441.73</v>
      </c>
      <c r="AU69" s="814">
        <v>7199316</v>
      </c>
      <c r="AV69" s="812">
        <v>0.92600000000000005</v>
      </c>
      <c r="AW69" s="811">
        <v>6666567</v>
      </c>
      <c r="BB69" s="619" t="s">
        <v>451</v>
      </c>
      <c r="BC69" s="619" t="s">
        <v>643</v>
      </c>
      <c r="BD69" s="768">
        <v>7893071393</v>
      </c>
      <c r="BE69" s="769">
        <v>540.41</v>
      </c>
      <c r="BF69" s="808">
        <v>14605709</v>
      </c>
      <c r="BG69" s="816">
        <v>0.59619999999999995</v>
      </c>
      <c r="BH69" s="673"/>
      <c r="BI69" s="770">
        <v>16298</v>
      </c>
      <c r="BJ69" s="808">
        <v>30.16</v>
      </c>
      <c r="BK69" s="770">
        <v>95063</v>
      </c>
      <c r="BL69" s="810">
        <v>176</v>
      </c>
      <c r="BN69" s="619" t="s">
        <v>451</v>
      </c>
      <c r="BO69" s="619" t="s">
        <v>452</v>
      </c>
      <c r="BP69" s="772">
        <v>1.0223680555555557</v>
      </c>
      <c r="BQ69" s="772">
        <v>0.98419999999999996</v>
      </c>
      <c r="BR69" s="773">
        <v>0.92545454545454542</v>
      </c>
      <c r="BS69" s="774"/>
      <c r="BT69" s="775">
        <v>2017</v>
      </c>
      <c r="BU69" s="776">
        <v>0.94499999999999995</v>
      </c>
      <c r="BV69" s="777"/>
      <c r="BW69" s="778">
        <v>0.67</v>
      </c>
      <c r="BX69" s="778">
        <v>0.63300000000000001</v>
      </c>
      <c r="BY69" s="778">
        <v>0.97089999999999999</v>
      </c>
      <c r="BZ69" s="622"/>
      <c r="CA69" s="619" t="s">
        <v>451</v>
      </c>
      <c r="CB69" s="619" t="s">
        <v>643</v>
      </c>
      <c r="CC69" s="770">
        <v>38734</v>
      </c>
      <c r="CD69" s="770">
        <v>39075</v>
      </c>
      <c r="CE69" s="770">
        <v>40255</v>
      </c>
      <c r="CF69" s="820">
        <v>39354.666666666664</v>
      </c>
      <c r="CG69" s="820">
        <v>0.91749999999999998</v>
      </c>
      <c r="CH69" s="639"/>
      <c r="CI69" s="820">
        <v>-900.33333333333576</v>
      </c>
      <c r="CJ69" s="820">
        <v>-2.24E-2</v>
      </c>
      <c r="CL69" s="619" t="s">
        <v>451</v>
      </c>
      <c r="CM69" s="619" t="s">
        <v>643</v>
      </c>
      <c r="CN69" s="780">
        <v>0.77500000000000002</v>
      </c>
      <c r="CO69" s="781"/>
      <c r="CP69" s="780">
        <v>16298</v>
      </c>
      <c r="CQ69" s="787">
        <v>22966745</v>
      </c>
      <c r="CR69" s="787">
        <v>0</v>
      </c>
      <c r="CS69" s="787">
        <v>22966745</v>
      </c>
      <c r="CT69" s="787">
        <v>1409.18</v>
      </c>
      <c r="CU69" s="781"/>
      <c r="CV69" s="822">
        <v>1521.51</v>
      </c>
      <c r="CW69" s="787">
        <v>441.73</v>
      </c>
      <c r="CX69" s="785">
        <v>0.92600000000000005</v>
      </c>
      <c r="CY69" s="786"/>
      <c r="CZ69" s="787">
        <v>0.63300000000000001</v>
      </c>
      <c r="DA69" s="787" t="s">
        <v>2</v>
      </c>
      <c r="DB69" s="781"/>
      <c r="DC69" s="785">
        <v>0.92600000000000005</v>
      </c>
      <c r="DX69" s="1044" t="s">
        <v>367</v>
      </c>
      <c r="DY69" s="1040" t="s">
        <v>766</v>
      </c>
      <c r="DZ69" s="1040" t="s">
        <v>6</v>
      </c>
      <c r="EA69" s="1041" t="s">
        <v>1073</v>
      </c>
      <c r="EB69" s="792">
        <v>38</v>
      </c>
      <c r="EC69" s="827"/>
      <c r="ED69" s="828">
        <v>38</v>
      </c>
      <c r="EE69" s="828">
        <v>4370</v>
      </c>
      <c r="EF69" s="827"/>
      <c r="EG69" s="828">
        <v>8.6956521739130436E-3</v>
      </c>
      <c r="EH69" s="827"/>
      <c r="EI69" s="794">
        <v>0</v>
      </c>
      <c r="EJ69" s="828"/>
      <c r="EK69" s="828">
        <v>0</v>
      </c>
      <c r="EL69" s="828"/>
      <c r="EM69" s="827"/>
      <c r="EN69" s="827"/>
      <c r="EO69" s="829"/>
      <c r="ES69" s="823" t="s">
        <v>431</v>
      </c>
      <c r="ET69" s="824" t="s">
        <v>432</v>
      </c>
      <c r="EU69" s="841">
        <v>4028389</v>
      </c>
    </row>
    <row r="70" spans="1:151" ht="15.75">
      <c r="A70" s="798" t="s">
        <v>453</v>
      </c>
      <c r="B70" s="799" t="s">
        <v>454</v>
      </c>
      <c r="C70" s="1026">
        <v>26002</v>
      </c>
      <c r="D70" s="1027">
        <v>28213</v>
      </c>
      <c r="E70" s="1030"/>
      <c r="F70" s="1030">
        <v>28213</v>
      </c>
      <c r="G70" s="1030"/>
      <c r="H70" s="1031">
        <v>28213</v>
      </c>
      <c r="K70" s="802" t="s">
        <v>453</v>
      </c>
      <c r="L70" s="803" t="s">
        <v>454</v>
      </c>
      <c r="M70" s="804">
        <v>29447566093</v>
      </c>
      <c r="N70" s="805">
        <v>22524000</v>
      </c>
      <c r="O70" s="804">
        <v>29425042093</v>
      </c>
      <c r="P70" s="802">
        <v>2017</v>
      </c>
      <c r="Q70" s="752">
        <v>0.9143</v>
      </c>
      <c r="R70" s="803">
        <v>32183136928</v>
      </c>
      <c r="S70" s="806">
        <v>22524000</v>
      </c>
      <c r="T70" s="803">
        <v>682196043</v>
      </c>
      <c r="U70" s="803">
        <v>4256587875</v>
      </c>
      <c r="V70" s="803">
        <v>37144444846</v>
      </c>
      <c r="X70" s="619" t="s">
        <v>453</v>
      </c>
      <c r="Y70" s="619" t="s">
        <v>454</v>
      </c>
      <c r="Z70" s="807">
        <v>37144444846</v>
      </c>
      <c r="AA70" s="808">
        <v>242181780.39592001</v>
      </c>
      <c r="AB70" s="756">
        <v>71340459</v>
      </c>
      <c r="AC70" s="756">
        <v>687118</v>
      </c>
      <c r="AD70" s="809">
        <v>314209357.39592004</v>
      </c>
      <c r="AE70" s="810">
        <v>28213</v>
      </c>
      <c r="AF70" s="807">
        <v>11137</v>
      </c>
      <c r="AG70" s="807">
        <v>1.7447999999999999</v>
      </c>
      <c r="AI70" s="619" t="s">
        <v>453</v>
      </c>
      <c r="AJ70" s="619" t="s">
        <v>454</v>
      </c>
      <c r="AK70" s="760">
        <v>314209357.39592004</v>
      </c>
      <c r="AL70" s="761">
        <v>28213</v>
      </c>
      <c r="AM70" s="811">
        <v>11137</v>
      </c>
      <c r="AN70" s="812">
        <v>1.7447999999999999</v>
      </c>
      <c r="AO70" s="813">
        <v>7.9168000000000003</v>
      </c>
      <c r="AP70" s="814">
        <v>1.0004999999999999</v>
      </c>
      <c r="AQ70" s="812">
        <v>1.9899</v>
      </c>
      <c r="AR70" s="815" t="s">
        <v>2</v>
      </c>
      <c r="AS70" s="825" t="s">
        <v>2</v>
      </c>
      <c r="AT70" s="826" t="s">
        <v>2</v>
      </c>
      <c r="AU70" s="814">
        <v>0</v>
      </c>
      <c r="AV70" s="812" t="s">
        <v>2</v>
      </c>
      <c r="AW70" s="811">
        <v>0</v>
      </c>
      <c r="BB70" s="619" t="s">
        <v>453</v>
      </c>
      <c r="BC70" s="619" t="s">
        <v>644</v>
      </c>
      <c r="BD70" s="768">
        <v>37144444846</v>
      </c>
      <c r="BE70" s="769">
        <v>191.53</v>
      </c>
      <c r="BF70" s="808">
        <v>193935388</v>
      </c>
      <c r="BG70" s="816">
        <v>7.9168000000000003</v>
      </c>
      <c r="BH70" s="673"/>
      <c r="BI70" s="770">
        <v>28213</v>
      </c>
      <c r="BJ70" s="808">
        <v>147.30000000000001</v>
      </c>
      <c r="BK70" s="770">
        <v>229501</v>
      </c>
      <c r="BL70" s="810">
        <v>1198</v>
      </c>
      <c r="BN70" s="619" t="s">
        <v>453</v>
      </c>
      <c r="BO70" s="619" t="s">
        <v>454</v>
      </c>
      <c r="BP70" s="772">
        <v>0.90159292035398242</v>
      </c>
      <c r="BQ70" s="772">
        <v>0.95279999999999998</v>
      </c>
      <c r="BR70" s="773">
        <v>0.89506415132613215</v>
      </c>
      <c r="BS70" s="774"/>
      <c r="BT70" s="775">
        <v>2017</v>
      </c>
      <c r="BU70" s="776">
        <v>0.9143</v>
      </c>
      <c r="BV70" s="777"/>
      <c r="BW70" s="778">
        <v>0.55500000000000005</v>
      </c>
      <c r="BX70" s="778">
        <v>0.50700000000000001</v>
      </c>
      <c r="BY70" s="778">
        <v>0.77759999999999996</v>
      </c>
      <c r="BZ70" s="622"/>
      <c r="CA70" s="619" t="s">
        <v>453</v>
      </c>
      <c r="CB70" s="619" t="s">
        <v>644</v>
      </c>
      <c r="CC70" s="770">
        <v>42261</v>
      </c>
      <c r="CD70" s="770">
        <v>42769</v>
      </c>
      <c r="CE70" s="770">
        <v>43722</v>
      </c>
      <c r="CF70" s="820">
        <v>42917.333333333336</v>
      </c>
      <c r="CG70" s="820">
        <v>1.0004999999999999</v>
      </c>
      <c r="CH70" s="639"/>
      <c r="CI70" s="820">
        <v>-804.66666666666424</v>
      </c>
      <c r="CJ70" s="820">
        <v>-1.84E-2</v>
      </c>
      <c r="CL70" s="619" t="s">
        <v>453</v>
      </c>
      <c r="CM70" s="619" t="s">
        <v>644</v>
      </c>
      <c r="CN70" s="780" t="s">
        <v>2</v>
      </c>
      <c r="CO70" s="781"/>
      <c r="CP70" s="780">
        <v>28213</v>
      </c>
      <c r="CQ70" s="787">
        <v>75141652</v>
      </c>
      <c r="CR70" s="787">
        <v>0</v>
      </c>
      <c r="CS70" s="787">
        <v>75141652</v>
      </c>
      <c r="CT70" s="787">
        <v>2663.37</v>
      </c>
      <c r="CU70" s="781"/>
      <c r="CV70" s="822" t="s">
        <v>2</v>
      </c>
      <c r="CW70" s="787" t="s">
        <v>2</v>
      </c>
      <c r="CX70" s="785" t="s">
        <v>2</v>
      </c>
      <c r="CY70" s="786"/>
      <c r="CZ70" s="787">
        <v>0.50700000000000001</v>
      </c>
      <c r="DA70" s="787" t="s">
        <v>2</v>
      </c>
      <c r="DB70" s="781"/>
      <c r="DC70" s="785" t="s">
        <v>2</v>
      </c>
      <c r="DX70" s="1042" t="s">
        <v>369</v>
      </c>
      <c r="DY70" s="1042" t="s">
        <v>369</v>
      </c>
      <c r="DZ70" s="1042" t="s">
        <v>744</v>
      </c>
      <c r="EA70" s="1043" t="s">
        <v>370</v>
      </c>
      <c r="EB70" s="792">
        <v>5296</v>
      </c>
      <c r="EC70" s="833"/>
      <c r="ED70" s="834">
        <v>5296</v>
      </c>
      <c r="EE70" s="834">
        <v>5296</v>
      </c>
      <c r="EF70" s="833"/>
      <c r="EG70" s="834">
        <v>1</v>
      </c>
      <c r="EH70" s="833"/>
      <c r="EI70" s="794">
        <v>0</v>
      </c>
      <c r="EJ70" s="834"/>
      <c r="EK70" s="834">
        <v>0</v>
      </c>
      <c r="EL70" s="834">
        <v>0</v>
      </c>
      <c r="EM70" s="833">
        <v>0</v>
      </c>
      <c r="EN70" s="833"/>
      <c r="EO70" s="835"/>
      <c r="ES70" s="823" t="s">
        <v>433</v>
      </c>
      <c r="ET70" s="824" t="s">
        <v>434</v>
      </c>
      <c r="EU70" s="841">
        <v>0</v>
      </c>
    </row>
    <row r="71" spans="1:151" ht="15.75">
      <c r="A71" s="798" t="s">
        <v>455</v>
      </c>
      <c r="B71" s="799" t="s">
        <v>456</v>
      </c>
      <c r="C71" s="1026">
        <v>1407</v>
      </c>
      <c r="D71" s="1027">
        <v>2847</v>
      </c>
      <c r="E71" s="1030"/>
      <c r="F71" s="1030">
        <v>2847</v>
      </c>
      <c r="G71" s="1030"/>
      <c r="H71" s="1031">
        <v>2847</v>
      </c>
      <c r="K71" s="802" t="s">
        <v>455</v>
      </c>
      <c r="L71" s="803" t="s">
        <v>456</v>
      </c>
      <c r="M71" s="804">
        <v>1479866837</v>
      </c>
      <c r="N71" s="805">
        <v>178534664</v>
      </c>
      <c r="O71" s="804">
        <v>1301332173</v>
      </c>
      <c r="P71" s="802">
        <v>2015</v>
      </c>
      <c r="Q71" s="752">
        <v>0.97789999999999999</v>
      </c>
      <c r="R71" s="803">
        <v>1330741562</v>
      </c>
      <c r="S71" s="806">
        <v>178534664</v>
      </c>
      <c r="T71" s="803">
        <v>156061497</v>
      </c>
      <c r="U71" s="803">
        <v>438809335</v>
      </c>
      <c r="V71" s="803">
        <v>2104147058</v>
      </c>
      <c r="X71" s="619" t="s">
        <v>455</v>
      </c>
      <c r="Y71" s="619" t="s">
        <v>456</v>
      </c>
      <c r="Z71" s="807">
        <v>2104147058</v>
      </c>
      <c r="AA71" s="808">
        <v>13719038.818160001</v>
      </c>
      <c r="AB71" s="756">
        <v>2845396</v>
      </c>
      <c r="AC71" s="756">
        <v>51726</v>
      </c>
      <c r="AD71" s="809">
        <v>16616160.818160001</v>
      </c>
      <c r="AE71" s="810">
        <v>2847</v>
      </c>
      <c r="AF71" s="807">
        <v>5836</v>
      </c>
      <c r="AG71" s="807">
        <v>0.9143</v>
      </c>
      <c r="AI71" s="619" t="s">
        <v>455</v>
      </c>
      <c r="AJ71" s="619" t="s">
        <v>456</v>
      </c>
      <c r="AK71" s="760">
        <v>16616160.818160001</v>
      </c>
      <c r="AL71" s="761">
        <v>2847</v>
      </c>
      <c r="AM71" s="811">
        <v>5836</v>
      </c>
      <c r="AN71" s="812">
        <v>0.9143</v>
      </c>
      <c r="AO71" s="813">
        <v>0.16009999999999999</v>
      </c>
      <c r="AP71" s="814">
        <v>0.7349</v>
      </c>
      <c r="AQ71" s="812">
        <v>0.74920000000000009</v>
      </c>
      <c r="AR71" s="815">
        <v>0.74920000000000009</v>
      </c>
      <c r="AS71" s="825">
        <v>1470.86</v>
      </c>
      <c r="AT71" s="826">
        <v>492.38000000000011</v>
      </c>
      <c r="AU71" s="814">
        <v>1401806</v>
      </c>
      <c r="AV71" s="812">
        <v>1</v>
      </c>
      <c r="AW71" s="811">
        <v>1401806</v>
      </c>
      <c r="BB71" s="619" t="s">
        <v>455</v>
      </c>
      <c r="BC71" s="619" t="s">
        <v>645</v>
      </c>
      <c r="BD71" s="768">
        <v>2104147058</v>
      </c>
      <c r="BE71" s="769">
        <v>536.59</v>
      </c>
      <c r="BF71" s="808">
        <v>3921331</v>
      </c>
      <c r="BG71" s="816">
        <v>0.16009999999999999</v>
      </c>
      <c r="BH71" s="673"/>
      <c r="BI71" s="770">
        <v>2847</v>
      </c>
      <c r="BJ71" s="808">
        <v>5.31</v>
      </c>
      <c r="BK71" s="770">
        <v>20908</v>
      </c>
      <c r="BL71" s="810">
        <v>39</v>
      </c>
      <c r="BN71" s="619" t="s">
        <v>455</v>
      </c>
      <c r="BO71" s="619" t="s">
        <v>456</v>
      </c>
      <c r="BP71" s="772">
        <v>1.0034987012987013</v>
      </c>
      <c r="BQ71" s="817">
        <v>1</v>
      </c>
      <c r="BR71" s="818">
        <v>0.95454545454545459</v>
      </c>
      <c r="BS71" s="774"/>
      <c r="BT71" s="819">
        <v>2015</v>
      </c>
      <c r="BU71" s="776">
        <v>0.97789999999999999</v>
      </c>
      <c r="BV71" s="777"/>
      <c r="BW71" s="778">
        <v>0.92</v>
      </c>
      <c r="BX71" s="778">
        <v>0.9</v>
      </c>
      <c r="BY71" s="778">
        <v>1.3804000000000001</v>
      </c>
      <c r="BZ71" s="622"/>
      <c r="CA71" s="619" t="s">
        <v>455</v>
      </c>
      <c r="CB71" s="619" t="s">
        <v>645</v>
      </c>
      <c r="CC71" s="770">
        <v>30341</v>
      </c>
      <c r="CD71" s="770">
        <v>31164</v>
      </c>
      <c r="CE71" s="770">
        <v>33064</v>
      </c>
      <c r="CF71" s="820">
        <v>31523</v>
      </c>
      <c r="CG71" s="820">
        <v>0.7349</v>
      </c>
      <c r="CH71" s="639"/>
      <c r="CI71" s="820">
        <v>-1541</v>
      </c>
      <c r="CJ71" s="820">
        <v>-4.6600000000000003E-2</v>
      </c>
      <c r="CL71" s="619" t="s">
        <v>455</v>
      </c>
      <c r="CM71" s="619" t="s">
        <v>645</v>
      </c>
      <c r="CN71" s="780">
        <v>0.74920000000000009</v>
      </c>
      <c r="CO71" s="781"/>
      <c r="CP71" s="780">
        <v>2847</v>
      </c>
      <c r="CQ71" s="787">
        <v>3500000</v>
      </c>
      <c r="CR71" s="787">
        <v>0</v>
      </c>
      <c r="CS71" s="787">
        <v>3500000</v>
      </c>
      <c r="CT71" s="787">
        <v>1229.3599999999999</v>
      </c>
      <c r="CU71" s="781"/>
      <c r="CV71" s="822">
        <v>1470.86</v>
      </c>
      <c r="CW71" s="787">
        <v>492.38000000000011</v>
      </c>
      <c r="CX71" s="785">
        <v>0.83599999999999997</v>
      </c>
      <c r="CY71" s="786"/>
      <c r="CZ71" s="787">
        <v>0.9</v>
      </c>
      <c r="DA71" s="787">
        <v>1</v>
      </c>
      <c r="DB71" s="781"/>
      <c r="DC71" s="785">
        <v>1</v>
      </c>
      <c r="DX71" s="1038" t="s">
        <v>371</v>
      </c>
      <c r="DY71" s="1038" t="s">
        <v>371</v>
      </c>
      <c r="DZ71" s="1038" t="s">
        <v>744</v>
      </c>
      <c r="EA71" s="1039" t="s">
        <v>372</v>
      </c>
      <c r="EB71" s="792">
        <v>18603</v>
      </c>
      <c r="EC71" s="793"/>
      <c r="ED71" s="794">
        <v>18603</v>
      </c>
      <c r="EE71" s="794"/>
      <c r="EF71" s="793"/>
      <c r="EG71" s="794">
        <v>0.76042347939829957</v>
      </c>
      <c r="EH71" s="793"/>
      <c r="EI71" s="794">
        <v>5900038</v>
      </c>
      <c r="EJ71" s="794"/>
      <c r="EK71" s="794">
        <v>4486527</v>
      </c>
      <c r="EL71" s="794">
        <v>5900038</v>
      </c>
      <c r="EM71" s="793">
        <v>0</v>
      </c>
      <c r="EN71" s="793">
        <v>0</v>
      </c>
      <c r="EO71" s="795"/>
      <c r="ES71" s="823" t="s">
        <v>435</v>
      </c>
      <c r="ET71" s="824" t="s">
        <v>436</v>
      </c>
      <c r="EU71" s="841">
        <v>0</v>
      </c>
    </row>
    <row r="72" spans="1:151" ht="15.75">
      <c r="A72" s="798" t="s">
        <v>457</v>
      </c>
      <c r="B72" s="799" t="s">
        <v>458</v>
      </c>
      <c r="C72" s="1026">
        <v>27608</v>
      </c>
      <c r="D72" s="1027">
        <v>27811</v>
      </c>
      <c r="E72" s="1030"/>
      <c r="F72" s="1030">
        <v>27811</v>
      </c>
      <c r="G72" s="1030"/>
      <c r="H72" s="1031">
        <v>27811</v>
      </c>
      <c r="K72" s="802" t="s">
        <v>457</v>
      </c>
      <c r="L72" s="803" t="s">
        <v>458</v>
      </c>
      <c r="M72" s="804">
        <v>11983899147</v>
      </c>
      <c r="N72" s="805">
        <v>125910010</v>
      </c>
      <c r="O72" s="804">
        <v>11857989137</v>
      </c>
      <c r="P72" s="802">
        <v>2018</v>
      </c>
      <c r="Q72" s="752">
        <v>0.98586713847949814</v>
      </c>
      <c r="R72" s="803">
        <v>12027978897</v>
      </c>
      <c r="S72" s="806">
        <v>125910010</v>
      </c>
      <c r="T72" s="803">
        <v>316590295</v>
      </c>
      <c r="U72" s="803">
        <v>1914053013</v>
      </c>
      <c r="V72" s="803">
        <v>14384532215</v>
      </c>
      <c r="X72" s="619" t="s">
        <v>457</v>
      </c>
      <c r="Y72" s="619" t="s">
        <v>458</v>
      </c>
      <c r="Z72" s="807">
        <v>14384532215</v>
      </c>
      <c r="AA72" s="808">
        <v>93787150.041800007</v>
      </c>
      <c r="AB72" s="756">
        <v>37695359</v>
      </c>
      <c r="AC72" s="756">
        <v>817819</v>
      </c>
      <c r="AD72" s="809">
        <v>132300328.04180001</v>
      </c>
      <c r="AE72" s="810">
        <v>27811</v>
      </c>
      <c r="AF72" s="807">
        <v>4757</v>
      </c>
      <c r="AG72" s="807">
        <v>0.74529999999999996</v>
      </c>
      <c r="AI72" s="619" t="s">
        <v>457</v>
      </c>
      <c r="AJ72" s="619" t="s">
        <v>458</v>
      </c>
      <c r="AK72" s="760">
        <v>132300328.04180001</v>
      </c>
      <c r="AL72" s="761">
        <v>27811</v>
      </c>
      <c r="AM72" s="811">
        <v>4757</v>
      </c>
      <c r="AN72" s="812">
        <v>0.74529999999999996</v>
      </c>
      <c r="AO72" s="813">
        <v>0.76990000000000003</v>
      </c>
      <c r="AP72" s="814">
        <v>1.0395000000000001</v>
      </c>
      <c r="AQ72" s="812">
        <v>0.89490000000000003</v>
      </c>
      <c r="AR72" s="815">
        <v>0.89490000000000003</v>
      </c>
      <c r="AS72" s="825">
        <v>1756.9</v>
      </c>
      <c r="AT72" s="826">
        <v>206.33999999999992</v>
      </c>
      <c r="AU72" s="814">
        <v>5738522</v>
      </c>
      <c r="AV72" s="812">
        <v>1</v>
      </c>
      <c r="AW72" s="811">
        <v>5738522</v>
      </c>
      <c r="BB72" s="619" t="s">
        <v>457</v>
      </c>
      <c r="BC72" s="619" t="s">
        <v>646</v>
      </c>
      <c r="BD72" s="768">
        <v>14384532215</v>
      </c>
      <c r="BE72" s="769">
        <v>762.74</v>
      </c>
      <c r="BF72" s="808">
        <v>18859024</v>
      </c>
      <c r="BG72" s="816">
        <v>0.76990000000000003</v>
      </c>
      <c r="BH72" s="673"/>
      <c r="BI72" s="770">
        <v>27811</v>
      </c>
      <c r="BJ72" s="808">
        <v>36.46</v>
      </c>
      <c r="BK72" s="770">
        <v>196793</v>
      </c>
      <c r="BL72" s="810">
        <v>258</v>
      </c>
      <c r="BN72" s="619" t="s">
        <v>457</v>
      </c>
      <c r="BO72" s="619" t="s">
        <v>458</v>
      </c>
      <c r="BP72" s="817">
        <v>0.99983333333333335</v>
      </c>
      <c r="BQ72" s="772">
        <v>1.0017</v>
      </c>
      <c r="BR72" s="818">
        <v>0.98586713847949814</v>
      </c>
      <c r="BS72" s="774"/>
      <c r="BT72" s="819">
        <v>2018</v>
      </c>
      <c r="BU72" s="776">
        <v>0.98586713847949814</v>
      </c>
      <c r="BV72" s="777"/>
      <c r="BW72" s="778">
        <v>0.70499999999999996</v>
      </c>
      <c r="BX72" s="778">
        <v>0.69499999999999995</v>
      </c>
      <c r="BY72" s="778">
        <v>1.0660000000000001</v>
      </c>
      <c r="BZ72" s="622"/>
      <c r="CA72" s="619" t="s">
        <v>457</v>
      </c>
      <c r="CB72" s="619" t="s">
        <v>646</v>
      </c>
      <c r="CC72" s="770">
        <v>43017</v>
      </c>
      <c r="CD72" s="770">
        <v>45907</v>
      </c>
      <c r="CE72" s="770">
        <v>44836</v>
      </c>
      <c r="CF72" s="820">
        <v>44586.666666666664</v>
      </c>
      <c r="CG72" s="820">
        <v>1.0395000000000001</v>
      </c>
      <c r="CH72" s="639"/>
      <c r="CI72" s="820">
        <v>-249.33333333333576</v>
      </c>
      <c r="CJ72" s="820">
        <v>-5.5999999999999999E-3</v>
      </c>
      <c r="CL72" s="619" t="s">
        <v>457</v>
      </c>
      <c r="CM72" s="619" t="s">
        <v>646</v>
      </c>
      <c r="CN72" s="780">
        <v>0.89490000000000003</v>
      </c>
      <c r="CO72" s="781"/>
      <c r="CP72" s="780">
        <v>27811</v>
      </c>
      <c r="CQ72" s="787">
        <v>49264234</v>
      </c>
      <c r="CR72" s="787">
        <v>0</v>
      </c>
      <c r="CS72" s="787">
        <v>49264234</v>
      </c>
      <c r="CT72" s="787">
        <v>1771.39</v>
      </c>
      <c r="CU72" s="781"/>
      <c r="CV72" s="822">
        <v>1756.9</v>
      </c>
      <c r="CW72" s="787">
        <v>206.33999999999992</v>
      </c>
      <c r="CX72" s="785">
        <v>1</v>
      </c>
      <c r="CY72" s="786"/>
      <c r="CZ72" s="787">
        <v>0.69499999999999995</v>
      </c>
      <c r="DA72" s="787">
        <v>1</v>
      </c>
      <c r="DB72" s="781"/>
      <c r="DC72" s="785">
        <v>1</v>
      </c>
      <c r="DX72" s="1038" t="s">
        <v>371</v>
      </c>
      <c r="DY72" s="1038" t="s">
        <v>53</v>
      </c>
      <c r="DZ72" s="1038" t="s">
        <v>744</v>
      </c>
      <c r="EA72" s="1039" t="s">
        <v>54</v>
      </c>
      <c r="EB72" s="792">
        <v>3058</v>
      </c>
      <c r="EC72" s="793"/>
      <c r="ED72" s="794">
        <v>3058</v>
      </c>
      <c r="EE72" s="794"/>
      <c r="EF72" s="793"/>
      <c r="EG72" s="794">
        <v>0.125</v>
      </c>
      <c r="EH72" s="793"/>
      <c r="EI72" s="794">
        <v>0</v>
      </c>
      <c r="EJ72" s="794"/>
      <c r="EK72" s="794">
        <v>737505</v>
      </c>
      <c r="EL72" s="794"/>
      <c r="EM72" s="793"/>
      <c r="EN72" s="793"/>
      <c r="EO72" s="795"/>
      <c r="ES72" s="823" t="s">
        <v>437</v>
      </c>
      <c r="ET72" s="824" t="s">
        <v>438</v>
      </c>
      <c r="EU72" s="841">
        <v>76976</v>
      </c>
    </row>
    <row r="73" spans="1:151" ht="15.75">
      <c r="A73" s="798" t="s">
        <v>459</v>
      </c>
      <c r="B73" s="799" t="s">
        <v>460</v>
      </c>
      <c r="C73" s="1026">
        <v>7381</v>
      </c>
      <c r="D73" s="1027">
        <v>20888</v>
      </c>
      <c r="E73" s="1030"/>
      <c r="F73" s="1030">
        <v>20888</v>
      </c>
      <c r="G73" s="1030"/>
      <c r="H73" s="1031">
        <v>20888</v>
      </c>
      <c r="K73" s="802" t="s">
        <v>459</v>
      </c>
      <c r="L73" s="803" t="s">
        <v>460</v>
      </c>
      <c r="M73" s="804">
        <v>16638899516</v>
      </c>
      <c r="N73" s="805">
        <v>345062004</v>
      </c>
      <c r="O73" s="804">
        <v>16293837512</v>
      </c>
      <c r="P73" s="802">
        <v>2017</v>
      </c>
      <c r="Q73" s="752">
        <v>0.96830000000000005</v>
      </c>
      <c r="R73" s="803">
        <v>16827261708</v>
      </c>
      <c r="S73" s="806">
        <v>345062004</v>
      </c>
      <c r="T73" s="803">
        <v>320226174</v>
      </c>
      <c r="U73" s="803">
        <v>1645125374</v>
      </c>
      <c r="V73" s="803">
        <v>19137675260</v>
      </c>
      <c r="X73" s="619" t="s">
        <v>459</v>
      </c>
      <c r="Y73" s="619" t="s">
        <v>460</v>
      </c>
      <c r="Z73" s="807">
        <v>19137675260</v>
      </c>
      <c r="AA73" s="808">
        <v>124777642.69520001</v>
      </c>
      <c r="AB73" s="756">
        <v>28799927</v>
      </c>
      <c r="AC73" s="756">
        <v>595085</v>
      </c>
      <c r="AD73" s="809">
        <v>154172654.69520003</v>
      </c>
      <c r="AE73" s="810">
        <v>20888</v>
      </c>
      <c r="AF73" s="807">
        <v>7381</v>
      </c>
      <c r="AG73" s="807">
        <v>1.1564000000000001</v>
      </c>
      <c r="AI73" s="619" t="s">
        <v>459</v>
      </c>
      <c r="AJ73" s="619" t="s">
        <v>460</v>
      </c>
      <c r="AK73" s="760">
        <v>154172654.69520003</v>
      </c>
      <c r="AL73" s="761">
        <v>20888</v>
      </c>
      <c r="AM73" s="811">
        <v>7381</v>
      </c>
      <c r="AN73" s="812">
        <v>1.1564000000000001</v>
      </c>
      <c r="AO73" s="813">
        <v>1.9631000000000001</v>
      </c>
      <c r="AP73" s="814">
        <v>1.4121999999999999</v>
      </c>
      <c r="AQ73" s="812">
        <v>1.3649999999999998</v>
      </c>
      <c r="AR73" s="815" t="s">
        <v>2</v>
      </c>
      <c r="AS73" s="825" t="s">
        <v>2</v>
      </c>
      <c r="AT73" s="826" t="s">
        <v>2</v>
      </c>
      <c r="AU73" s="814">
        <v>0</v>
      </c>
      <c r="AV73" s="812" t="s">
        <v>2</v>
      </c>
      <c r="AW73" s="811">
        <v>0</v>
      </c>
      <c r="BB73" s="619" t="s">
        <v>459</v>
      </c>
      <c r="BC73" s="619" t="s">
        <v>647</v>
      </c>
      <c r="BD73" s="768">
        <v>19137675260</v>
      </c>
      <c r="BE73" s="769">
        <v>397.96</v>
      </c>
      <c r="BF73" s="808">
        <v>48089444</v>
      </c>
      <c r="BG73" s="816">
        <v>1.9631000000000001</v>
      </c>
      <c r="BH73" s="673"/>
      <c r="BI73" s="770">
        <v>20888</v>
      </c>
      <c r="BJ73" s="808">
        <v>52.49</v>
      </c>
      <c r="BK73" s="770">
        <v>142830</v>
      </c>
      <c r="BL73" s="810">
        <v>359</v>
      </c>
      <c r="BN73" s="619" t="s">
        <v>459</v>
      </c>
      <c r="BO73" s="619" t="s">
        <v>460</v>
      </c>
      <c r="BP73" s="772">
        <v>0.99217391304347824</v>
      </c>
      <c r="BQ73" s="772">
        <v>1</v>
      </c>
      <c r="BR73" s="773">
        <v>0.95242290748898684</v>
      </c>
      <c r="BS73" s="774"/>
      <c r="BT73" s="775">
        <v>2017</v>
      </c>
      <c r="BU73" s="776">
        <v>0.96830000000000005</v>
      </c>
      <c r="BV73" s="777"/>
      <c r="BW73" s="778">
        <v>0.85040000000000004</v>
      </c>
      <c r="BX73" s="778">
        <v>0.82299999999999995</v>
      </c>
      <c r="BY73" s="778">
        <v>1.2623</v>
      </c>
      <c r="BZ73" s="622"/>
      <c r="CA73" s="619" t="s">
        <v>459</v>
      </c>
      <c r="CB73" s="619" t="s">
        <v>647</v>
      </c>
      <c r="CC73" s="770">
        <v>58216</v>
      </c>
      <c r="CD73" s="770">
        <v>60044</v>
      </c>
      <c r="CE73" s="770">
        <v>63460</v>
      </c>
      <c r="CF73" s="820">
        <v>60573.333333333336</v>
      </c>
      <c r="CG73" s="820">
        <v>1.4121999999999999</v>
      </c>
      <c r="CH73" s="639"/>
      <c r="CI73" s="820">
        <v>-2886.6666666666642</v>
      </c>
      <c r="CJ73" s="820">
        <v>-4.5499999999999999E-2</v>
      </c>
      <c r="CL73" s="619" t="s">
        <v>459</v>
      </c>
      <c r="CM73" s="619" t="s">
        <v>647</v>
      </c>
      <c r="CN73" s="780" t="s">
        <v>2</v>
      </c>
      <c r="CO73" s="781"/>
      <c r="CP73" s="780">
        <v>20888</v>
      </c>
      <c r="CQ73" s="787">
        <v>81583747</v>
      </c>
      <c r="CR73" s="787">
        <v>23669196</v>
      </c>
      <c r="CS73" s="787">
        <v>105252943</v>
      </c>
      <c r="CT73" s="787">
        <v>5038.92</v>
      </c>
      <c r="CU73" s="781"/>
      <c r="CV73" s="822" t="s">
        <v>2</v>
      </c>
      <c r="CW73" s="787" t="s">
        <v>2</v>
      </c>
      <c r="CX73" s="785" t="s">
        <v>2</v>
      </c>
      <c r="CY73" s="786"/>
      <c r="CZ73" s="787">
        <v>0.82299999999999995</v>
      </c>
      <c r="DA73" s="787">
        <v>1</v>
      </c>
      <c r="DB73" s="781"/>
      <c r="DC73" s="785" t="s">
        <v>2</v>
      </c>
      <c r="DX73" s="1040" t="s">
        <v>371</v>
      </c>
      <c r="DY73" s="1040" t="s">
        <v>55</v>
      </c>
      <c r="DZ73" s="1040" t="s">
        <v>744</v>
      </c>
      <c r="EA73" s="1041" t="s">
        <v>56</v>
      </c>
      <c r="EB73" s="792">
        <v>2271</v>
      </c>
      <c r="EC73" s="827"/>
      <c r="ED73" s="828">
        <v>2271</v>
      </c>
      <c r="EE73" s="828"/>
      <c r="EF73" s="827"/>
      <c r="EG73" s="828">
        <v>9.2830281229561801E-2</v>
      </c>
      <c r="EH73" s="827"/>
      <c r="EI73" s="794">
        <v>0</v>
      </c>
      <c r="EJ73" s="828"/>
      <c r="EK73" s="828">
        <v>547702</v>
      </c>
      <c r="EL73" s="828"/>
      <c r="EM73" s="827"/>
      <c r="EN73" s="827"/>
      <c r="EO73" s="829"/>
      <c r="ES73" s="823" t="s">
        <v>439</v>
      </c>
      <c r="ET73" s="824" t="s">
        <v>440</v>
      </c>
      <c r="EU73" s="841">
        <v>1531381</v>
      </c>
    </row>
    <row r="74" spans="1:151" ht="15.75">
      <c r="A74" s="798" t="s">
        <v>461</v>
      </c>
      <c r="B74" s="799" t="s">
        <v>462</v>
      </c>
      <c r="C74" s="1026">
        <v>1247</v>
      </c>
      <c r="D74" s="1027">
        <v>1837</v>
      </c>
      <c r="E74" s="1030"/>
      <c r="F74" s="1030">
        <v>1837</v>
      </c>
      <c r="G74" s="1030"/>
      <c r="H74" s="1031">
        <v>1837</v>
      </c>
      <c r="K74" s="802" t="s">
        <v>461</v>
      </c>
      <c r="L74" s="803" t="s">
        <v>462</v>
      </c>
      <c r="M74" s="804">
        <v>1449354705</v>
      </c>
      <c r="N74" s="805">
        <v>50959880</v>
      </c>
      <c r="O74" s="804">
        <v>1398394825</v>
      </c>
      <c r="P74" s="802">
        <v>2012</v>
      </c>
      <c r="Q74" s="752">
        <v>0.9345</v>
      </c>
      <c r="R74" s="803">
        <v>1496409658</v>
      </c>
      <c r="S74" s="806">
        <v>50959880</v>
      </c>
      <c r="T74" s="803">
        <v>36860311</v>
      </c>
      <c r="U74" s="803">
        <v>228242570</v>
      </c>
      <c r="V74" s="803">
        <v>1812472419</v>
      </c>
      <c r="X74" s="619" t="s">
        <v>461</v>
      </c>
      <c r="Y74" s="619" t="s">
        <v>462</v>
      </c>
      <c r="Z74" s="807">
        <v>1812472419</v>
      </c>
      <c r="AA74" s="808">
        <v>11817320.171880001</v>
      </c>
      <c r="AB74" s="756">
        <v>2737963</v>
      </c>
      <c r="AC74" s="756">
        <v>95954</v>
      </c>
      <c r="AD74" s="809">
        <v>14651237.171880001</v>
      </c>
      <c r="AE74" s="810">
        <v>1837</v>
      </c>
      <c r="AF74" s="807">
        <v>7976</v>
      </c>
      <c r="AG74" s="807">
        <v>1.2496</v>
      </c>
      <c r="AI74" s="619" t="s">
        <v>461</v>
      </c>
      <c r="AJ74" s="619" t="s">
        <v>462</v>
      </c>
      <c r="AK74" s="760">
        <v>14651237.171880001</v>
      </c>
      <c r="AL74" s="761">
        <v>1837</v>
      </c>
      <c r="AM74" s="811">
        <v>7976</v>
      </c>
      <c r="AN74" s="812">
        <v>1.2496</v>
      </c>
      <c r="AO74" s="813">
        <v>0.2198</v>
      </c>
      <c r="AP74" s="814">
        <v>0.93059999999999998</v>
      </c>
      <c r="AQ74" s="812">
        <v>0.98710000000000009</v>
      </c>
      <c r="AR74" s="815">
        <v>0.98710000000000009</v>
      </c>
      <c r="AS74" s="825">
        <v>1937.91</v>
      </c>
      <c r="AT74" s="826">
        <v>25.329999999999927</v>
      </c>
      <c r="AU74" s="814">
        <v>46531</v>
      </c>
      <c r="AV74" s="812">
        <v>1</v>
      </c>
      <c r="AW74" s="811">
        <v>46531</v>
      </c>
      <c r="BB74" s="619" t="s">
        <v>461</v>
      </c>
      <c r="BC74" s="619" t="s">
        <v>648</v>
      </c>
      <c r="BD74" s="768">
        <v>1812472419</v>
      </c>
      <c r="BE74" s="769">
        <v>336.54</v>
      </c>
      <c r="BF74" s="808">
        <v>5385608</v>
      </c>
      <c r="BG74" s="816">
        <v>0.2198</v>
      </c>
      <c r="BH74" s="673"/>
      <c r="BI74" s="770">
        <v>1837</v>
      </c>
      <c r="BJ74" s="808">
        <v>5.46</v>
      </c>
      <c r="BK74" s="770">
        <v>13288</v>
      </c>
      <c r="BL74" s="810">
        <v>39</v>
      </c>
      <c r="BN74" s="619" t="s">
        <v>461</v>
      </c>
      <c r="BO74" s="619" t="s">
        <v>462</v>
      </c>
      <c r="BP74" s="772">
        <v>0.92895454545454537</v>
      </c>
      <c r="BQ74" s="772">
        <v>0.95150000000000001</v>
      </c>
      <c r="BR74" s="818">
        <v>0.92503185117967335</v>
      </c>
      <c r="BS74" s="774"/>
      <c r="BT74" s="819">
        <v>2012</v>
      </c>
      <c r="BU74" s="776">
        <v>0.9345</v>
      </c>
      <c r="BV74" s="777"/>
      <c r="BW74" s="778">
        <v>0.625</v>
      </c>
      <c r="BX74" s="778">
        <v>0.58399999999999996</v>
      </c>
      <c r="BY74" s="778">
        <v>0.89570000000000005</v>
      </c>
      <c r="BZ74" s="622"/>
      <c r="CA74" s="619" t="s">
        <v>461</v>
      </c>
      <c r="CB74" s="619" t="s">
        <v>648</v>
      </c>
      <c r="CC74" s="770">
        <v>38956</v>
      </c>
      <c r="CD74" s="770">
        <v>39184</v>
      </c>
      <c r="CE74" s="770">
        <v>41610</v>
      </c>
      <c r="CF74" s="820">
        <v>39916.666666666664</v>
      </c>
      <c r="CG74" s="820">
        <v>0.93059999999999998</v>
      </c>
      <c r="CH74" s="639"/>
      <c r="CI74" s="820">
        <v>-1693.3333333333358</v>
      </c>
      <c r="CJ74" s="820">
        <v>-4.07E-2</v>
      </c>
      <c r="CL74" s="619" t="s">
        <v>461</v>
      </c>
      <c r="CM74" s="619" t="s">
        <v>648</v>
      </c>
      <c r="CN74" s="780">
        <v>0.98710000000000009</v>
      </c>
      <c r="CO74" s="781"/>
      <c r="CP74" s="780">
        <v>1837</v>
      </c>
      <c r="CQ74" s="787">
        <v>3664710</v>
      </c>
      <c r="CR74" s="787">
        <v>0</v>
      </c>
      <c r="CS74" s="787">
        <v>3664710</v>
      </c>
      <c r="CT74" s="787">
        <v>1994.94</v>
      </c>
      <c r="CU74" s="781"/>
      <c r="CV74" s="822">
        <v>1937.91</v>
      </c>
      <c r="CW74" s="787">
        <v>25.329999999999927</v>
      </c>
      <c r="CX74" s="785">
        <v>1</v>
      </c>
      <c r="CY74" s="786"/>
      <c r="CZ74" s="787">
        <v>0.58399999999999996</v>
      </c>
      <c r="DA74" s="787" t="s">
        <v>2</v>
      </c>
      <c r="DB74" s="781"/>
      <c r="DC74" s="785">
        <v>1</v>
      </c>
      <c r="DX74" s="1042" t="s">
        <v>371</v>
      </c>
      <c r="DY74" s="1042" t="s">
        <v>1074</v>
      </c>
      <c r="DZ74" s="1042" t="s">
        <v>6</v>
      </c>
      <c r="EA74" s="1043" t="s">
        <v>1075</v>
      </c>
      <c r="EB74" s="792">
        <v>532</v>
      </c>
      <c r="EC74" s="833"/>
      <c r="ED74" s="834">
        <v>532</v>
      </c>
      <c r="EE74" s="834">
        <v>24464</v>
      </c>
      <c r="EF74" s="833"/>
      <c r="EG74" s="834">
        <v>2.1746239372138654E-2</v>
      </c>
      <c r="EH74" s="833"/>
      <c r="EI74" s="794">
        <v>0</v>
      </c>
      <c r="EJ74" s="834"/>
      <c r="EK74" s="834">
        <v>128304</v>
      </c>
      <c r="EL74" s="834"/>
      <c r="EM74" s="833"/>
      <c r="EN74" s="833"/>
      <c r="EO74" s="835"/>
      <c r="ES74" s="823" t="s">
        <v>441</v>
      </c>
      <c r="ET74" s="824" t="s">
        <v>442</v>
      </c>
      <c r="EU74" s="841">
        <v>2517434</v>
      </c>
    </row>
    <row r="75" spans="1:151" ht="15.75">
      <c r="A75" s="798" t="s">
        <v>463</v>
      </c>
      <c r="B75" s="799" t="s">
        <v>464</v>
      </c>
      <c r="C75" s="1026">
        <v>5238</v>
      </c>
      <c r="D75" s="1027">
        <v>5888</v>
      </c>
      <c r="E75" s="1030"/>
      <c r="F75" s="1030">
        <v>5888</v>
      </c>
      <c r="G75" s="1030"/>
      <c r="H75" s="1031">
        <v>5888</v>
      </c>
      <c r="K75" s="802" t="s">
        <v>463</v>
      </c>
      <c r="L75" s="803" t="s">
        <v>464</v>
      </c>
      <c r="M75" s="804">
        <v>2562000133</v>
      </c>
      <c r="N75" s="805">
        <v>103003100</v>
      </c>
      <c r="O75" s="804">
        <v>2458997033</v>
      </c>
      <c r="P75" s="802">
        <v>2014</v>
      </c>
      <c r="Q75" s="752">
        <v>0.96989999999999998</v>
      </c>
      <c r="R75" s="803">
        <v>2535309860</v>
      </c>
      <c r="S75" s="806">
        <v>103003100</v>
      </c>
      <c r="T75" s="803">
        <v>86741268</v>
      </c>
      <c r="U75" s="803">
        <v>661233785</v>
      </c>
      <c r="V75" s="803">
        <v>3386288013</v>
      </c>
      <c r="X75" s="619" t="s">
        <v>463</v>
      </c>
      <c r="Y75" s="619" t="s">
        <v>464</v>
      </c>
      <c r="Z75" s="807">
        <v>3386288013</v>
      </c>
      <c r="AA75" s="808">
        <v>22078597.844760001</v>
      </c>
      <c r="AB75" s="756">
        <v>7545181</v>
      </c>
      <c r="AC75" s="756">
        <v>159897</v>
      </c>
      <c r="AD75" s="809">
        <v>29783675.844760001</v>
      </c>
      <c r="AE75" s="810">
        <v>5888</v>
      </c>
      <c r="AF75" s="807">
        <v>5058</v>
      </c>
      <c r="AG75" s="807">
        <v>0.79239999999999999</v>
      </c>
      <c r="AI75" s="619" t="s">
        <v>463</v>
      </c>
      <c r="AJ75" s="619" t="s">
        <v>464</v>
      </c>
      <c r="AK75" s="760">
        <v>29783675.844760001</v>
      </c>
      <c r="AL75" s="761">
        <v>5888</v>
      </c>
      <c r="AM75" s="811">
        <v>5058</v>
      </c>
      <c r="AN75" s="812">
        <v>0.79239999999999999</v>
      </c>
      <c r="AO75" s="813">
        <v>0.60929999999999995</v>
      </c>
      <c r="AP75" s="814">
        <v>0.86570000000000003</v>
      </c>
      <c r="AQ75" s="812">
        <v>0.81079999999999997</v>
      </c>
      <c r="AR75" s="815">
        <v>0.81079999999999997</v>
      </c>
      <c r="AS75" s="825">
        <v>1591.79</v>
      </c>
      <c r="AT75" s="826">
        <v>371.45000000000005</v>
      </c>
      <c r="AU75" s="814">
        <v>2187098</v>
      </c>
      <c r="AV75" s="812">
        <v>1</v>
      </c>
      <c r="AW75" s="811">
        <v>2187098</v>
      </c>
      <c r="BB75" s="619" t="s">
        <v>463</v>
      </c>
      <c r="BC75" s="619" t="s">
        <v>649</v>
      </c>
      <c r="BD75" s="768">
        <v>3386288013</v>
      </c>
      <c r="BE75" s="769">
        <v>226.88</v>
      </c>
      <c r="BF75" s="808">
        <v>14925458</v>
      </c>
      <c r="BG75" s="816">
        <v>0.60929999999999995</v>
      </c>
      <c r="BH75" s="673"/>
      <c r="BI75" s="770">
        <v>5888</v>
      </c>
      <c r="BJ75" s="808">
        <v>25.95</v>
      </c>
      <c r="BK75" s="770">
        <v>39842</v>
      </c>
      <c r="BL75" s="810">
        <v>176</v>
      </c>
      <c r="BN75" s="619" t="s">
        <v>463</v>
      </c>
      <c r="BO75" s="619" t="s">
        <v>464</v>
      </c>
      <c r="BP75" s="817">
        <v>1</v>
      </c>
      <c r="BQ75" s="772">
        <v>0.96299999999999997</v>
      </c>
      <c r="BR75" s="818">
        <v>0.96443488943488953</v>
      </c>
      <c r="BS75" s="774"/>
      <c r="BT75" s="819">
        <v>2014</v>
      </c>
      <c r="BU75" s="776">
        <v>0.96989999999999998</v>
      </c>
      <c r="BV75" s="777"/>
      <c r="BW75" s="778">
        <v>0.77</v>
      </c>
      <c r="BX75" s="778">
        <v>0.747</v>
      </c>
      <c r="BY75" s="778">
        <v>1.1456999999999999</v>
      </c>
      <c r="BZ75" s="622"/>
      <c r="CA75" s="619" t="s">
        <v>463</v>
      </c>
      <c r="CB75" s="619" t="s">
        <v>649</v>
      </c>
      <c r="CC75" s="770">
        <v>36199</v>
      </c>
      <c r="CD75" s="770">
        <v>37108</v>
      </c>
      <c r="CE75" s="770">
        <v>38091</v>
      </c>
      <c r="CF75" s="820">
        <v>37132.666666666664</v>
      </c>
      <c r="CG75" s="820">
        <v>0.86570000000000003</v>
      </c>
      <c r="CH75" s="639"/>
      <c r="CI75" s="820">
        <v>-958.33333333333576</v>
      </c>
      <c r="CJ75" s="820">
        <v>-2.52E-2</v>
      </c>
      <c r="CL75" s="619" t="s">
        <v>463</v>
      </c>
      <c r="CM75" s="619" t="s">
        <v>649</v>
      </c>
      <c r="CN75" s="780">
        <v>0.81079999999999997</v>
      </c>
      <c r="CO75" s="781"/>
      <c r="CP75" s="780">
        <v>5888</v>
      </c>
      <c r="CQ75" s="787">
        <v>11164000</v>
      </c>
      <c r="CR75" s="787">
        <v>0</v>
      </c>
      <c r="CS75" s="787">
        <v>11164000</v>
      </c>
      <c r="CT75" s="787">
        <v>1896.06</v>
      </c>
      <c r="CU75" s="781"/>
      <c r="CV75" s="822">
        <v>1591.79</v>
      </c>
      <c r="CW75" s="787">
        <v>371.45000000000005</v>
      </c>
      <c r="CX75" s="785">
        <v>1</v>
      </c>
      <c r="CY75" s="786"/>
      <c r="CZ75" s="787">
        <v>0.747</v>
      </c>
      <c r="DA75" s="787">
        <v>1</v>
      </c>
      <c r="DB75" s="781"/>
      <c r="DC75" s="785">
        <v>1</v>
      </c>
      <c r="DX75" s="1042" t="s">
        <v>373</v>
      </c>
      <c r="DY75" s="1042" t="s">
        <v>373</v>
      </c>
      <c r="DZ75" s="1042" t="s">
        <v>744</v>
      </c>
      <c r="EA75" s="1043" t="s">
        <v>374</v>
      </c>
      <c r="EB75" s="792">
        <v>6102</v>
      </c>
      <c r="EC75" s="833"/>
      <c r="ED75" s="834">
        <v>6102</v>
      </c>
      <c r="EE75" s="834">
        <v>6102</v>
      </c>
      <c r="EF75" s="833"/>
      <c r="EG75" s="834">
        <v>1</v>
      </c>
      <c r="EH75" s="833"/>
      <c r="EI75" s="794">
        <v>33561</v>
      </c>
      <c r="EJ75" s="834"/>
      <c r="EK75" s="834">
        <v>33561</v>
      </c>
      <c r="EL75" s="834">
        <v>33561</v>
      </c>
      <c r="EM75" s="833">
        <v>0</v>
      </c>
      <c r="EN75" s="833"/>
      <c r="EO75" s="835"/>
      <c r="ES75" s="823" t="s">
        <v>443</v>
      </c>
      <c r="ET75" s="824" t="s">
        <v>573</v>
      </c>
      <c r="EU75" s="841">
        <v>0</v>
      </c>
    </row>
    <row r="76" spans="1:151" ht="15.75">
      <c r="A76" s="798" t="s">
        <v>465</v>
      </c>
      <c r="B76" s="799" t="s">
        <v>466</v>
      </c>
      <c r="C76" s="1026">
        <v>9973</v>
      </c>
      <c r="D76" s="1027">
        <v>9973</v>
      </c>
      <c r="E76" s="1030"/>
      <c r="F76" s="1030">
        <v>9973</v>
      </c>
      <c r="G76" s="1030"/>
      <c r="H76" s="1031">
        <v>9973</v>
      </c>
      <c r="K76" s="802" t="s">
        <v>465</v>
      </c>
      <c r="L76" s="803" t="s">
        <v>466</v>
      </c>
      <c r="M76" s="804">
        <v>6197127962</v>
      </c>
      <c r="N76" s="805">
        <v>175526227</v>
      </c>
      <c r="O76" s="804">
        <v>6021601735</v>
      </c>
      <c r="P76" s="802">
        <v>2011</v>
      </c>
      <c r="Q76" s="752">
        <v>0.89600000000000002</v>
      </c>
      <c r="R76" s="803">
        <v>6720537651</v>
      </c>
      <c r="S76" s="806">
        <v>175526227</v>
      </c>
      <c r="T76" s="803">
        <v>120142917</v>
      </c>
      <c r="U76" s="803">
        <v>836206251</v>
      </c>
      <c r="V76" s="803">
        <v>7852413046</v>
      </c>
      <c r="X76" s="619" t="s">
        <v>465</v>
      </c>
      <c r="Y76" s="619" t="s">
        <v>466</v>
      </c>
      <c r="Z76" s="807">
        <v>7852413046</v>
      </c>
      <c r="AA76" s="808">
        <v>51197733.059920006</v>
      </c>
      <c r="AB76" s="756">
        <v>12336167</v>
      </c>
      <c r="AC76" s="756">
        <v>213078</v>
      </c>
      <c r="AD76" s="809">
        <v>63746978.059920006</v>
      </c>
      <c r="AE76" s="810">
        <v>9973</v>
      </c>
      <c r="AF76" s="807">
        <v>6392</v>
      </c>
      <c r="AG76" s="807">
        <v>1.0014000000000001</v>
      </c>
      <c r="AI76" s="619" t="s">
        <v>465</v>
      </c>
      <c r="AJ76" s="619" t="s">
        <v>466</v>
      </c>
      <c r="AK76" s="760">
        <v>63746978.059920006</v>
      </c>
      <c r="AL76" s="761">
        <v>9973</v>
      </c>
      <c r="AM76" s="811">
        <v>6392</v>
      </c>
      <c r="AN76" s="812">
        <v>1.0014000000000001</v>
      </c>
      <c r="AO76" s="813">
        <v>0.36849999999999999</v>
      </c>
      <c r="AP76" s="814">
        <v>0.80820000000000003</v>
      </c>
      <c r="AQ76" s="812">
        <v>0.84160000000000001</v>
      </c>
      <c r="AR76" s="815">
        <v>0.84160000000000001</v>
      </c>
      <c r="AS76" s="825">
        <v>1652.26</v>
      </c>
      <c r="AT76" s="826">
        <v>310.98</v>
      </c>
      <c r="AU76" s="814">
        <v>3101404</v>
      </c>
      <c r="AV76" s="812">
        <v>0.90700000000000003</v>
      </c>
      <c r="AW76" s="811">
        <v>2812973</v>
      </c>
      <c r="BB76" s="619" t="s">
        <v>465</v>
      </c>
      <c r="BC76" s="619" t="s">
        <v>650</v>
      </c>
      <c r="BD76" s="768">
        <v>7852413046</v>
      </c>
      <c r="BE76" s="769">
        <v>869.79</v>
      </c>
      <c r="BF76" s="808">
        <v>9027941</v>
      </c>
      <c r="BG76" s="816">
        <v>0.36849999999999999</v>
      </c>
      <c r="BH76" s="673"/>
      <c r="BI76" s="770">
        <v>9973</v>
      </c>
      <c r="BJ76" s="808">
        <v>11.47</v>
      </c>
      <c r="BK76" s="770">
        <v>60905</v>
      </c>
      <c r="BL76" s="810">
        <v>70</v>
      </c>
      <c r="BN76" s="619" t="s">
        <v>465</v>
      </c>
      <c r="BO76" s="619" t="s">
        <v>466</v>
      </c>
      <c r="BP76" s="772">
        <v>0.96169333333333329</v>
      </c>
      <c r="BQ76" s="772">
        <v>0.91900000000000004</v>
      </c>
      <c r="BR76" s="818">
        <v>0.85881249999999998</v>
      </c>
      <c r="BS76" s="774"/>
      <c r="BT76" s="819">
        <v>2011</v>
      </c>
      <c r="BU76" s="776">
        <v>0.89600000000000002</v>
      </c>
      <c r="BV76" s="777"/>
      <c r="BW76" s="778">
        <v>0.68500000000000005</v>
      </c>
      <c r="BX76" s="778">
        <v>0.61399999999999999</v>
      </c>
      <c r="BY76" s="778">
        <v>0.94169999999999998</v>
      </c>
      <c r="BZ76" s="622"/>
      <c r="CA76" s="619" t="s">
        <v>465</v>
      </c>
      <c r="CB76" s="619" t="s">
        <v>650</v>
      </c>
      <c r="CC76" s="770">
        <v>33877</v>
      </c>
      <c r="CD76" s="770">
        <v>34829</v>
      </c>
      <c r="CE76" s="770">
        <v>35296</v>
      </c>
      <c r="CF76" s="820">
        <v>34667.333333333336</v>
      </c>
      <c r="CG76" s="820">
        <v>0.80820000000000003</v>
      </c>
      <c r="CH76" s="639"/>
      <c r="CI76" s="820">
        <v>-628.66666666666424</v>
      </c>
      <c r="CJ76" s="820">
        <v>-1.78E-2</v>
      </c>
      <c r="CL76" s="619" t="s">
        <v>465</v>
      </c>
      <c r="CM76" s="619" t="s">
        <v>650</v>
      </c>
      <c r="CN76" s="780">
        <v>0.84160000000000001</v>
      </c>
      <c r="CO76" s="781"/>
      <c r="CP76" s="780">
        <v>9973</v>
      </c>
      <c r="CQ76" s="787">
        <v>14952460</v>
      </c>
      <c r="CR76" s="787">
        <v>0</v>
      </c>
      <c r="CS76" s="787">
        <v>14952460</v>
      </c>
      <c r="CT76" s="787">
        <v>1499.29</v>
      </c>
      <c r="CU76" s="781"/>
      <c r="CV76" s="822">
        <v>1652.26</v>
      </c>
      <c r="CW76" s="787">
        <v>310.98</v>
      </c>
      <c r="CX76" s="785">
        <v>0.90700000000000003</v>
      </c>
      <c r="CY76" s="786"/>
      <c r="CZ76" s="787">
        <v>0.61399999999999999</v>
      </c>
      <c r="DA76" s="787" t="s">
        <v>2</v>
      </c>
      <c r="DB76" s="781"/>
      <c r="DC76" s="785">
        <v>0.90700000000000003</v>
      </c>
      <c r="DX76" s="1038" t="s">
        <v>375</v>
      </c>
      <c r="DY76" s="1038" t="s">
        <v>375</v>
      </c>
      <c r="DZ76" s="1038" t="s">
        <v>744</v>
      </c>
      <c r="EA76" s="1039" t="s">
        <v>376</v>
      </c>
      <c r="EB76" s="792">
        <v>9656</v>
      </c>
      <c r="EC76" s="793"/>
      <c r="ED76" s="794">
        <v>9656</v>
      </c>
      <c r="EE76" s="794">
        <v>9656</v>
      </c>
      <c r="EF76" s="793"/>
      <c r="EG76" s="794">
        <v>1</v>
      </c>
      <c r="EH76" s="793"/>
      <c r="EI76" s="794">
        <v>6360118</v>
      </c>
      <c r="EJ76" s="794"/>
      <c r="EK76" s="794">
        <v>6360118</v>
      </c>
      <c r="EL76" s="794">
        <v>6360118</v>
      </c>
      <c r="EM76" s="793">
        <v>0</v>
      </c>
      <c r="EN76" s="793"/>
      <c r="EO76" s="795"/>
      <c r="ES76" s="823" t="s">
        <v>445</v>
      </c>
      <c r="ET76" s="824" t="s">
        <v>446</v>
      </c>
      <c r="EU76" s="841">
        <v>131040</v>
      </c>
    </row>
    <row r="77" spans="1:151" ht="15.75">
      <c r="A77" s="798" t="s">
        <v>467</v>
      </c>
      <c r="B77" s="799" t="s">
        <v>468</v>
      </c>
      <c r="C77" s="1026">
        <v>1634</v>
      </c>
      <c r="D77" s="1027">
        <v>1634</v>
      </c>
      <c r="E77" s="1030"/>
      <c r="F77" s="1030">
        <v>1634</v>
      </c>
      <c r="G77" s="1030"/>
      <c r="H77" s="1031">
        <v>1634</v>
      </c>
      <c r="K77" s="802" t="s">
        <v>467</v>
      </c>
      <c r="L77" s="803" t="s">
        <v>468</v>
      </c>
      <c r="M77" s="804">
        <v>1366075509</v>
      </c>
      <c r="N77" s="805">
        <v>475624410</v>
      </c>
      <c r="O77" s="804">
        <v>890451099</v>
      </c>
      <c r="P77" s="802">
        <v>2016</v>
      </c>
      <c r="Q77" s="752">
        <v>1.0123</v>
      </c>
      <c r="R77" s="803">
        <v>879631630</v>
      </c>
      <c r="S77" s="806">
        <v>475624410</v>
      </c>
      <c r="T77" s="803">
        <v>58635498</v>
      </c>
      <c r="U77" s="803">
        <v>243255759</v>
      </c>
      <c r="V77" s="803">
        <v>1657147297</v>
      </c>
      <c r="X77" s="619" t="s">
        <v>467</v>
      </c>
      <c r="Y77" s="619" t="s">
        <v>468</v>
      </c>
      <c r="Z77" s="807">
        <v>1657147297</v>
      </c>
      <c r="AA77" s="808">
        <v>10804600.376440002</v>
      </c>
      <c r="AB77" s="756">
        <v>2006282</v>
      </c>
      <c r="AC77" s="756">
        <v>78784</v>
      </c>
      <c r="AD77" s="809">
        <v>12889666.376440002</v>
      </c>
      <c r="AE77" s="810">
        <v>1634</v>
      </c>
      <c r="AF77" s="807">
        <v>7888</v>
      </c>
      <c r="AG77" s="807">
        <v>1.2358</v>
      </c>
      <c r="AI77" s="619" t="s">
        <v>467</v>
      </c>
      <c r="AJ77" s="619" t="s">
        <v>468</v>
      </c>
      <c r="AK77" s="760">
        <v>12889666.376440002</v>
      </c>
      <c r="AL77" s="761">
        <v>1634</v>
      </c>
      <c r="AM77" s="811">
        <v>7888</v>
      </c>
      <c r="AN77" s="812">
        <v>1.2358</v>
      </c>
      <c r="AO77" s="813">
        <v>0.27379999999999999</v>
      </c>
      <c r="AP77" s="814">
        <v>0.8851</v>
      </c>
      <c r="AQ77" s="812">
        <v>0.96430000000000005</v>
      </c>
      <c r="AR77" s="815">
        <v>0.96430000000000005</v>
      </c>
      <c r="AS77" s="825">
        <v>1893.15</v>
      </c>
      <c r="AT77" s="826">
        <v>70.089999999999918</v>
      </c>
      <c r="AU77" s="814">
        <v>114527</v>
      </c>
      <c r="AV77" s="812">
        <v>0.89700000000000002</v>
      </c>
      <c r="AW77" s="811">
        <v>102731</v>
      </c>
      <c r="BB77" s="619" t="s">
        <v>467</v>
      </c>
      <c r="BC77" s="619" t="s">
        <v>651</v>
      </c>
      <c r="BD77" s="768">
        <v>1657147297</v>
      </c>
      <c r="BE77" s="769">
        <v>247.09</v>
      </c>
      <c r="BF77" s="808">
        <v>6706655</v>
      </c>
      <c r="BG77" s="816">
        <v>0.27379999999999999</v>
      </c>
      <c r="BH77" s="673"/>
      <c r="BI77" s="770">
        <v>1634</v>
      </c>
      <c r="BJ77" s="808">
        <v>6.61</v>
      </c>
      <c r="BK77" s="770">
        <v>13690</v>
      </c>
      <c r="BL77" s="810">
        <v>55</v>
      </c>
      <c r="BN77" s="619" t="s">
        <v>467</v>
      </c>
      <c r="BO77" s="619" t="s">
        <v>468</v>
      </c>
      <c r="BP77" s="772">
        <v>0.99199999999999999</v>
      </c>
      <c r="BQ77" s="772">
        <v>1.0364</v>
      </c>
      <c r="BR77" s="818">
        <v>1.0029339853300734</v>
      </c>
      <c r="BS77" s="774"/>
      <c r="BT77" s="819">
        <v>2016</v>
      </c>
      <c r="BU77" s="776">
        <v>1.0123</v>
      </c>
      <c r="BV77" s="777"/>
      <c r="BW77" s="778">
        <v>0.56999999999999995</v>
      </c>
      <c r="BX77" s="778">
        <v>0.57699999999999996</v>
      </c>
      <c r="BY77" s="778">
        <v>0.88500000000000001</v>
      </c>
      <c r="BZ77" s="622"/>
      <c r="CA77" s="619" t="s">
        <v>467</v>
      </c>
      <c r="CB77" s="619" t="s">
        <v>651</v>
      </c>
      <c r="CC77" s="770">
        <v>36360</v>
      </c>
      <c r="CD77" s="770">
        <v>38002</v>
      </c>
      <c r="CE77" s="770">
        <v>39533</v>
      </c>
      <c r="CF77" s="820">
        <v>37965</v>
      </c>
      <c r="CG77" s="820">
        <v>0.8851</v>
      </c>
      <c r="CH77" s="639"/>
      <c r="CI77" s="820">
        <v>-1568</v>
      </c>
      <c r="CJ77" s="820">
        <v>-3.9699999999999999E-2</v>
      </c>
      <c r="CL77" s="619" t="s">
        <v>467</v>
      </c>
      <c r="CM77" s="619" t="s">
        <v>651</v>
      </c>
      <c r="CN77" s="780">
        <v>0.96430000000000005</v>
      </c>
      <c r="CO77" s="781"/>
      <c r="CP77" s="780">
        <v>1634</v>
      </c>
      <c r="CQ77" s="787">
        <v>2775000</v>
      </c>
      <c r="CR77" s="787">
        <v>0</v>
      </c>
      <c r="CS77" s="787">
        <v>2775000</v>
      </c>
      <c r="CT77" s="787">
        <v>1698.29</v>
      </c>
      <c r="CU77" s="781"/>
      <c r="CV77" s="822">
        <v>1893.15</v>
      </c>
      <c r="CW77" s="787">
        <v>70.089999999999918</v>
      </c>
      <c r="CX77" s="785">
        <v>0.89700000000000002</v>
      </c>
      <c r="CY77" s="786"/>
      <c r="CZ77" s="787">
        <v>0.57699999999999996</v>
      </c>
      <c r="DA77" s="787" t="s">
        <v>2</v>
      </c>
      <c r="DB77" s="781"/>
      <c r="DC77" s="785">
        <v>0.89700000000000002</v>
      </c>
      <c r="DX77" s="1038" t="s">
        <v>377</v>
      </c>
      <c r="DY77" s="1038" t="s">
        <v>377</v>
      </c>
      <c r="DZ77" s="1038" t="s">
        <v>744</v>
      </c>
      <c r="EA77" s="1039" t="s">
        <v>378</v>
      </c>
      <c r="EB77" s="792">
        <v>33648</v>
      </c>
      <c r="EC77" s="793"/>
      <c r="ED77" s="794">
        <v>33648</v>
      </c>
      <c r="EE77" s="794"/>
      <c r="EF77" s="793"/>
      <c r="EG77" s="794">
        <v>0.77617586676201245</v>
      </c>
      <c r="EH77" s="793"/>
      <c r="EI77" s="794">
        <v>0</v>
      </c>
      <c r="EJ77" s="794"/>
      <c r="EK77" s="794">
        <v>0</v>
      </c>
      <c r="EL77" s="794"/>
      <c r="EM77" s="793"/>
      <c r="EN77" s="793"/>
      <c r="EO77" s="795"/>
      <c r="ES77" s="823" t="s">
        <v>447</v>
      </c>
      <c r="ET77" s="824" t="s">
        <v>448</v>
      </c>
      <c r="EU77" s="841">
        <v>876087</v>
      </c>
    </row>
    <row r="78" spans="1:151" ht="15.75">
      <c r="A78" s="798" t="s">
        <v>469</v>
      </c>
      <c r="B78" s="799" t="s">
        <v>470</v>
      </c>
      <c r="C78" s="1026">
        <v>4326</v>
      </c>
      <c r="D78" s="1027">
        <v>5461</v>
      </c>
      <c r="E78" s="1030"/>
      <c r="F78" s="1030">
        <v>5461</v>
      </c>
      <c r="G78" s="1030"/>
      <c r="H78" s="1031">
        <v>5461</v>
      </c>
      <c r="K78" s="802" t="s">
        <v>469</v>
      </c>
      <c r="L78" s="803" t="s">
        <v>470</v>
      </c>
      <c r="M78" s="804">
        <v>2886046820</v>
      </c>
      <c r="N78" s="805">
        <v>127070737</v>
      </c>
      <c r="O78" s="804">
        <v>2758976083</v>
      </c>
      <c r="P78" s="802">
        <v>2013</v>
      </c>
      <c r="Q78" s="752">
        <v>0.97419999999999995</v>
      </c>
      <c r="R78" s="803">
        <v>2832042787</v>
      </c>
      <c r="S78" s="806">
        <v>127070737</v>
      </c>
      <c r="T78" s="803">
        <v>877589870</v>
      </c>
      <c r="U78" s="803">
        <v>876716320</v>
      </c>
      <c r="V78" s="803">
        <v>4713419714</v>
      </c>
      <c r="X78" s="619" t="s">
        <v>469</v>
      </c>
      <c r="Y78" s="619" t="s">
        <v>470</v>
      </c>
      <c r="Z78" s="807">
        <v>4713419714</v>
      </c>
      <c r="AA78" s="808">
        <v>30731496.535280004</v>
      </c>
      <c r="AB78" s="756">
        <v>7941250</v>
      </c>
      <c r="AC78" s="756">
        <v>130175</v>
      </c>
      <c r="AD78" s="809">
        <v>38802921.535280004</v>
      </c>
      <c r="AE78" s="810">
        <v>5461</v>
      </c>
      <c r="AF78" s="807">
        <v>7105</v>
      </c>
      <c r="AG78" s="807">
        <v>1.1131</v>
      </c>
      <c r="AI78" s="619" t="s">
        <v>469</v>
      </c>
      <c r="AJ78" s="619" t="s">
        <v>470</v>
      </c>
      <c r="AK78" s="760">
        <v>38802921.535280004</v>
      </c>
      <c r="AL78" s="761">
        <v>5461</v>
      </c>
      <c r="AM78" s="811">
        <v>7105</v>
      </c>
      <c r="AN78" s="812">
        <v>1.1131</v>
      </c>
      <c r="AO78" s="813">
        <v>0.4904</v>
      </c>
      <c r="AP78" s="814">
        <v>0.82889999999999997</v>
      </c>
      <c r="AQ78" s="812">
        <v>0.90869999999999995</v>
      </c>
      <c r="AR78" s="815">
        <v>0.90869999999999995</v>
      </c>
      <c r="AS78" s="825">
        <v>1784</v>
      </c>
      <c r="AT78" s="826">
        <v>179.24</v>
      </c>
      <c r="AU78" s="814">
        <v>978830</v>
      </c>
      <c r="AV78" s="812">
        <v>1</v>
      </c>
      <c r="AW78" s="811">
        <v>978830</v>
      </c>
      <c r="BB78" s="619" t="s">
        <v>469</v>
      </c>
      <c r="BC78" s="619" t="s">
        <v>652</v>
      </c>
      <c r="BD78" s="768">
        <v>4713419714</v>
      </c>
      <c r="BE78" s="769">
        <v>392.32</v>
      </c>
      <c r="BF78" s="808">
        <v>12014222</v>
      </c>
      <c r="BG78" s="816">
        <v>0.4904</v>
      </c>
      <c r="BH78" s="673"/>
      <c r="BI78" s="770">
        <v>5461</v>
      </c>
      <c r="BJ78" s="808">
        <v>13.92</v>
      </c>
      <c r="BK78" s="770">
        <v>39880</v>
      </c>
      <c r="BL78" s="810">
        <v>102</v>
      </c>
      <c r="BN78" s="619" t="s">
        <v>469</v>
      </c>
      <c r="BO78" s="619" t="s">
        <v>470</v>
      </c>
      <c r="BP78" s="772">
        <v>1.0067647142331353</v>
      </c>
      <c r="BQ78" s="772">
        <v>0.98280000000000001</v>
      </c>
      <c r="BR78" s="818">
        <v>0.95765822784810128</v>
      </c>
      <c r="BS78" s="774"/>
      <c r="BT78" s="819">
        <v>2013</v>
      </c>
      <c r="BU78" s="776">
        <v>0.97419999999999995</v>
      </c>
      <c r="BV78" s="777"/>
      <c r="BW78" s="778">
        <v>0.7</v>
      </c>
      <c r="BX78" s="778">
        <v>0.68200000000000005</v>
      </c>
      <c r="BY78" s="778">
        <v>1.046</v>
      </c>
      <c r="BZ78" s="622"/>
      <c r="CA78" s="619" t="s">
        <v>469</v>
      </c>
      <c r="CB78" s="619" t="s">
        <v>652</v>
      </c>
      <c r="CC78" s="770">
        <v>34940</v>
      </c>
      <c r="CD78" s="770">
        <v>35211</v>
      </c>
      <c r="CE78" s="770">
        <v>36510</v>
      </c>
      <c r="CF78" s="820">
        <v>35553.666666666664</v>
      </c>
      <c r="CG78" s="820">
        <v>0.82889999999999997</v>
      </c>
      <c r="CH78" s="639"/>
      <c r="CI78" s="820">
        <v>-956.33333333333576</v>
      </c>
      <c r="CJ78" s="820">
        <v>-2.6200000000000001E-2</v>
      </c>
      <c r="CL78" s="619" t="s">
        <v>469</v>
      </c>
      <c r="CM78" s="619" t="s">
        <v>652</v>
      </c>
      <c r="CN78" s="780">
        <v>0.90869999999999995</v>
      </c>
      <c r="CO78" s="781"/>
      <c r="CP78" s="780">
        <v>5461</v>
      </c>
      <c r="CQ78" s="787">
        <v>9359614</v>
      </c>
      <c r="CR78" s="787">
        <v>0</v>
      </c>
      <c r="CS78" s="787">
        <v>9359614</v>
      </c>
      <c r="CT78" s="787">
        <v>1713.9</v>
      </c>
      <c r="CU78" s="781"/>
      <c r="CV78" s="822">
        <v>1784</v>
      </c>
      <c r="CW78" s="787">
        <v>179.24</v>
      </c>
      <c r="CX78" s="785">
        <v>0.96099999999999997</v>
      </c>
      <c r="CY78" s="786"/>
      <c r="CZ78" s="787">
        <v>0.68200000000000005</v>
      </c>
      <c r="DA78" s="787">
        <v>1</v>
      </c>
      <c r="DB78" s="781"/>
      <c r="DC78" s="785">
        <v>1</v>
      </c>
      <c r="DX78" s="1038" t="s">
        <v>377</v>
      </c>
      <c r="DY78" s="1038" t="s">
        <v>920</v>
      </c>
      <c r="DZ78" s="1038" t="s">
        <v>6</v>
      </c>
      <c r="EA78" s="1039" t="s">
        <v>1076</v>
      </c>
      <c r="EB78" s="792">
        <v>718</v>
      </c>
      <c r="EC78" s="793"/>
      <c r="ED78" s="794">
        <v>718</v>
      </c>
      <c r="EE78" s="794"/>
      <c r="EF78" s="793"/>
      <c r="EG78" s="794">
        <v>1.6562478374201287E-2</v>
      </c>
      <c r="EH78" s="793"/>
      <c r="EI78" s="794">
        <v>0</v>
      </c>
      <c r="EJ78" s="794"/>
      <c r="EK78" s="794">
        <v>0</v>
      </c>
      <c r="EL78" s="794"/>
      <c r="EM78" s="793"/>
      <c r="EN78" s="793"/>
      <c r="EO78" s="795"/>
      <c r="ES78" s="823" t="s">
        <v>449</v>
      </c>
      <c r="ET78" s="824" t="s">
        <v>450</v>
      </c>
      <c r="EU78" s="841">
        <v>0</v>
      </c>
    </row>
    <row r="79" spans="1:151" ht="15.75">
      <c r="A79" s="798" t="s">
        <v>471</v>
      </c>
      <c r="B79" s="799" t="s">
        <v>472</v>
      </c>
      <c r="C79" s="1026">
        <v>23826</v>
      </c>
      <c r="D79" s="1027">
        <v>24771</v>
      </c>
      <c r="E79" s="1030"/>
      <c r="F79" s="1030">
        <v>24771</v>
      </c>
      <c r="G79" s="1030"/>
      <c r="H79" s="1031">
        <v>24771</v>
      </c>
      <c r="K79" s="802" t="s">
        <v>471</v>
      </c>
      <c r="L79" s="803" t="s">
        <v>472</v>
      </c>
      <c r="M79" s="804">
        <v>10562026903</v>
      </c>
      <c r="N79" s="805">
        <v>239902453</v>
      </c>
      <c r="O79" s="804">
        <v>10322124450</v>
      </c>
      <c r="P79" s="802">
        <v>2016</v>
      </c>
      <c r="Q79" s="752">
        <v>0.97989999999999999</v>
      </c>
      <c r="R79" s="803">
        <v>10533854934</v>
      </c>
      <c r="S79" s="806">
        <v>239902453</v>
      </c>
      <c r="T79" s="803">
        <v>174586617</v>
      </c>
      <c r="U79" s="803">
        <v>2659250629</v>
      </c>
      <c r="V79" s="803">
        <v>13607594633</v>
      </c>
      <c r="X79" s="619" t="s">
        <v>471</v>
      </c>
      <c r="Y79" s="619" t="s">
        <v>472</v>
      </c>
      <c r="Z79" s="807">
        <v>13607594633</v>
      </c>
      <c r="AA79" s="808">
        <v>88721517.007160008</v>
      </c>
      <c r="AB79" s="756">
        <v>30130853</v>
      </c>
      <c r="AC79" s="756">
        <v>717739</v>
      </c>
      <c r="AD79" s="809">
        <v>119570109.00716001</v>
      </c>
      <c r="AE79" s="810">
        <v>24771</v>
      </c>
      <c r="AF79" s="807">
        <v>4827</v>
      </c>
      <c r="AG79" s="807">
        <v>0.75619999999999998</v>
      </c>
      <c r="AI79" s="619" t="s">
        <v>471</v>
      </c>
      <c r="AJ79" s="619" t="s">
        <v>472</v>
      </c>
      <c r="AK79" s="760">
        <v>119570109.00716001</v>
      </c>
      <c r="AL79" s="761">
        <v>24771</v>
      </c>
      <c r="AM79" s="811">
        <v>4827</v>
      </c>
      <c r="AN79" s="812">
        <v>0.75619999999999998</v>
      </c>
      <c r="AO79" s="813">
        <v>0.85199999999999998</v>
      </c>
      <c r="AP79" s="814">
        <v>0.9052</v>
      </c>
      <c r="AQ79" s="812">
        <v>0.84030000000000005</v>
      </c>
      <c r="AR79" s="815">
        <v>0.84030000000000005</v>
      </c>
      <c r="AS79" s="825">
        <v>1649.71</v>
      </c>
      <c r="AT79" s="826">
        <v>313.52999999999997</v>
      </c>
      <c r="AU79" s="814">
        <v>7766452</v>
      </c>
      <c r="AV79" s="812">
        <v>1</v>
      </c>
      <c r="AW79" s="811">
        <v>7766452</v>
      </c>
      <c r="BB79" s="619" t="s">
        <v>471</v>
      </c>
      <c r="BC79" s="619" t="s">
        <v>653</v>
      </c>
      <c r="BD79" s="768">
        <v>13607594633</v>
      </c>
      <c r="BE79" s="769">
        <v>651.97</v>
      </c>
      <c r="BF79" s="808">
        <v>20871504</v>
      </c>
      <c r="BG79" s="816">
        <v>0.85199999999999998</v>
      </c>
      <c r="BH79" s="673"/>
      <c r="BI79" s="770">
        <v>24771</v>
      </c>
      <c r="BJ79" s="808">
        <v>37.99</v>
      </c>
      <c r="BK79" s="770">
        <v>178017</v>
      </c>
      <c r="BL79" s="810">
        <v>273</v>
      </c>
      <c r="BN79" s="619" t="s">
        <v>471</v>
      </c>
      <c r="BO79" s="619" t="s">
        <v>472</v>
      </c>
      <c r="BP79" s="772">
        <v>1.0031840524303659</v>
      </c>
      <c r="BQ79" s="772">
        <v>0.98829999999999996</v>
      </c>
      <c r="BR79" s="818">
        <v>0.96646408839779019</v>
      </c>
      <c r="BS79" s="774"/>
      <c r="BT79" s="819">
        <v>2016</v>
      </c>
      <c r="BU79" s="776">
        <v>0.97989999999999999</v>
      </c>
      <c r="BV79" s="777"/>
      <c r="BW79" s="778">
        <v>0.69599999999999995</v>
      </c>
      <c r="BX79" s="778">
        <v>0.68200000000000005</v>
      </c>
      <c r="BY79" s="778">
        <v>1.046</v>
      </c>
      <c r="BZ79" s="622"/>
      <c r="CA79" s="619" t="s">
        <v>471</v>
      </c>
      <c r="CB79" s="619" t="s">
        <v>653</v>
      </c>
      <c r="CC79" s="770">
        <v>38003</v>
      </c>
      <c r="CD79" s="770">
        <v>38611</v>
      </c>
      <c r="CE79" s="770">
        <v>39873</v>
      </c>
      <c r="CF79" s="820">
        <v>38829</v>
      </c>
      <c r="CG79" s="820">
        <v>0.9052</v>
      </c>
      <c r="CH79" s="639"/>
      <c r="CI79" s="820">
        <v>-1044</v>
      </c>
      <c r="CJ79" s="820">
        <v>-2.6200000000000001E-2</v>
      </c>
      <c r="CL79" s="619" t="s">
        <v>471</v>
      </c>
      <c r="CM79" s="619" t="s">
        <v>653</v>
      </c>
      <c r="CN79" s="780">
        <v>0.84030000000000005</v>
      </c>
      <c r="CO79" s="781"/>
      <c r="CP79" s="780">
        <v>24771</v>
      </c>
      <c r="CQ79" s="787">
        <v>38970807</v>
      </c>
      <c r="CR79" s="787">
        <v>0</v>
      </c>
      <c r="CS79" s="787">
        <v>38970807</v>
      </c>
      <c r="CT79" s="787">
        <v>1573.24</v>
      </c>
      <c r="CU79" s="781"/>
      <c r="CV79" s="822">
        <v>1649.71</v>
      </c>
      <c r="CW79" s="787">
        <v>313.52999999999997</v>
      </c>
      <c r="CX79" s="785">
        <v>0.95399999999999996</v>
      </c>
      <c r="CY79" s="786"/>
      <c r="CZ79" s="787">
        <v>0.68200000000000005</v>
      </c>
      <c r="DA79" s="787">
        <v>1</v>
      </c>
      <c r="DB79" s="781"/>
      <c r="DC79" s="785">
        <v>1</v>
      </c>
      <c r="DX79" s="1038" t="s">
        <v>377</v>
      </c>
      <c r="DY79" s="1038" t="s">
        <v>922</v>
      </c>
      <c r="DZ79" s="1038" t="s">
        <v>6</v>
      </c>
      <c r="EA79" s="1039" t="s">
        <v>923</v>
      </c>
      <c r="EB79" s="792">
        <v>1008</v>
      </c>
      <c r="EC79" s="793"/>
      <c r="ED79" s="794">
        <v>1008</v>
      </c>
      <c r="EE79" s="794"/>
      <c r="EF79" s="793"/>
      <c r="EG79" s="794">
        <v>2.3252058776037463E-2</v>
      </c>
      <c r="EH79" s="793"/>
      <c r="EI79" s="794">
        <v>0</v>
      </c>
      <c r="EJ79" s="794"/>
      <c r="EK79" s="794">
        <v>0</v>
      </c>
      <c r="EL79" s="794"/>
      <c r="EM79" s="793"/>
      <c r="EN79" s="793"/>
      <c r="EO79" s="795"/>
      <c r="ES79" s="823" t="s">
        <v>451</v>
      </c>
      <c r="ET79" s="824" t="s">
        <v>452</v>
      </c>
      <c r="EU79" s="841">
        <v>6141766</v>
      </c>
    </row>
    <row r="80" spans="1:151" ht="15.75">
      <c r="A80" s="798" t="s">
        <v>473</v>
      </c>
      <c r="B80" s="799" t="s">
        <v>474</v>
      </c>
      <c r="C80" s="1026">
        <v>2113</v>
      </c>
      <c r="D80" s="1027">
        <v>2113</v>
      </c>
      <c r="E80" s="1030"/>
      <c r="F80" s="1030">
        <v>2113</v>
      </c>
      <c r="G80" s="1030"/>
      <c r="H80" s="1031">
        <v>2113</v>
      </c>
      <c r="K80" s="802" t="s">
        <v>473</v>
      </c>
      <c r="L80" s="803" t="s">
        <v>474</v>
      </c>
      <c r="M80" s="804">
        <v>2550966658</v>
      </c>
      <c r="N80" s="805">
        <v>126579525</v>
      </c>
      <c r="O80" s="804">
        <v>2424387133</v>
      </c>
      <c r="P80" s="802">
        <v>2017</v>
      </c>
      <c r="Q80" s="752">
        <v>0.95950000000000002</v>
      </c>
      <c r="R80" s="803">
        <v>2526719263</v>
      </c>
      <c r="S80" s="806">
        <v>126579525</v>
      </c>
      <c r="T80" s="803">
        <v>110492256</v>
      </c>
      <c r="U80" s="803">
        <v>288444087</v>
      </c>
      <c r="V80" s="803">
        <v>3052235131</v>
      </c>
      <c r="X80" s="619" t="s">
        <v>473</v>
      </c>
      <c r="Y80" s="619" t="s">
        <v>474</v>
      </c>
      <c r="Z80" s="807">
        <v>3052235131</v>
      </c>
      <c r="AA80" s="808">
        <v>19900573.05412</v>
      </c>
      <c r="AB80" s="756">
        <v>3833553</v>
      </c>
      <c r="AC80" s="756">
        <v>228424</v>
      </c>
      <c r="AD80" s="809">
        <v>23962550.05412</v>
      </c>
      <c r="AE80" s="810">
        <v>2113</v>
      </c>
      <c r="AF80" s="807">
        <v>11341</v>
      </c>
      <c r="AG80" s="807">
        <v>1.7767999999999999</v>
      </c>
      <c r="AI80" s="619" t="s">
        <v>473</v>
      </c>
      <c r="AJ80" s="619" t="s">
        <v>474</v>
      </c>
      <c r="AK80" s="760">
        <v>23962550.05412</v>
      </c>
      <c r="AL80" s="761">
        <v>2113</v>
      </c>
      <c r="AM80" s="811">
        <v>11341</v>
      </c>
      <c r="AN80" s="812">
        <v>1.7767999999999999</v>
      </c>
      <c r="AO80" s="813">
        <v>0.52400000000000002</v>
      </c>
      <c r="AP80" s="814">
        <v>0.98460000000000003</v>
      </c>
      <c r="AQ80" s="812">
        <v>1.2554000000000001</v>
      </c>
      <c r="AR80" s="815" t="s">
        <v>2</v>
      </c>
      <c r="AS80" s="825" t="s">
        <v>2</v>
      </c>
      <c r="AT80" s="826" t="s">
        <v>2</v>
      </c>
      <c r="AU80" s="814">
        <v>0</v>
      </c>
      <c r="AV80" s="812" t="s">
        <v>2</v>
      </c>
      <c r="AW80" s="811">
        <v>0</v>
      </c>
      <c r="BB80" s="619" t="s">
        <v>473</v>
      </c>
      <c r="BC80" s="619" t="s">
        <v>654</v>
      </c>
      <c r="BD80" s="768">
        <v>3052235131</v>
      </c>
      <c r="BE80" s="769">
        <v>237.79</v>
      </c>
      <c r="BF80" s="808">
        <v>12835843</v>
      </c>
      <c r="BG80" s="816">
        <v>0.52400000000000002</v>
      </c>
      <c r="BH80" s="673"/>
      <c r="BI80" s="770">
        <v>2113</v>
      </c>
      <c r="BJ80" s="808">
        <v>8.89</v>
      </c>
      <c r="BK80" s="770">
        <v>21319</v>
      </c>
      <c r="BL80" s="810">
        <v>90</v>
      </c>
      <c r="BN80" s="619" t="s">
        <v>473</v>
      </c>
      <c r="BO80" s="619" t="s">
        <v>474</v>
      </c>
      <c r="BP80" s="772">
        <v>0.96769565217391307</v>
      </c>
      <c r="BQ80" s="772">
        <v>0.99970000000000003</v>
      </c>
      <c r="BR80" s="773">
        <v>0.93935157894736843</v>
      </c>
      <c r="BS80" s="774"/>
      <c r="BT80" s="775">
        <v>2017</v>
      </c>
      <c r="BU80" s="776">
        <v>0.95950000000000002</v>
      </c>
      <c r="BV80" s="777"/>
      <c r="BW80" s="778">
        <v>0.52939999999999998</v>
      </c>
      <c r="BX80" s="778">
        <v>0.50800000000000001</v>
      </c>
      <c r="BY80" s="778">
        <v>0.77910000000000001</v>
      </c>
      <c r="BZ80" s="622"/>
      <c r="CA80" s="619" t="s">
        <v>473</v>
      </c>
      <c r="CB80" s="619" t="s">
        <v>654</v>
      </c>
      <c r="CC80" s="770">
        <v>41334</v>
      </c>
      <c r="CD80" s="770">
        <v>42166</v>
      </c>
      <c r="CE80" s="770">
        <v>43202</v>
      </c>
      <c r="CF80" s="820">
        <v>42234</v>
      </c>
      <c r="CG80" s="820">
        <v>0.98460000000000003</v>
      </c>
      <c r="CH80" s="639"/>
      <c r="CI80" s="820">
        <v>-968</v>
      </c>
      <c r="CJ80" s="820">
        <v>-2.24E-2</v>
      </c>
      <c r="CL80" s="619" t="s">
        <v>473</v>
      </c>
      <c r="CM80" s="619" t="s">
        <v>654</v>
      </c>
      <c r="CN80" s="780" t="s">
        <v>2</v>
      </c>
      <c r="CO80" s="781"/>
      <c r="CP80" s="780">
        <v>2113</v>
      </c>
      <c r="CQ80" s="787">
        <v>5129788</v>
      </c>
      <c r="CR80" s="787">
        <v>0</v>
      </c>
      <c r="CS80" s="787">
        <v>5129788</v>
      </c>
      <c r="CT80" s="787">
        <v>2427.73</v>
      </c>
      <c r="CU80" s="781"/>
      <c r="CV80" s="822" t="s">
        <v>2</v>
      </c>
      <c r="CW80" s="787" t="s">
        <v>2</v>
      </c>
      <c r="CX80" s="785" t="s">
        <v>2</v>
      </c>
      <c r="CY80" s="786"/>
      <c r="CZ80" s="787">
        <v>0.50800000000000001</v>
      </c>
      <c r="DA80" s="787" t="s">
        <v>2</v>
      </c>
      <c r="DB80" s="781"/>
      <c r="DC80" s="785" t="s">
        <v>2</v>
      </c>
      <c r="DX80" s="1038" t="s">
        <v>377</v>
      </c>
      <c r="DY80" s="1038" t="s">
        <v>57</v>
      </c>
      <c r="DZ80" s="1038" t="s">
        <v>6</v>
      </c>
      <c r="EA80" s="1039" t="s">
        <v>58</v>
      </c>
      <c r="EB80" s="792">
        <v>645</v>
      </c>
      <c r="EC80" s="793"/>
      <c r="ED80" s="794">
        <v>645</v>
      </c>
      <c r="EE80" s="794"/>
      <c r="EF80" s="793"/>
      <c r="EG80" s="794">
        <v>1.4878549514428734E-2</v>
      </c>
      <c r="EH80" s="793"/>
      <c r="EI80" s="794">
        <v>0</v>
      </c>
      <c r="EJ80" s="794"/>
      <c r="EK80" s="794">
        <v>0</v>
      </c>
      <c r="EL80" s="794"/>
      <c r="EM80" s="793"/>
      <c r="EN80" s="793"/>
      <c r="EO80" s="795"/>
      <c r="ES80" s="823" t="s">
        <v>453</v>
      </c>
      <c r="ET80" s="824" t="s">
        <v>454</v>
      </c>
      <c r="EU80" s="841">
        <v>0</v>
      </c>
    </row>
    <row r="81" spans="1:151" ht="15.75">
      <c r="A81" s="798" t="s">
        <v>475</v>
      </c>
      <c r="B81" s="799" t="s">
        <v>476</v>
      </c>
      <c r="C81" s="1026">
        <v>15817</v>
      </c>
      <c r="D81" s="1027">
        <v>22194</v>
      </c>
      <c r="E81" s="1030"/>
      <c r="F81" s="1030">
        <v>22194</v>
      </c>
      <c r="G81" s="1030"/>
      <c r="H81" s="1031">
        <v>22194</v>
      </c>
      <c r="K81" s="802" t="s">
        <v>475</v>
      </c>
      <c r="L81" s="803" t="s">
        <v>476</v>
      </c>
      <c r="M81" s="804">
        <v>8152341787</v>
      </c>
      <c r="N81" s="805">
        <v>152328198</v>
      </c>
      <c r="O81" s="804">
        <v>8000013589</v>
      </c>
      <c r="P81" s="802">
        <v>2014</v>
      </c>
      <c r="Q81" s="752">
        <v>0.92020000000000002</v>
      </c>
      <c r="R81" s="803">
        <v>8693776993</v>
      </c>
      <c r="S81" s="806">
        <v>152328198</v>
      </c>
      <c r="T81" s="803">
        <v>297692867</v>
      </c>
      <c r="U81" s="803">
        <v>2477751487</v>
      </c>
      <c r="V81" s="803">
        <v>11621549545</v>
      </c>
      <c r="X81" s="619" t="s">
        <v>475</v>
      </c>
      <c r="Y81" s="619" t="s">
        <v>476</v>
      </c>
      <c r="Z81" s="807">
        <v>11621549545</v>
      </c>
      <c r="AA81" s="808">
        <v>75772503.033400014</v>
      </c>
      <c r="AB81" s="756">
        <v>24112607</v>
      </c>
      <c r="AC81" s="756">
        <v>1219983</v>
      </c>
      <c r="AD81" s="809">
        <v>101105093.03340001</v>
      </c>
      <c r="AE81" s="810">
        <v>22194</v>
      </c>
      <c r="AF81" s="807">
        <v>4556</v>
      </c>
      <c r="AG81" s="807">
        <v>0.71379999999999999</v>
      </c>
      <c r="AI81" s="619" t="s">
        <v>475</v>
      </c>
      <c r="AJ81" s="619" t="s">
        <v>476</v>
      </c>
      <c r="AK81" s="760">
        <v>101105093.03340001</v>
      </c>
      <c r="AL81" s="761">
        <v>22194</v>
      </c>
      <c r="AM81" s="811">
        <v>4556</v>
      </c>
      <c r="AN81" s="812">
        <v>0.71379999999999999</v>
      </c>
      <c r="AO81" s="813">
        <v>0.60629999999999995</v>
      </c>
      <c r="AP81" s="814">
        <v>0.81389999999999996</v>
      </c>
      <c r="AQ81" s="812">
        <v>0.75309999999999988</v>
      </c>
      <c r="AR81" s="815">
        <v>0.75309999999999988</v>
      </c>
      <c r="AS81" s="825">
        <v>1478.52</v>
      </c>
      <c r="AT81" s="826">
        <v>484.72</v>
      </c>
      <c r="AU81" s="814">
        <v>10757876</v>
      </c>
      <c r="AV81" s="812">
        <v>0.89800000000000002</v>
      </c>
      <c r="AW81" s="811">
        <v>9660573</v>
      </c>
      <c r="BB81" s="619" t="s">
        <v>475</v>
      </c>
      <c r="BC81" s="619" t="s">
        <v>655</v>
      </c>
      <c r="BD81" s="768">
        <v>11621549545</v>
      </c>
      <c r="BE81" s="769">
        <v>782.52</v>
      </c>
      <c r="BF81" s="808">
        <v>14851441</v>
      </c>
      <c r="BG81" s="816">
        <v>0.60629999999999995</v>
      </c>
      <c r="BH81" s="673"/>
      <c r="BI81" s="770">
        <v>22194</v>
      </c>
      <c r="BJ81" s="808">
        <v>28.36</v>
      </c>
      <c r="BK81" s="770">
        <v>143690</v>
      </c>
      <c r="BL81" s="810">
        <v>184</v>
      </c>
      <c r="BN81" s="619" t="s">
        <v>475</v>
      </c>
      <c r="BO81" s="619" t="s">
        <v>476</v>
      </c>
      <c r="BP81" s="817">
        <v>0.96471328671328682</v>
      </c>
      <c r="BQ81" s="772">
        <v>0.92569999999999997</v>
      </c>
      <c r="BR81" s="818">
        <v>0.90168000000000004</v>
      </c>
      <c r="BS81" s="774"/>
      <c r="BT81" s="819">
        <v>2014</v>
      </c>
      <c r="BU81" s="776">
        <v>0.92020000000000002</v>
      </c>
      <c r="BV81" s="777"/>
      <c r="BW81" s="778">
        <v>0.65249999999999997</v>
      </c>
      <c r="BX81" s="778">
        <v>0.6</v>
      </c>
      <c r="BY81" s="778">
        <v>0.92020000000000002</v>
      </c>
      <c r="BZ81" s="622"/>
      <c r="CA81" s="619" t="s">
        <v>475</v>
      </c>
      <c r="CB81" s="619" t="s">
        <v>655</v>
      </c>
      <c r="CC81" s="770">
        <v>34114</v>
      </c>
      <c r="CD81" s="770">
        <v>34709</v>
      </c>
      <c r="CE81" s="770">
        <v>35910</v>
      </c>
      <c r="CF81" s="820">
        <v>34911</v>
      </c>
      <c r="CG81" s="820">
        <v>0.81389999999999996</v>
      </c>
      <c r="CH81" s="639"/>
      <c r="CI81" s="820">
        <v>-999</v>
      </c>
      <c r="CJ81" s="820">
        <v>-2.7799999999999998E-2</v>
      </c>
      <c r="CL81" s="619" t="s">
        <v>475</v>
      </c>
      <c r="CM81" s="619" t="s">
        <v>655</v>
      </c>
      <c r="CN81" s="780">
        <v>0.75309999999999988</v>
      </c>
      <c r="CO81" s="781"/>
      <c r="CP81" s="780">
        <v>22194</v>
      </c>
      <c r="CQ81" s="787">
        <v>23888546</v>
      </c>
      <c r="CR81" s="787">
        <v>5588059</v>
      </c>
      <c r="CS81" s="787">
        <v>29476605</v>
      </c>
      <c r="CT81" s="787">
        <v>1328.13</v>
      </c>
      <c r="CU81" s="781"/>
      <c r="CV81" s="822">
        <v>1478.52</v>
      </c>
      <c r="CW81" s="787">
        <v>484.72</v>
      </c>
      <c r="CX81" s="785">
        <v>0.89800000000000002</v>
      </c>
      <c r="CY81" s="786"/>
      <c r="CZ81" s="787">
        <v>0.6</v>
      </c>
      <c r="DA81" s="787" t="s">
        <v>2</v>
      </c>
      <c r="DB81" s="781"/>
      <c r="DC81" s="785">
        <v>0.89800000000000002</v>
      </c>
      <c r="DX81" s="1038" t="s">
        <v>377</v>
      </c>
      <c r="DY81" s="1038" t="s">
        <v>59</v>
      </c>
      <c r="DZ81" s="1038" t="s">
        <v>6</v>
      </c>
      <c r="EA81" s="1039" t="s">
        <v>1077</v>
      </c>
      <c r="EB81" s="792">
        <v>510</v>
      </c>
      <c r="EC81" s="793"/>
      <c r="ED81" s="794">
        <v>510</v>
      </c>
      <c r="EE81" s="794"/>
      <c r="EF81" s="793"/>
      <c r="EG81" s="794">
        <v>1.1764434499780858E-2</v>
      </c>
      <c r="EH81" s="793"/>
      <c r="EI81" s="794">
        <v>0</v>
      </c>
      <c r="EJ81" s="794"/>
      <c r="EK81" s="794">
        <v>0</v>
      </c>
      <c r="EL81" s="794"/>
      <c r="EM81" s="793"/>
      <c r="EN81" s="793"/>
      <c r="EO81" s="795"/>
      <c r="ES81" s="823" t="s">
        <v>455</v>
      </c>
      <c r="ET81" s="824" t="s">
        <v>456</v>
      </c>
      <c r="EU81" s="841">
        <v>692779</v>
      </c>
    </row>
    <row r="82" spans="1:151" ht="15.75">
      <c r="A82" s="798" t="s">
        <v>477</v>
      </c>
      <c r="B82" s="799" t="s">
        <v>478</v>
      </c>
      <c r="C82" s="1026">
        <v>7018</v>
      </c>
      <c r="D82" s="1027">
        <v>7018</v>
      </c>
      <c r="E82" s="1030"/>
      <c r="F82" s="1030">
        <v>7018</v>
      </c>
      <c r="G82" s="1030"/>
      <c r="H82" s="1031">
        <v>7018</v>
      </c>
      <c r="K82" s="802" t="s">
        <v>477</v>
      </c>
      <c r="L82" s="803" t="s">
        <v>478</v>
      </c>
      <c r="M82" s="804">
        <v>1883268335</v>
      </c>
      <c r="N82" s="805">
        <v>80666328</v>
      </c>
      <c r="O82" s="804">
        <v>1802602007</v>
      </c>
      <c r="P82" s="802">
        <v>2016</v>
      </c>
      <c r="Q82" s="752">
        <v>0.99329999999999996</v>
      </c>
      <c r="R82" s="803">
        <v>1814760905</v>
      </c>
      <c r="S82" s="806">
        <v>80666328</v>
      </c>
      <c r="T82" s="803">
        <v>779472347</v>
      </c>
      <c r="U82" s="803">
        <v>666529932</v>
      </c>
      <c r="V82" s="803">
        <v>3341429512</v>
      </c>
      <c r="X82" s="619" t="s">
        <v>477</v>
      </c>
      <c r="Y82" s="619" t="s">
        <v>478</v>
      </c>
      <c r="Z82" s="807">
        <v>3341429512</v>
      </c>
      <c r="AA82" s="808">
        <v>21786120.418240003</v>
      </c>
      <c r="AB82" s="756">
        <v>6845064</v>
      </c>
      <c r="AC82" s="756">
        <v>162314</v>
      </c>
      <c r="AD82" s="809">
        <v>28793498.418240003</v>
      </c>
      <c r="AE82" s="810">
        <v>7018</v>
      </c>
      <c r="AF82" s="807">
        <v>4103</v>
      </c>
      <c r="AG82" s="807">
        <v>0.64280000000000004</v>
      </c>
      <c r="AI82" s="619" t="s">
        <v>477</v>
      </c>
      <c r="AJ82" s="619" t="s">
        <v>478</v>
      </c>
      <c r="AK82" s="760">
        <v>28793498.418240003</v>
      </c>
      <c r="AL82" s="761">
        <v>7018</v>
      </c>
      <c r="AM82" s="811">
        <v>4103</v>
      </c>
      <c r="AN82" s="812">
        <v>0.64280000000000004</v>
      </c>
      <c r="AO82" s="813">
        <v>0.28789999999999999</v>
      </c>
      <c r="AP82" s="814">
        <v>0.78059999999999996</v>
      </c>
      <c r="AQ82" s="812">
        <v>0.67620000000000002</v>
      </c>
      <c r="AR82" s="815">
        <v>0.67620000000000002</v>
      </c>
      <c r="AS82" s="825">
        <v>1327.54</v>
      </c>
      <c r="AT82" s="826">
        <v>635.70000000000005</v>
      </c>
      <c r="AU82" s="814">
        <v>4461343</v>
      </c>
      <c r="AV82" s="812">
        <v>1</v>
      </c>
      <c r="AW82" s="811">
        <v>4461343</v>
      </c>
      <c r="BB82" s="619" t="s">
        <v>477</v>
      </c>
      <c r="BC82" s="619" t="s">
        <v>656</v>
      </c>
      <c r="BD82" s="768">
        <v>3341429512</v>
      </c>
      <c r="BE82" s="769">
        <v>473.82</v>
      </c>
      <c r="BF82" s="808">
        <v>7052107</v>
      </c>
      <c r="BG82" s="816">
        <v>0.28789999999999999</v>
      </c>
      <c r="BH82" s="673"/>
      <c r="BI82" s="770">
        <v>7018</v>
      </c>
      <c r="BJ82" s="808">
        <v>14.81</v>
      </c>
      <c r="BK82" s="770">
        <v>45147</v>
      </c>
      <c r="BL82" s="810">
        <v>95</v>
      </c>
      <c r="BN82" s="619" t="s">
        <v>477</v>
      </c>
      <c r="BO82" s="619" t="s">
        <v>478</v>
      </c>
      <c r="BP82" s="772">
        <v>1.0077414285714286</v>
      </c>
      <c r="BQ82" s="772">
        <v>0.97689999999999999</v>
      </c>
      <c r="BR82" s="818">
        <v>0.99944578313253007</v>
      </c>
      <c r="BS82" s="774"/>
      <c r="BT82" s="819">
        <v>2016</v>
      </c>
      <c r="BU82" s="776">
        <v>0.99329999999999996</v>
      </c>
      <c r="BV82" s="777"/>
      <c r="BW82" s="778">
        <v>0.83</v>
      </c>
      <c r="BX82" s="778">
        <v>0.82399999999999995</v>
      </c>
      <c r="BY82" s="778">
        <v>1.2638</v>
      </c>
      <c r="BZ82" s="622"/>
      <c r="CA82" s="619" t="s">
        <v>477</v>
      </c>
      <c r="CB82" s="619" t="s">
        <v>656</v>
      </c>
      <c r="CC82" s="770">
        <v>32936</v>
      </c>
      <c r="CD82" s="770">
        <v>33247</v>
      </c>
      <c r="CE82" s="770">
        <v>34272</v>
      </c>
      <c r="CF82" s="820">
        <v>33485</v>
      </c>
      <c r="CG82" s="820">
        <v>0.78059999999999996</v>
      </c>
      <c r="CH82" s="639"/>
      <c r="CI82" s="820">
        <v>-787</v>
      </c>
      <c r="CJ82" s="820">
        <v>-2.3E-2</v>
      </c>
      <c r="CL82" s="619" t="s">
        <v>477</v>
      </c>
      <c r="CM82" s="619" t="s">
        <v>656</v>
      </c>
      <c r="CN82" s="780">
        <v>0.67620000000000002</v>
      </c>
      <c r="CO82" s="781"/>
      <c r="CP82" s="780">
        <v>7018</v>
      </c>
      <c r="CQ82" s="787">
        <v>7763448</v>
      </c>
      <c r="CR82" s="787">
        <v>0</v>
      </c>
      <c r="CS82" s="787">
        <v>7763448</v>
      </c>
      <c r="CT82" s="787">
        <v>1106.22</v>
      </c>
      <c r="CU82" s="781"/>
      <c r="CV82" s="822">
        <v>1327.54</v>
      </c>
      <c r="CW82" s="787">
        <v>635.70000000000005</v>
      </c>
      <c r="CX82" s="785">
        <v>0.83299999999999996</v>
      </c>
      <c r="CY82" s="786"/>
      <c r="CZ82" s="787">
        <v>0.82399999999999995</v>
      </c>
      <c r="DA82" s="787">
        <v>1</v>
      </c>
      <c r="DB82" s="781"/>
      <c r="DC82" s="785">
        <v>1</v>
      </c>
      <c r="DX82" s="1037" t="s">
        <v>377</v>
      </c>
      <c r="DY82" s="1038" t="s">
        <v>61</v>
      </c>
      <c r="DZ82" s="1038" t="s">
        <v>6</v>
      </c>
      <c r="EA82" s="1039" t="s">
        <v>1078</v>
      </c>
      <c r="EB82" s="792">
        <v>250</v>
      </c>
      <c r="EC82" s="793"/>
      <c r="ED82" s="794">
        <v>250</v>
      </c>
      <c r="EE82" s="794"/>
      <c r="EF82" s="793"/>
      <c r="EG82" s="794">
        <v>5.7668796567553228E-3</v>
      </c>
      <c r="EH82" s="793"/>
      <c r="EI82" s="794">
        <v>0</v>
      </c>
      <c r="EJ82" s="794"/>
      <c r="EK82" s="794">
        <v>0</v>
      </c>
      <c r="EL82" s="794"/>
      <c r="EM82" s="793"/>
      <c r="EN82" s="793"/>
      <c r="EO82" s="795"/>
      <c r="ES82" s="823" t="s">
        <v>457</v>
      </c>
      <c r="ET82" s="824" t="s">
        <v>458</v>
      </c>
      <c r="EU82" s="841">
        <v>5696635</v>
      </c>
    </row>
    <row r="83" spans="1:151" ht="15.75">
      <c r="A83" s="798" t="s">
        <v>479</v>
      </c>
      <c r="B83" s="799" t="s">
        <v>481</v>
      </c>
      <c r="C83" s="1026">
        <v>21307</v>
      </c>
      <c r="D83" s="1027">
        <v>21897</v>
      </c>
      <c r="E83" s="1030"/>
      <c r="F83" s="1030">
        <v>21897</v>
      </c>
      <c r="G83" s="1030"/>
      <c r="H83" s="1031">
        <v>21897</v>
      </c>
      <c r="K83" s="802" t="s">
        <v>479</v>
      </c>
      <c r="L83" s="803" t="s">
        <v>481</v>
      </c>
      <c r="M83" s="804">
        <v>4525731859</v>
      </c>
      <c r="N83" s="805">
        <v>265050000</v>
      </c>
      <c r="O83" s="804">
        <v>4260681859</v>
      </c>
      <c r="P83" s="802">
        <v>2018</v>
      </c>
      <c r="Q83" s="752">
        <v>1.001611111111111</v>
      </c>
      <c r="R83" s="803">
        <v>4253828469</v>
      </c>
      <c r="S83" s="806">
        <v>265050000</v>
      </c>
      <c r="T83" s="803">
        <v>408768329</v>
      </c>
      <c r="U83" s="803">
        <v>2054990287</v>
      </c>
      <c r="V83" s="803">
        <v>6982637085</v>
      </c>
      <c r="X83" s="619" t="s">
        <v>479</v>
      </c>
      <c r="Y83" s="619" t="s">
        <v>481</v>
      </c>
      <c r="Z83" s="807">
        <v>6982637085</v>
      </c>
      <c r="AA83" s="808">
        <v>45526793.794200003</v>
      </c>
      <c r="AB83" s="756">
        <v>23947173</v>
      </c>
      <c r="AC83" s="756">
        <v>645360</v>
      </c>
      <c r="AD83" s="809">
        <v>70119326.794200003</v>
      </c>
      <c r="AE83" s="810">
        <v>21897</v>
      </c>
      <c r="AF83" s="807">
        <v>3202</v>
      </c>
      <c r="AG83" s="807">
        <v>0.50160000000000005</v>
      </c>
      <c r="AI83" s="619" t="s">
        <v>479</v>
      </c>
      <c r="AJ83" s="619" t="s">
        <v>481</v>
      </c>
      <c r="AK83" s="760">
        <v>70119326.794200003</v>
      </c>
      <c r="AL83" s="761">
        <v>21897</v>
      </c>
      <c r="AM83" s="811">
        <v>3202</v>
      </c>
      <c r="AN83" s="812">
        <v>0.50160000000000005</v>
      </c>
      <c r="AO83" s="813">
        <v>0.30030000000000001</v>
      </c>
      <c r="AP83" s="814">
        <v>0.64539999999999997</v>
      </c>
      <c r="AQ83" s="812">
        <v>0.55330000000000001</v>
      </c>
      <c r="AR83" s="815">
        <v>0.55330000000000001</v>
      </c>
      <c r="AS83" s="825">
        <v>1086.26</v>
      </c>
      <c r="AT83" s="826">
        <v>876.98</v>
      </c>
      <c r="AU83" s="814">
        <v>19203231</v>
      </c>
      <c r="AV83" s="812">
        <v>1</v>
      </c>
      <c r="AW83" s="811">
        <v>19203231</v>
      </c>
      <c r="BB83" s="619" t="s">
        <v>479</v>
      </c>
      <c r="BC83" s="619" t="s">
        <v>657</v>
      </c>
      <c r="BD83" s="768">
        <v>6982637085</v>
      </c>
      <c r="BE83" s="769">
        <v>949.22</v>
      </c>
      <c r="BF83" s="808">
        <v>7356184</v>
      </c>
      <c r="BG83" s="816">
        <v>0.30030000000000001</v>
      </c>
      <c r="BH83" s="673"/>
      <c r="BI83" s="770">
        <v>21897</v>
      </c>
      <c r="BJ83" s="808">
        <v>23.07</v>
      </c>
      <c r="BK83" s="770">
        <v>132231</v>
      </c>
      <c r="BL83" s="810">
        <v>139</v>
      </c>
      <c r="BN83" s="619" t="s">
        <v>479</v>
      </c>
      <c r="BO83" s="619" t="s">
        <v>481</v>
      </c>
      <c r="BP83" s="772">
        <v>0.99822222222222223</v>
      </c>
      <c r="BQ83" s="772">
        <v>0.98499999999999999</v>
      </c>
      <c r="BR83" s="818">
        <v>1.001611111111111</v>
      </c>
      <c r="BS83" s="774"/>
      <c r="BT83" s="819">
        <v>2018</v>
      </c>
      <c r="BU83" s="776">
        <v>1.001611111111111</v>
      </c>
      <c r="BV83" s="777"/>
      <c r="BW83" s="778">
        <v>0.77</v>
      </c>
      <c r="BX83" s="778">
        <v>0.77100000000000002</v>
      </c>
      <c r="BY83" s="778">
        <v>1.1825000000000001</v>
      </c>
      <c r="BZ83" s="622"/>
      <c r="CA83" s="619" t="s">
        <v>479</v>
      </c>
      <c r="CB83" s="619" t="s">
        <v>657</v>
      </c>
      <c r="CC83" s="770">
        <v>27174</v>
      </c>
      <c r="CD83" s="770">
        <v>27604</v>
      </c>
      <c r="CE83" s="770">
        <v>28270</v>
      </c>
      <c r="CF83" s="820">
        <v>27682.666666666668</v>
      </c>
      <c r="CG83" s="820">
        <v>0.64539999999999997</v>
      </c>
      <c r="CH83" s="639"/>
      <c r="CI83" s="820">
        <v>-587.33333333333212</v>
      </c>
      <c r="CJ83" s="820">
        <v>-2.0799999999999999E-2</v>
      </c>
      <c r="CL83" s="619" t="s">
        <v>479</v>
      </c>
      <c r="CM83" s="619" t="s">
        <v>657</v>
      </c>
      <c r="CN83" s="780">
        <v>0.55330000000000001</v>
      </c>
      <c r="CO83" s="781"/>
      <c r="CP83" s="780">
        <v>21897</v>
      </c>
      <c r="CQ83" s="787">
        <v>13305000</v>
      </c>
      <c r="CR83" s="787">
        <v>0</v>
      </c>
      <c r="CS83" s="787">
        <v>13305000</v>
      </c>
      <c r="CT83" s="787">
        <v>607.62</v>
      </c>
      <c r="CU83" s="781"/>
      <c r="CV83" s="822">
        <v>1086.26</v>
      </c>
      <c r="CW83" s="787">
        <v>876.98</v>
      </c>
      <c r="CX83" s="785">
        <v>0.55900000000000005</v>
      </c>
      <c r="CY83" s="786"/>
      <c r="CZ83" s="787">
        <v>0.77100000000000002</v>
      </c>
      <c r="DA83" s="787">
        <v>1</v>
      </c>
      <c r="DB83" s="781"/>
      <c r="DC83" s="785">
        <v>1</v>
      </c>
      <c r="DX83" s="1037" t="s">
        <v>377</v>
      </c>
      <c r="DY83" s="1038" t="s">
        <v>63</v>
      </c>
      <c r="DZ83" s="1038" t="s">
        <v>6</v>
      </c>
      <c r="EA83" s="1039" t="s">
        <v>1079</v>
      </c>
      <c r="EB83" s="792">
        <v>601</v>
      </c>
      <c r="EC83" s="793"/>
      <c r="ED83" s="794">
        <v>601</v>
      </c>
      <c r="EE83" s="794"/>
      <c r="EF83" s="793"/>
      <c r="EG83" s="794">
        <v>1.3863578694839796E-2</v>
      </c>
      <c r="EH83" s="793"/>
      <c r="EI83" s="794">
        <v>0</v>
      </c>
      <c r="EJ83" s="794"/>
      <c r="EK83" s="794">
        <v>0</v>
      </c>
      <c r="EL83" s="794"/>
      <c r="EM83" s="793"/>
      <c r="EN83" s="793"/>
      <c r="EO83" s="795"/>
      <c r="ES83" s="823" t="s">
        <v>459</v>
      </c>
      <c r="ET83" s="824" t="s">
        <v>460</v>
      </c>
      <c r="EU83" s="841">
        <v>0</v>
      </c>
    </row>
    <row r="84" spans="1:151" ht="15.75">
      <c r="A84" s="798" t="s">
        <v>482</v>
      </c>
      <c r="B84" s="799" t="s">
        <v>483</v>
      </c>
      <c r="C84" s="1026">
        <v>11581</v>
      </c>
      <c r="D84" s="1027">
        <v>12593</v>
      </c>
      <c r="E84" s="1030"/>
      <c r="F84" s="1030">
        <v>12593</v>
      </c>
      <c r="G84" s="1030"/>
      <c r="H84" s="1031">
        <v>12593</v>
      </c>
      <c r="K84" s="802" t="s">
        <v>482</v>
      </c>
      <c r="L84" s="803" t="s">
        <v>483</v>
      </c>
      <c r="M84" s="804">
        <v>5004938861</v>
      </c>
      <c r="N84" s="805">
        <v>172371328</v>
      </c>
      <c r="O84" s="804">
        <v>4832567533</v>
      </c>
      <c r="P84" s="802">
        <v>2011</v>
      </c>
      <c r="Q84" s="752">
        <v>1.0077</v>
      </c>
      <c r="R84" s="803">
        <v>4795641097</v>
      </c>
      <c r="S84" s="806">
        <v>172371328</v>
      </c>
      <c r="T84" s="803">
        <v>860169358</v>
      </c>
      <c r="U84" s="803">
        <v>1549595288</v>
      </c>
      <c r="V84" s="803">
        <v>7377777071</v>
      </c>
      <c r="X84" s="619" t="s">
        <v>482</v>
      </c>
      <c r="Y84" s="619" t="s">
        <v>483</v>
      </c>
      <c r="Z84" s="807">
        <v>7377777071</v>
      </c>
      <c r="AA84" s="808">
        <v>48103106.502920002</v>
      </c>
      <c r="AB84" s="756">
        <v>13095267</v>
      </c>
      <c r="AC84" s="756">
        <v>325588</v>
      </c>
      <c r="AD84" s="809">
        <v>61523961.502920002</v>
      </c>
      <c r="AE84" s="810">
        <v>12593</v>
      </c>
      <c r="AF84" s="807">
        <v>4886</v>
      </c>
      <c r="AG84" s="807">
        <v>0.76549999999999996</v>
      </c>
      <c r="AI84" s="619" t="s">
        <v>482</v>
      </c>
      <c r="AJ84" s="619" t="s">
        <v>483</v>
      </c>
      <c r="AK84" s="760">
        <v>61523961.502920002</v>
      </c>
      <c r="AL84" s="761">
        <v>12593</v>
      </c>
      <c r="AM84" s="811">
        <v>4886</v>
      </c>
      <c r="AN84" s="812">
        <v>0.76549999999999996</v>
      </c>
      <c r="AO84" s="813">
        <v>0.53249999999999997</v>
      </c>
      <c r="AP84" s="814">
        <v>0.81330000000000002</v>
      </c>
      <c r="AQ84" s="812">
        <v>0.7662000000000001</v>
      </c>
      <c r="AR84" s="815">
        <v>0.7662000000000001</v>
      </c>
      <c r="AS84" s="825">
        <v>1504.23</v>
      </c>
      <c r="AT84" s="826">
        <v>459.01</v>
      </c>
      <c r="AU84" s="814">
        <v>5780313</v>
      </c>
      <c r="AV84" s="812">
        <v>1</v>
      </c>
      <c r="AW84" s="811">
        <v>5780313</v>
      </c>
      <c r="BB84" s="619" t="s">
        <v>482</v>
      </c>
      <c r="BC84" s="619" t="s">
        <v>658</v>
      </c>
      <c r="BD84" s="768">
        <v>7377777071</v>
      </c>
      <c r="BE84" s="769">
        <v>565.54999999999995</v>
      </c>
      <c r="BF84" s="808">
        <v>13045314</v>
      </c>
      <c r="BG84" s="816">
        <v>0.53249999999999997</v>
      </c>
      <c r="BH84" s="673"/>
      <c r="BI84" s="770">
        <v>12593</v>
      </c>
      <c r="BJ84" s="808">
        <v>22.27</v>
      </c>
      <c r="BK84" s="770">
        <v>91502</v>
      </c>
      <c r="BL84" s="810">
        <v>162</v>
      </c>
      <c r="BN84" s="619" t="s">
        <v>482</v>
      </c>
      <c r="BO84" s="619" t="s">
        <v>483</v>
      </c>
      <c r="BP84" s="772">
        <v>1.0519730769230768</v>
      </c>
      <c r="BQ84" s="772">
        <v>1.0151999999999999</v>
      </c>
      <c r="BR84" s="818">
        <v>0.98793101604278077</v>
      </c>
      <c r="BS84" s="774"/>
      <c r="BT84" s="819">
        <v>2011</v>
      </c>
      <c r="BU84" s="776">
        <v>1.0077</v>
      </c>
      <c r="BV84" s="777"/>
      <c r="BW84" s="778">
        <v>0.69599999999999995</v>
      </c>
      <c r="BX84" s="778">
        <v>0.70099999999999996</v>
      </c>
      <c r="BY84" s="778">
        <v>1.0751999999999999</v>
      </c>
      <c r="BZ84" s="622"/>
      <c r="CA84" s="619" t="s">
        <v>482</v>
      </c>
      <c r="CB84" s="619" t="s">
        <v>658</v>
      </c>
      <c r="CC84" s="770">
        <v>34117</v>
      </c>
      <c r="CD84" s="770">
        <v>34679</v>
      </c>
      <c r="CE84" s="770">
        <v>35862</v>
      </c>
      <c r="CF84" s="820">
        <v>34886</v>
      </c>
      <c r="CG84" s="820">
        <v>0.81330000000000002</v>
      </c>
      <c r="CH84" s="639"/>
      <c r="CI84" s="820">
        <v>-976</v>
      </c>
      <c r="CJ84" s="820">
        <v>-2.7199999999999998E-2</v>
      </c>
      <c r="CL84" s="619" t="s">
        <v>482</v>
      </c>
      <c r="CM84" s="619" t="s">
        <v>658</v>
      </c>
      <c r="CN84" s="780">
        <v>0.7662000000000001</v>
      </c>
      <c r="CO84" s="781"/>
      <c r="CP84" s="780">
        <v>12593</v>
      </c>
      <c r="CQ84" s="787">
        <v>15834840</v>
      </c>
      <c r="CR84" s="787">
        <v>0</v>
      </c>
      <c r="CS84" s="787">
        <v>15834840</v>
      </c>
      <c r="CT84" s="787">
        <v>1257.43</v>
      </c>
      <c r="CU84" s="781"/>
      <c r="CV84" s="822">
        <v>1504.23</v>
      </c>
      <c r="CW84" s="787">
        <v>459.01</v>
      </c>
      <c r="CX84" s="785">
        <v>0.83599999999999997</v>
      </c>
      <c r="CY84" s="786"/>
      <c r="CZ84" s="787">
        <v>0.70099999999999996</v>
      </c>
      <c r="DA84" s="787">
        <v>1</v>
      </c>
      <c r="DB84" s="781"/>
      <c r="DC84" s="785">
        <v>1</v>
      </c>
      <c r="DX84" s="1037" t="s">
        <v>377</v>
      </c>
      <c r="DY84" s="1038" t="s">
        <v>65</v>
      </c>
      <c r="DZ84" s="1038" t="s">
        <v>6</v>
      </c>
      <c r="EA84" s="1039" t="s">
        <v>1080</v>
      </c>
      <c r="EB84" s="792">
        <v>874</v>
      </c>
      <c r="EC84" s="793"/>
      <c r="ED84" s="794">
        <v>874</v>
      </c>
      <c r="EE84" s="794"/>
      <c r="EF84" s="793"/>
      <c r="EG84" s="794">
        <v>2.016101128001661E-2</v>
      </c>
      <c r="EH84" s="793"/>
      <c r="EI84" s="794">
        <v>0</v>
      </c>
      <c r="EJ84" s="794"/>
      <c r="EK84" s="794">
        <v>0</v>
      </c>
      <c r="EL84" s="794"/>
      <c r="EM84" s="793"/>
      <c r="EN84" s="793"/>
      <c r="EO84" s="795"/>
      <c r="ES84" s="823" t="s">
        <v>114</v>
      </c>
      <c r="ET84" s="824" t="s">
        <v>180</v>
      </c>
      <c r="EU84" s="841">
        <v>0</v>
      </c>
    </row>
    <row r="85" spans="1:151" ht="15.75">
      <c r="A85" s="798" t="s">
        <v>484</v>
      </c>
      <c r="B85" s="799" t="s">
        <v>485</v>
      </c>
      <c r="C85" s="1026">
        <v>18756</v>
      </c>
      <c r="D85" s="1027">
        <v>18889</v>
      </c>
      <c r="E85" s="1032">
        <v>1289</v>
      </c>
      <c r="F85" s="1030">
        <v>20178</v>
      </c>
      <c r="G85" s="1030"/>
      <c r="H85" s="1031">
        <v>20178</v>
      </c>
      <c r="K85" s="802" t="s">
        <v>484</v>
      </c>
      <c r="L85" s="803" t="s">
        <v>485</v>
      </c>
      <c r="M85" s="804">
        <v>9072557804</v>
      </c>
      <c r="N85" s="805">
        <v>324780971</v>
      </c>
      <c r="O85" s="804">
        <v>8747776833</v>
      </c>
      <c r="P85" s="802">
        <v>2015</v>
      </c>
      <c r="Q85" s="752">
        <v>0.96150000000000002</v>
      </c>
      <c r="R85" s="803">
        <v>9098051828</v>
      </c>
      <c r="S85" s="806">
        <v>324780971</v>
      </c>
      <c r="T85" s="803">
        <v>757797492</v>
      </c>
      <c r="U85" s="803">
        <v>2628427549</v>
      </c>
      <c r="V85" s="803">
        <v>12809057840</v>
      </c>
      <c r="X85" s="619" t="s">
        <v>484</v>
      </c>
      <c r="Y85" s="619" t="s">
        <v>485</v>
      </c>
      <c r="Z85" s="807">
        <v>12809057840</v>
      </c>
      <c r="AA85" s="808">
        <v>83515057.11680001</v>
      </c>
      <c r="AB85" s="756">
        <v>24505938</v>
      </c>
      <c r="AC85" s="756">
        <v>628673</v>
      </c>
      <c r="AD85" s="809">
        <v>108649668.11680001</v>
      </c>
      <c r="AE85" s="810">
        <v>20178</v>
      </c>
      <c r="AF85" s="807">
        <v>5385</v>
      </c>
      <c r="AG85" s="807">
        <v>0.84360000000000002</v>
      </c>
      <c r="AI85" s="619" t="s">
        <v>484</v>
      </c>
      <c r="AJ85" s="619" t="s">
        <v>485</v>
      </c>
      <c r="AK85" s="760">
        <v>108649668.11680001</v>
      </c>
      <c r="AL85" s="761">
        <v>20178</v>
      </c>
      <c r="AM85" s="811">
        <v>5385</v>
      </c>
      <c r="AN85" s="812">
        <v>0.84360000000000002</v>
      </c>
      <c r="AO85" s="813">
        <v>1.0225</v>
      </c>
      <c r="AP85" s="814">
        <v>0.83230000000000004</v>
      </c>
      <c r="AQ85" s="812">
        <v>0.85590000000000011</v>
      </c>
      <c r="AR85" s="815">
        <v>0.85590000000000011</v>
      </c>
      <c r="AS85" s="825">
        <v>1680.34</v>
      </c>
      <c r="AT85" s="826">
        <v>282.90000000000009</v>
      </c>
      <c r="AU85" s="814">
        <v>5708356</v>
      </c>
      <c r="AV85" s="812">
        <v>1</v>
      </c>
      <c r="AW85" s="811">
        <v>5708356</v>
      </c>
      <c r="BB85" s="619" t="s">
        <v>484</v>
      </c>
      <c r="BC85" s="619" t="s">
        <v>659</v>
      </c>
      <c r="BD85" s="768">
        <v>12809057840</v>
      </c>
      <c r="BE85" s="769">
        <v>511.37</v>
      </c>
      <c r="BF85" s="808">
        <v>25048513</v>
      </c>
      <c r="BG85" s="816">
        <v>1.0225</v>
      </c>
      <c r="BH85" s="673"/>
      <c r="BI85" s="770">
        <v>20178</v>
      </c>
      <c r="BJ85" s="808">
        <v>39.46</v>
      </c>
      <c r="BK85" s="770">
        <v>141371</v>
      </c>
      <c r="BL85" s="810">
        <v>276</v>
      </c>
      <c r="BN85" s="619" t="s">
        <v>484</v>
      </c>
      <c r="BO85" s="619" t="s">
        <v>485</v>
      </c>
      <c r="BP85" s="772">
        <v>0.97930120481927707</v>
      </c>
      <c r="BQ85" s="817">
        <v>0.96660000000000001</v>
      </c>
      <c r="BR85" s="818">
        <v>0.9521914280726258</v>
      </c>
      <c r="BS85" s="774"/>
      <c r="BT85" s="819">
        <v>2015</v>
      </c>
      <c r="BU85" s="776">
        <v>0.96150000000000002</v>
      </c>
      <c r="BV85" s="777"/>
      <c r="BW85" s="778">
        <v>0.66249999999999998</v>
      </c>
      <c r="BX85" s="778">
        <v>0.63700000000000001</v>
      </c>
      <c r="BY85" s="778">
        <v>0.97699999999999998</v>
      </c>
      <c r="BZ85" s="622"/>
      <c r="CA85" s="619" t="s">
        <v>484</v>
      </c>
      <c r="CB85" s="619" t="s">
        <v>659</v>
      </c>
      <c r="CC85" s="770">
        <v>35037</v>
      </c>
      <c r="CD85" s="770">
        <v>35489</v>
      </c>
      <c r="CE85" s="770">
        <v>36576</v>
      </c>
      <c r="CF85" s="820">
        <v>35700.666666666664</v>
      </c>
      <c r="CG85" s="820">
        <v>0.83230000000000004</v>
      </c>
      <c r="CH85" s="639"/>
      <c r="CI85" s="820">
        <v>-875.33333333333576</v>
      </c>
      <c r="CJ85" s="820">
        <v>-2.3900000000000001E-2</v>
      </c>
      <c r="CL85" s="619" t="s">
        <v>484</v>
      </c>
      <c r="CM85" s="619" t="s">
        <v>743</v>
      </c>
      <c r="CN85" s="780">
        <v>0.85590000000000011</v>
      </c>
      <c r="CO85" s="781"/>
      <c r="CP85" s="780">
        <v>20178</v>
      </c>
      <c r="CQ85" s="787">
        <v>37984669</v>
      </c>
      <c r="CR85" s="787">
        <v>0</v>
      </c>
      <c r="CS85" s="787">
        <v>37984669</v>
      </c>
      <c r="CT85" s="787">
        <v>1882.48</v>
      </c>
      <c r="CU85" s="781"/>
      <c r="CV85" s="822">
        <v>1680.34</v>
      </c>
      <c r="CW85" s="787">
        <v>282.90000000000009</v>
      </c>
      <c r="CX85" s="785">
        <v>1</v>
      </c>
      <c r="CY85" s="786"/>
      <c r="CZ85" s="787">
        <v>0.63700000000000001</v>
      </c>
      <c r="DA85" s="787" t="s">
        <v>2</v>
      </c>
      <c r="DB85" s="781"/>
      <c r="DC85" s="785">
        <v>1</v>
      </c>
      <c r="DX85" s="1037" t="s">
        <v>377</v>
      </c>
      <c r="DY85" s="1038" t="s">
        <v>238</v>
      </c>
      <c r="DZ85" s="1038" t="s">
        <v>6</v>
      </c>
      <c r="EA85" s="1039" t="s">
        <v>1081</v>
      </c>
      <c r="EB85" s="792">
        <v>670</v>
      </c>
      <c r="EC85" s="793"/>
      <c r="ED85" s="794">
        <v>670</v>
      </c>
      <c r="EE85" s="794"/>
      <c r="EF85" s="793"/>
      <c r="EG85" s="794">
        <v>1.5455237480104266E-2</v>
      </c>
      <c r="EH85" s="793"/>
      <c r="EI85" s="794">
        <v>0</v>
      </c>
      <c r="EJ85" s="794"/>
      <c r="EK85" s="794">
        <v>0</v>
      </c>
      <c r="EL85" s="794"/>
      <c r="EM85" s="793"/>
      <c r="EN85" s="793"/>
      <c r="EO85" s="795"/>
      <c r="ES85" s="823" t="s">
        <v>461</v>
      </c>
      <c r="ET85" s="824" t="s">
        <v>462</v>
      </c>
      <c r="EU85" s="841">
        <v>31586</v>
      </c>
    </row>
    <row r="86" spans="1:151" ht="15.75">
      <c r="A86" s="798" t="s">
        <v>486</v>
      </c>
      <c r="B86" s="799" t="s">
        <v>487</v>
      </c>
      <c r="C86" s="1026">
        <v>7615</v>
      </c>
      <c r="D86" s="1027">
        <v>9685</v>
      </c>
      <c r="E86" s="1030"/>
      <c r="F86" s="1030">
        <v>9685</v>
      </c>
      <c r="G86" s="1030"/>
      <c r="H86" s="1031">
        <v>9685</v>
      </c>
      <c r="K86" s="802" t="s">
        <v>486</v>
      </c>
      <c r="L86" s="803" t="s">
        <v>487</v>
      </c>
      <c r="M86" s="804">
        <v>4671846235</v>
      </c>
      <c r="N86" s="805">
        <v>46721137</v>
      </c>
      <c r="O86" s="804">
        <v>4625125098</v>
      </c>
      <c r="P86" s="802">
        <v>2012</v>
      </c>
      <c r="Q86" s="752">
        <v>0.94530000000000003</v>
      </c>
      <c r="R86" s="803">
        <v>4892759016</v>
      </c>
      <c r="S86" s="806">
        <v>46721137</v>
      </c>
      <c r="T86" s="803">
        <v>599255994</v>
      </c>
      <c r="U86" s="803">
        <v>1671686892</v>
      </c>
      <c r="V86" s="803">
        <v>7210423039</v>
      </c>
      <c r="X86" s="619" t="s">
        <v>486</v>
      </c>
      <c r="Y86" s="619" t="s">
        <v>487</v>
      </c>
      <c r="Z86" s="807">
        <v>7210423039</v>
      </c>
      <c r="AA86" s="808">
        <v>47011958.214280002</v>
      </c>
      <c r="AB86" s="756">
        <v>13026885</v>
      </c>
      <c r="AC86" s="756">
        <v>218137</v>
      </c>
      <c r="AD86" s="809">
        <v>60256980.214280002</v>
      </c>
      <c r="AE86" s="810">
        <v>9685</v>
      </c>
      <c r="AF86" s="807">
        <v>6222</v>
      </c>
      <c r="AG86" s="807">
        <v>0.9748</v>
      </c>
      <c r="AI86" s="619" t="s">
        <v>486</v>
      </c>
      <c r="AJ86" s="619" t="s">
        <v>487</v>
      </c>
      <c r="AK86" s="760">
        <v>60256980.214280002</v>
      </c>
      <c r="AL86" s="761">
        <v>9685</v>
      </c>
      <c r="AM86" s="811">
        <v>6222</v>
      </c>
      <c r="AN86" s="812">
        <v>0.9748</v>
      </c>
      <c r="AO86" s="813">
        <v>0.52170000000000005</v>
      </c>
      <c r="AP86" s="814">
        <v>0.71440000000000003</v>
      </c>
      <c r="AQ86" s="812">
        <v>0.79930000000000012</v>
      </c>
      <c r="AR86" s="815">
        <v>0.79930000000000012</v>
      </c>
      <c r="AS86" s="825">
        <v>1569.22</v>
      </c>
      <c r="AT86" s="826">
        <v>394.02</v>
      </c>
      <c r="AU86" s="814">
        <v>3816084</v>
      </c>
      <c r="AV86" s="812">
        <v>0.91100000000000003</v>
      </c>
      <c r="AW86" s="811">
        <v>3476453</v>
      </c>
      <c r="BB86" s="619" t="s">
        <v>486</v>
      </c>
      <c r="BC86" s="619" t="s">
        <v>660</v>
      </c>
      <c r="BD86" s="768">
        <v>7210423039</v>
      </c>
      <c r="BE86" s="769">
        <v>564.15</v>
      </c>
      <c r="BF86" s="808">
        <v>12781039</v>
      </c>
      <c r="BG86" s="816">
        <v>0.52170000000000005</v>
      </c>
      <c r="BH86" s="673"/>
      <c r="BI86" s="770">
        <v>9685</v>
      </c>
      <c r="BJ86" s="808">
        <v>17.170000000000002</v>
      </c>
      <c r="BK86" s="770">
        <v>68259</v>
      </c>
      <c r="BL86" s="810">
        <v>121</v>
      </c>
      <c r="BN86" s="619" t="s">
        <v>486</v>
      </c>
      <c r="BO86" s="619" t="s">
        <v>487</v>
      </c>
      <c r="BP86" s="772">
        <v>1.018897927053267</v>
      </c>
      <c r="BQ86" s="772">
        <v>0.92949999999999999</v>
      </c>
      <c r="BR86" s="818">
        <v>0.93134328358208951</v>
      </c>
      <c r="BS86" s="774"/>
      <c r="BT86" s="819">
        <v>2012</v>
      </c>
      <c r="BU86" s="776">
        <v>0.94530000000000003</v>
      </c>
      <c r="BV86" s="777"/>
      <c r="BW86" s="778">
        <v>0.60699999999999998</v>
      </c>
      <c r="BX86" s="778">
        <v>0.57399999999999995</v>
      </c>
      <c r="BY86" s="778">
        <v>0.88039999999999996</v>
      </c>
      <c r="BZ86" s="622"/>
      <c r="CA86" s="619" t="s">
        <v>486</v>
      </c>
      <c r="CB86" s="619" t="s">
        <v>660</v>
      </c>
      <c r="CC86" s="770">
        <v>30057</v>
      </c>
      <c r="CD86" s="770">
        <v>30524</v>
      </c>
      <c r="CE86" s="770">
        <v>31351</v>
      </c>
      <c r="CF86" s="820">
        <v>30644</v>
      </c>
      <c r="CG86" s="820">
        <v>0.71440000000000003</v>
      </c>
      <c r="CH86" s="639"/>
      <c r="CI86" s="820">
        <v>-707</v>
      </c>
      <c r="CJ86" s="820">
        <v>-2.2599999999999999E-2</v>
      </c>
      <c r="CL86" s="619" t="s">
        <v>486</v>
      </c>
      <c r="CM86" s="619" t="s">
        <v>660</v>
      </c>
      <c r="CN86" s="780">
        <v>0.79930000000000012</v>
      </c>
      <c r="CO86" s="781"/>
      <c r="CP86" s="780">
        <v>9685</v>
      </c>
      <c r="CQ86" s="787">
        <v>13852431</v>
      </c>
      <c r="CR86" s="787">
        <v>0</v>
      </c>
      <c r="CS86" s="787">
        <v>13852431</v>
      </c>
      <c r="CT86" s="787">
        <v>1430.3</v>
      </c>
      <c r="CU86" s="781"/>
      <c r="CV86" s="822">
        <v>1569.22</v>
      </c>
      <c r="CW86" s="787">
        <v>394.02</v>
      </c>
      <c r="CX86" s="785">
        <v>0.91100000000000003</v>
      </c>
      <c r="CY86" s="786"/>
      <c r="CZ86" s="787">
        <v>0.57399999999999995</v>
      </c>
      <c r="DA86" s="787" t="s">
        <v>2</v>
      </c>
      <c r="DB86" s="781"/>
      <c r="DC86" s="785">
        <v>0.91100000000000003</v>
      </c>
      <c r="DX86" s="1037" t="s">
        <v>377</v>
      </c>
      <c r="DY86" s="1038" t="s">
        <v>262</v>
      </c>
      <c r="DZ86" s="1038" t="s">
        <v>6</v>
      </c>
      <c r="EA86" s="1039" t="s">
        <v>263</v>
      </c>
      <c r="EB86" s="792">
        <v>1400</v>
      </c>
      <c r="EC86" s="793"/>
      <c r="ED86" s="794">
        <v>1400</v>
      </c>
      <c r="EE86" s="794"/>
      <c r="EF86" s="793"/>
      <c r="EG86" s="794">
        <v>3.2294526077829809E-2</v>
      </c>
      <c r="EH86" s="793"/>
      <c r="EI86" s="794">
        <v>0</v>
      </c>
      <c r="EJ86" s="794"/>
      <c r="EK86" s="794">
        <v>0</v>
      </c>
      <c r="EL86" s="794"/>
      <c r="EM86" s="793"/>
      <c r="EN86" s="793"/>
      <c r="EO86" s="795"/>
      <c r="ES86" s="823" t="s">
        <v>463</v>
      </c>
      <c r="ET86" s="824" t="s">
        <v>464</v>
      </c>
      <c r="EU86" s="841">
        <v>1945655</v>
      </c>
    </row>
    <row r="87" spans="1:151" ht="15.75">
      <c r="A87" s="798" t="s">
        <v>488</v>
      </c>
      <c r="B87" s="799" t="s">
        <v>489</v>
      </c>
      <c r="C87" s="1026">
        <v>8002</v>
      </c>
      <c r="D87" s="1027">
        <v>10952</v>
      </c>
      <c r="E87" s="1030"/>
      <c r="F87" s="1030">
        <v>10952</v>
      </c>
      <c r="G87" s="1030"/>
      <c r="H87" s="1031">
        <v>10952</v>
      </c>
      <c r="K87" s="802" t="s">
        <v>488</v>
      </c>
      <c r="L87" s="803" t="s">
        <v>489</v>
      </c>
      <c r="M87" s="804">
        <v>3427694558</v>
      </c>
      <c r="N87" s="805">
        <v>211160517</v>
      </c>
      <c r="O87" s="804">
        <v>3216534041</v>
      </c>
      <c r="P87" s="802">
        <v>2011</v>
      </c>
      <c r="Q87" s="752">
        <v>0.97099999999999997</v>
      </c>
      <c r="R87" s="803">
        <v>3312599424</v>
      </c>
      <c r="S87" s="806">
        <v>211160517</v>
      </c>
      <c r="T87" s="803">
        <v>173853950</v>
      </c>
      <c r="U87" s="803">
        <v>1080421602</v>
      </c>
      <c r="V87" s="803">
        <v>4778035493</v>
      </c>
      <c r="X87" s="619" t="s">
        <v>488</v>
      </c>
      <c r="Y87" s="619" t="s">
        <v>489</v>
      </c>
      <c r="Z87" s="807">
        <v>4778035493</v>
      </c>
      <c r="AA87" s="808">
        <v>31152791.414360002</v>
      </c>
      <c r="AB87" s="756">
        <v>12491572</v>
      </c>
      <c r="AC87" s="756">
        <v>423314</v>
      </c>
      <c r="AD87" s="809">
        <v>44067677.414360002</v>
      </c>
      <c r="AE87" s="810">
        <v>10952</v>
      </c>
      <c r="AF87" s="807">
        <v>4024</v>
      </c>
      <c r="AG87" s="807">
        <v>0.63039999999999996</v>
      </c>
      <c r="AI87" s="619" t="s">
        <v>488</v>
      </c>
      <c r="AJ87" s="619" t="s">
        <v>489</v>
      </c>
      <c r="AK87" s="760">
        <v>44067677.414360002</v>
      </c>
      <c r="AL87" s="761">
        <v>10952</v>
      </c>
      <c r="AM87" s="811">
        <v>4024</v>
      </c>
      <c r="AN87" s="812">
        <v>0.63039999999999996</v>
      </c>
      <c r="AO87" s="813">
        <v>0.20649999999999999</v>
      </c>
      <c r="AP87" s="814">
        <v>0.82320000000000004</v>
      </c>
      <c r="AQ87" s="812">
        <v>0.6845</v>
      </c>
      <c r="AR87" s="815">
        <v>0.6845</v>
      </c>
      <c r="AS87" s="825">
        <v>1343.84</v>
      </c>
      <c r="AT87" s="826">
        <v>619.40000000000009</v>
      </c>
      <c r="AU87" s="814">
        <v>6783669</v>
      </c>
      <c r="AV87" s="812">
        <v>1</v>
      </c>
      <c r="AW87" s="811">
        <v>6783669</v>
      </c>
      <c r="BB87" s="619" t="s">
        <v>488</v>
      </c>
      <c r="BC87" s="619" t="s">
        <v>661</v>
      </c>
      <c r="BD87" s="768">
        <v>4778035493</v>
      </c>
      <c r="BE87" s="769">
        <v>944.74</v>
      </c>
      <c r="BF87" s="808">
        <v>5057514</v>
      </c>
      <c r="BG87" s="816">
        <v>0.20649999999999999</v>
      </c>
      <c r="BH87" s="673"/>
      <c r="BI87" s="770">
        <v>10952</v>
      </c>
      <c r="BJ87" s="808">
        <v>11.59</v>
      </c>
      <c r="BK87" s="770">
        <v>63845</v>
      </c>
      <c r="BL87" s="810">
        <v>68</v>
      </c>
      <c r="BN87" s="619" t="s">
        <v>488</v>
      </c>
      <c r="BO87" s="619" t="s">
        <v>489</v>
      </c>
      <c r="BP87" s="772">
        <v>1.0242955588452998</v>
      </c>
      <c r="BQ87" s="772">
        <v>1.002</v>
      </c>
      <c r="BR87" s="818">
        <v>0.9326644080416977</v>
      </c>
      <c r="BS87" s="774"/>
      <c r="BT87" s="819">
        <v>2011</v>
      </c>
      <c r="BU87" s="776">
        <v>0.97099999999999997</v>
      </c>
      <c r="BV87" s="777"/>
      <c r="BW87" s="778">
        <v>0.82499999999999996</v>
      </c>
      <c r="BX87" s="778">
        <v>0.80100000000000005</v>
      </c>
      <c r="BY87" s="778">
        <v>1.2284999999999999</v>
      </c>
      <c r="BZ87" s="622"/>
      <c r="CA87" s="619" t="s">
        <v>488</v>
      </c>
      <c r="CB87" s="619" t="s">
        <v>661</v>
      </c>
      <c r="CC87" s="770">
        <v>35178</v>
      </c>
      <c r="CD87" s="770">
        <v>34623</v>
      </c>
      <c r="CE87" s="770">
        <v>36130</v>
      </c>
      <c r="CF87" s="820">
        <v>35310.333333333336</v>
      </c>
      <c r="CG87" s="820">
        <v>0.82320000000000004</v>
      </c>
      <c r="CH87" s="639"/>
      <c r="CI87" s="820">
        <v>-819.66666666666424</v>
      </c>
      <c r="CJ87" s="820">
        <v>-2.2700000000000001E-2</v>
      </c>
      <c r="CL87" s="619" t="s">
        <v>488</v>
      </c>
      <c r="CM87" s="619" t="s">
        <v>661</v>
      </c>
      <c r="CN87" s="780">
        <v>0.6845</v>
      </c>
      <c r="CO87" s="781"/>
      <c r="CP87" s="780">
        <v>10952</v>
      </c>
      <c r="CQ87" s="787">
        <v>11829006</v>
      </c>
      <c r="CR87" s="787">
        <v>0</v>
      </c>
      <c r="CS87" s="787">
        <v>11829006</v>
      </c>
      <c r="CT87" s="787">
        <v>1080.08</v>
      </c>
      <c r="CU87" s="781"/>
      <c r="CV87" s="822">
        <v>1343.84</v>
      </c>
      <c r="CW87" s="787">
        <v>619.40000000000009</v>
      </c>
      <c r="CX87" s="785">
        <v>0.80400000000000005</v>
      </c>
      <c r="CY87" s="786"/>
      <c r="CZ87" s="787">
        <v>0.80100000000000005</v>
      </c>
      <c r="DA87" s="787">
        <v>1</v>
      </c>
      <c r="DB87" s="781"/>
      <c r="DC87" s="785">
        <v>1</v>
      </c>
      <c r="DX87" s="1037" t="s">
        <v>377</v>
      </c>
      <c r="DY87" s="1038" t="s">
        <v>761</v>
      </c>
      <c r="DZ87" s="1038" t="s">
        <v>6</v>
      </c>
      <c r="EA87" s="1039" t="s">
        <v>1082</v>
      </c>
      <c r="EB87" s="792">
        <v>225</v>
      </c>
      <c r="EC87" s="793"/>
      <c r="ED87" s="794">
        <v>225</v>
      </c>
      <c r="EE87" s="794"/>
      <c r="EF87" s="793"/>
      <c r="EG87" s="794">
        <v>5.1901916910797909E-3</v>
      </c>
      <c r="EH87" s="793"/>
      <c r="EI87" s="794">
        <v>0</v>
      </c>
      <c r="EJ87" s="794"/>
      <c r="EK87" s="794">
        <v>0</v>
      </c>
      <c r="EL87" s="794"/>
      <c r="EM87" s="793"/>
      <c r="EN87" s="793"/>
      <c r="EO87" s="795"/>
      <c r="ES87" s="823" t="s">
        <v>465</v>
      </c>
      <c r="ET87" s="824" t="s">
        <v>466</v>
      </c>
      <c r="EU87" s="841">
        <v>2812973</v>
      </c>
    </row>
    <row r="88" spans="1:151" ht="15.75">
      <c r="A88" s="798" t="s">
        <v>490</v>
      </c>
      <c r="B88" s="799" t="s">
        <v>491</v>
      </c>
      <c r="C88" s="1026">
        <v>5597</v>
      </c>
      <c r="D88" s="1027">
        <v>5597</v>
      </c>
      <c r="E88" s="1030"/>
      <c r="F88" s="1030">
        <v>5597</v>
      </c>
      <c r="G88" s="1030"/>
      <c r="H88" s="1031">
        <v>5597</v>
      </c>
      <c r="K88" s="802" t="s">
        <v>490</v>
      </c>
      <c r="L88" s="803" t="s">
        <v>491</v>
      </c>
      <c r="M88" s="804">
        <v>1477921174</v>
      </c>
      <c r="N88" s="805">
        <v>85489190</v>
      </c>
      <c r="O88" s="804">
        <v>1392431984</v>
      </c>
      <c r="P88" s="802">
        <v>2011</v>
      </c>
      <c r="Q88" s="752">
        <v>1.0470999999999999</v>
      </c>
      <c r="R88" s="803">
        <v>1329798476</v>
      </c>
      <c r="S88" s="806">
        <v>85489190</v>
      </c>
      <c r="T88" s="803">
        <v>115320719</v>
      </c>
      <c r="U88" s="803">
        <v>631238039</v>
      </c>
      <c r="V88" s="803">
        <v>2161846424</v>
      </c>
      <c r="X88" s="619" t="s">
        <v>490</v>
      </c>
      <c r="Y88" s="619" t="s">
        <v>491</v>
      </c>
      <c r="Z88" s="807">
        <v>2161846424</v>
      </c>
      <c r="AA88" s="808">
        <v>14095238.684480002</v>
      </c>
      <c r="AB88" s="756">
        <v>7152240</v>
      </c>
      <c r="AC88" s="756">
        <v>141335</v>
      </c>
      <c r="AD88" s="809">
        <v>21388813.684480004</v>
      </c>
      <c r="AE88" s="810">
        <v>5597</v>
      </c>
      <c r="AF88" s="807">
        <v>3821</v>
      </c>
      <c r="AG88" s="807">
        <v>0.59860000000000002</v>
      </c>
      <c r="AI88" s="619" t="s">
        <v>490</v>
      </c>
      <c r="AJ88" s="619" t="s">
        <v>491</v>
      </c>
      <c r="AK88" s="760">
        <v>21388813.684480004</v>
      </c>
      <c r="AL88" s="761">
        <v>5597</v>
      </c>
      <c r="AM88" s="811">
        <v>3821</v>
      </c>
      <c r="AN88" s="812">
        <v>0.59860000000000002</v>
      </c>
      <c r="AO88" s="813">
        <v>0.27679999999999999</v>
      </c>
      <c r="AP88" s="814">
        <v>0.71960000000000002</v>
      </c>
      <c r="AQ88" s="812">
        <v>0.6268999999999999</v>
      </c>
      <c r="AR88" s="815">
        <v>0.6268999999999999</v>
      </c>
      <c r="AS88" s="825">
        <v>1230.76</v>
      </c>
      <c r="AT88" s="826">
        <v>732.48</v>
      </c>
      <c r="AU88" s="814">
        <v>4099691</v>
      </c>
      <c r="AV88" s="812">
        <v>1</v>
      </c>
      <c r="AW88" s="811">
        <v>4099691</v>
      </c>
      <c r="BB88" s="619" t="s">
        <v>490</v>
      </c>
      <c r="BC88" s="619" t="s">
        <v>662</v>
      </c>
      <c r="BD88" s="768">
        <v>2161846424</v>
      </c>
      <c r="BE88" s="769">
        <v>318.83999999999997</v>
      </c>
      <c r="BF88" s="808">
        <v>6780349</v>
      </c>
      <c r="BG88" s="816">
        <v>0.27679999999999999</v>
      </c>
      <c r="BH88" s="673"/>
      <c r="BI88" s="770">
        <v>5597</v>
      </c>
      <c r="BJ88" s="808">
        <v>17.55</v>
      </c>
      <c r="BK88" s="770">
        <v>35794</v>
      </c>
      <c r="BL88" s="810">
        <v>112</v>
      </c>
      <c r="BN88" s="619" t="s">
        <v>490</v>
      </c>
      <c r="BO88" s="619" t="s">
        <v>491</v>
      </c>
      <c r="BP88" s="772">
        <v>1.0669999999999999</v>
      </c>
      <c r="BQ88" s="772">
        <v>1.0415000000000001</v>
      </c>
      <c r="BR88" s="818">
        <v>1.0441764705882353</v>
      </c>
      <c r="BS88" s="774"/>
      <c r="BT88" s="819">
        <v>2011</v>
      </c>
      <c r="BU88" s="776">
        <v>1.0470999999999999</v>
      </c>
      <c r="BV88" s="777"/>
      <c r="BW88" s="778">
        <v>1</v>
      </c>
      <c r="BX88" s="778">
        <v>1.0469999999999999</v>
      </c>
      <c r="BY88" s="778">
        <v>1.6057999999999999</v>
      </c>
      <c r="BZ88" s="622"/>
      <c r="CA88" s="619" t="s">
        <v>490</v>
      </c>
      <c r="CB88" s="619" t="s">
        <v>662</v>
      </c>
      <c r="CC88" s="770">
        <v>30500</v>
      </c>
      <c r="CD88" s="770">
        <v>30370</v>
      </c>
      <c r="CE88" s="770">
        <v>31732</v>
      </c>
      <c r="CF88" s="820">
        <v>30867.333333333332</v>
      </c>
      <c r="CG88" s="820">
        <v>0.71960000000000002</v>
      </c>
      <c r="CH88" s="639"/>
      <c r="CI88" s="820">
        <v>-864.66666666666788</v>
      </c>
      <c r="CJ88" s="820">
        <v>-2.7199999999999998E-2</v>
      </c>
      <c r="CL88" s="619" t="s">
        <v>490</v>
      </c>
      <c r="CM88" s="619" t="s">
        <v>662</v>
      </c>
      <c r="CN88" s="780">
        <v>0.6268999999999999</v>
      </c>
      <c r="CO88" s="781"/>
      <c r="CP88" s="780">
        <v>5597</v>
      </c>
      <c r="CQ88" s="787">
        <v>10344897</v>
      </c>
      <c r="CR88" s="787">
        <v>0</v>
      </c>
      <c r="CS88" s="787">
        <v>10344897</v>
      </c>
      <c r="CT88" s="787">
        <v>1848.29</v>
      </c>
      <c r="CU88" s="781"/>
      <c r="CV88" s="822">
        <v>1230.76</v>
      </c>
      <c r="CW88" s="787">
        <v>732.48</v>
      </c>
      <c r="CX88" s="785">
        <v>1</v>
      </c>
      <c r="CY88" s="786"/>
      <c r="CZ88" s="787">
        <v>1.0469999999999999</v>
      </c>
      <c r="DA88" s="787">
        <v>1</v>
      </c>
      <c r="DB88" s="781"/>
      <c r="DC88" s="785">
        <v>1</v>
      </c>
      <c r="DX88" s="1037" t="s">
        <v>377</v>
      </c>
      <c r="DY88" s="1039" t="s">
        <v>768</v>
      </c>
      <c r="DZ88" s="1038" t="s">
        <v>6</v>
      </c>
      <c r="EA88" s="1039" t="s">
        <v>1083</v>
      </c>
      <c r="EB88" s="792">
        <v>557</v>
      </c>
      <c r="EC88" s="793"/>
      <c r="ED88" s="794">
        <v>557</v>
      </c>
      <c r="EE88" s="794"/>
      <c r="EF88" s="793"/>
      <c r="EG88" s="794">
        <v>1.2848607875250859E-2</v>
      </c>
      <c r="EH88" s="793"/>
      <c r="EI88" s="794">
        <v>0</v>
      </c>
      <c r="EJ88" s="794"/>
      <c r="EK88" s="794">
        <v>0</v>
      </c>
      <c r="EL88" s="794"/>
      <c r="EM88" s="793"/>
      <c r="EN88" s="793"/>
      <c r="EO88" s="795"/>
      <c r="ES88" s="823" t="s">
        <v>467</v>
      </c>
      <c r="ET88" s="824" t="s">
        <v>468</v>
      </c>
      <c r="EU88" s="841">
        <v>102731</v>
      </c>
    </row>
    <row r="89" spans="1:151" ht="15.75">
      <c r="A89" s="798" t="s">
        <v>492</v>
      </c>
      <c r="B89" s="799" t="s">
        <v>493</v>
      </c>
      <c r="C89" s="1026">
        <v>8348</v>
      </c>
      <c r="D89" s="1027">
        <v>9208</v>
      </c>
      <c r="E89" s="1030"/>
      <c r="F89" s="1030">
        <v>9208</v>
      </c>
      <c r="G89" s="1030"/>
      <c r="H89" s="1031">
        <v>9208</v>
      </c>
      <c r="K89" s="802" t="s">
        <v>492</v>
      </c>
      <c r="L89" s="803" t="s">
        <v>493</v>
      </c>
      <c r="M89" s="804">
        <v>3785746812</v>
      </c>
      <c r="N89" s="805">
        <v>226707674</v>
      </c>
      <c r="O89" s="804">
        <v>3559039138</v>
      </c>
      <c r="P89" s="802">
        <v>2017</v>
      </c>
      <c r="Q89" s="752">
        <v>0.94869999999999999</v>
      </c>
      <c r="R89" s="803">
        <v>3751490606</v>
      </c>
      <c r="S89" s="806">
        <v>226707674</v>
      </c>
      <c r="T89" s="803">
        <v>157688506</v>
      </c>
      <c r="U89" s="803">
        <v>972020890</v>
      </c>
      <c r="V89" s="803">
        <v>5107907676</v>
      </c>
      <c r="X89" s="619" t="s">
        <v>492</v>
      </c>
      <c r="Y89" s="619" t="s">
        <v>493</v>
      </c>
      <c r="Z89" s="807">
        <v>5107907676</v>
      </c>
      <c r="AA89" s="808">
        <v>33303558.047520004</v>
      </c>
      <c r="AB89" s="756">
        <v>9492068</v>
      </c>
      <c r="AC89" s="756">
        <v>257388</v>
      </c>
      <c r="AD89" s="809">
        <v>43053014.047520004</v>
      </c>
      <c r="AE89" s="810">
        <v>9208</v>
      </c>
      <c r="AF89" s="807">
        <v>4676</v>
      </c>
      <c r="AG89" s="807">
        <v>0.73260000000000003</v>
      </c>
      <c r="AI89" s="619" t="s">
        <v>492</v>
      </c>
      <c r="AJ89" s="619" t="s">
        <v>493</v>
      </c>
      <c r="AK89" s="760">
        <v>43053014.047520004</v>
      </c>
      <c r="AL89" s="761">
        <v>9208</v>
      </c>
      <c r="AM89" s="811">
        <v>4676</v>
      </c>
      <c r="AN89" s="812">
        <v>0.73260000000000003</v>
      </c>
      <c r="AO89" s="813">
        <v>0.52780000000000005</v>
      </c>
      <c r="AP89" s="814">
        <v>0.84219999999999995</v>
      </c>
      <c r="AQ89" s="812">
        <v>0.76689999999999992</v>
      </c>
      <c r="AR89" s="815">
        <v>0.76689999999999992</v>
      </c>
      <c r="AS89" s="825">
        <v>1505.61</v>
      </c>
      <c r="AT89" s="826">
        <v>457.63000000000011</v>
      </c>
      <c r="AU89" s="814">
        <v>4213857</v>
      </c>
      <c r="AV89" s="812">
        <v>0.74199999999999999</v>
      </c>
      <c r="AW89" s="811">
        <v>3126682</v>
      </c>
      <c r="BB89" s="619" t="s">
        <v>492</v>
      </c>
      <c r="BC89" s="619" t="s">
        <v>663</v>
      </c>
      <c r="BD89" s="768">
        <v>5107907676</v>
      </c>
      <c r="BE89" s="769">
        <v>395.09</v>
      </c>
      <c r="BF89" s="808">
        <v>12928466</v>
      </c>
      <c r="BG89" s="816">
        <v>0.52780000000000005</v>
      </c>
      <c r="BH89" s="673"/>
      <c r="BI89" s="770">
        <v>9208</v>
      </c>
      <c r="BJ89" s="808">
        <v>23.31</v>
      </c>
      <c r="BK89" s="770">
        <v>62727</v>
      </c>
      <c r="BL89" s="810">
        <v>159</v>
      </c>
      <c r="BN89" s="619" t="s">
        <v>492</v>
      </c>
      <c r="BO89" s="619" t="s">
        <v>493</v>
      </c>
      <c r="BP89" s="772">
        <v>0.90730454415818995</v>
      </c>
      <c r="BQ89" s="772">
        <v>0.98329999999999995</v>
      </c>
      <c r="BR89" s="773">
        <v>0.93133986928104573</v>
      </c>
      <c r="BS89" s="774"/>
      <c r="BT89" s="775">
        <v>2017</v>
      </c>
      <c r="BU89" s="776">
        <v>0.94869999999999999</v>
      </c>
      <c r="BV89" s="777"/>
      <c r="BW89" s="778">
        <v>0.67</v>
      </c>
      <c r="BX89" s="778">
        <v>0.63600000000000001</v>
      </c>
      <c r="BY89" s="778">
        <v>0.97550000000000003</v>
      </c>
      <c r="BZ89" s="622"/>
      <c r="CA89" s="619" t="s">
        <v>492</v>
      </c>
      <c r="CB89" s="619" t="s">
        <v>663</v>
      </c>
      <c r="CC89" s="770">
        <v>34641</v>
      </c>
      <c r="CD89" s="770">
        <v>36037</v>
      </c>
      <c r="CE89" s="770">
        <v>37703</v>
      </c>
      <c r="CF89" s="820">
        <v>36127</v>
      </c>
      <c r="CG89" s="820">
        <v>0.84219999999999995</v>
      </c>
      <c r="CH89" s="639"/>
      <c r="CI89" s="820">
        <v>-1576</v>
      </c>
      <c r="CJ89" s="820">
        <v>-4.1799999999999997E-2</v>
      </c>
      <c r="CL89" s="619" t="s">
        <v>492</v>
      </c>
      <c r="CM89" s="619" t="s">
        <v>663</v>
      </c>
      <c r="CN89" s="780">
        <v>0.76689999999999992</v>
      </c>
      <c r="CO89" s="781"/>
      <c r="CP89" s="780">
        <v>9208</v>
      </c>
      <c r="CQ89" s="787">
        <v>10282253</v>
      </c>
      <c r="CR89" s="787">
        <v>0</v>
      </c>
      <c r="CS89" s="787">
        <v>10282253</v>
      </c>
      <c r="CT89" s="787">
        <v>1116.67</v>
      </c>
      <c r="CU89" s="781"/>
      <c r="CV89" s="822">
        <v>1505.61</v>
      </c>
      <c r="CW89" s="787">
        <v>457.63000000000011</v>
      </c>
      <c r="CX89" s="785">
        <v>0.74199999999999999</v>
      </c>
      <c r="CY89" s="786"/>
      <c r="CZ89" s="787">
        <v>0.63600000000000001</v>
      </c>
      <c r="DA89" s="787" t="s">
        <v>2</v>
      </c>
      <c r="DB89" s="781"/>
      <c r="DC89" s="785">
        <v>0.74199999999999999</v>
      </c>
      <c r="DX89" s="1037" t="s">
        <v>377</v>
      </c>
      <c r="DY89" s="1039" t="s">
        <v>828</v>
      </c>
      <c r="DZ89" s="1038" t="s">
        <v>6</v>
      </c>
      <c r="EA89" s="1039" t="s">
        <v>1084</v>
      </c>
      <c r="EB89" s="792">
        <v>422</v>
      </c>
      <c r="EC89" s="793"/>
      <c r="ED89" s="794">
        <v>422</v>
      </c>
      <c r="EE89" s="794"/>
      <c r="EF89" s="793"/>
      <c r="EG89" s="794">
        <v>9.7344928606029855E-3</v>
      </c>
      <c r="EH89" s="793"/>
      <c r="EI89" s="794">
        <v>0</v>
      </c>
      <c r="EJ89" s="794"/>
      <c r="EK89" s="794">
        <v>0</v>
      </c>
      <c r="EL89" s="794"/>
      <c r="EM89" s="793"/>
      <c r="EN89" s="793"/>
      <c r="EO89" s="795"/>
      <c r="ES89" s="823" t="s">
        <v>469</v>
      </c>
      <c r="ET89" s="824" t="s">
        <v>470</v>
      </c>
      <c r="EU89" s="841">
        <v>775393</v>
      </c>
    </row>
    <row r="90" spans="1:151" ht="15.75">
      <c r="A90" s="798" t="s">
        <v>494</v>
      </c>
      <c r="B90" s="799" t="s">
        <v>495</v>
      </c>
      <c r="C90" s="1026">
        <v>5811</v>
      </c>
      <c r="D90" s="1027">
        <v>5811</v>
      </c>
      <c r="E90" s="1030"/>
      <c r="F90" s="1030">
        <v>5811</v>
      </c>
      <c r="G90" s="1030"/>
      <c r="H90" s="1031">
        <v>5811</v>
      </c>
      <c r="K90" s="802" t="s">
        <v>494</v>
      </c>
      <c r="L90" s="803" t="s">
        <v>495</v>
      </c>
      <c r="M90" s="804">
        <v>2758574047</v>
      </c>
      <c r="N90" s="805">
        <v>98674200</v>
      </c>
      <c r="O90" s="804">
        <v>2659899847</v>
      </c>
      <c r="P90" s="802">
        <v>2017</v>
      </c>
      <c r="Q90" s="752">
        <v>0.98240000000000005</v>
      </c>
      <c r="R90" s="803">
        <v>2707552776</v>
      </c>
      <c r="S90" s="806">
        <v>98674200</v>
      </c>
      <c r="T90" s="803">
        <v>599026475</v>
      </c>
      <c r="U90" s="803">
        <v>598438336</v>
      </c>
      <c r="V90" s="803">
        <v>4003691787</v>
      </c>
      <c r="X90" s="619" t="s">
        <v>494</v>
      </c>
      <c r="Y90" s="619" t="s">
        <v>495</v>
      </c>
      <c r="Z90" s="807">
        <v>4003691787</v>
      </c>
      <c r="AA90" s="808">
        <v>26104070.451240003</v>
      </c>
      <c r="AB90" s="756">
        <v>8752202</v>
      </c>
      <c r="AC90" s="756">
        <v>148932</v>
      </c>
      <c r="AD90" s="809">
        <v>35005204.451240003</v>
      </c>
      <c r="AE90" s="810">
        <v>5811</v>
      </c>
      <c r="AF90" s="807">
        <v>6024</v>
      </c>
      <c r="AG90" s="807">
        <v>0.94379999999999997</v>
      </c>
      <c r="AI90" s="619" t="s">
        <v>494</v>
      </c>
      <c r="AJ90" s="619" t="s">
        <v>495</v>
      </c>
      <c r="AK90" s="760">
        <v>35005204.451240003</v>
      </c>
      <c r="AL90" s="761">
        <v>5811</v>
      </c>
      <c r="AM90" s="811">
        <v>6024</v>
      </c>
      <c r="AN90" s="812">
        <v>0.94379999999999997</v>
      </c>
      <c r="AO90" s="813">
        <v>0.36409999999999998</v>
      </c>
      <c r="AP90" s="814">
        <v>0.80279999999999996</v>
      </c>
      <c r="AQ90" s="812">
        <v>0.81529999999999991</v>
      </c>
      <c r="AR90" s="815">
        <v>0.81529999999999991</v>
      </c>
      <c r="AS90" s="825">
        <v>1600.63</v>
      </c>
      <c r="AT90" s="826">
        <v>362.6099999999999</v>
      </c>
      <c r="AU90" s="814">
        <v>2107127</v>
      </c>
      <c r="AV90" s="812">
        <v>1</v>
      </c>
      <c r="AW90" s="811">
        <v>2107127</v>
      </c>
      <c r="BB90" s="619" t="s">
        <v>494</v>
      </c>
      <c r="BC90" s="619" t="s">
        <v>664</v>
      </c>
      <c r="BD90" s="768">
        <v>4003691787</v>
      </c>
      <c r="BE90" s="769">
        <v>448.86</v>
      </c>
      <c r="BF90" s="808">
        <v>8919689</v>
      </c>
      <c r="BG90" s="816">
        <v>0.36409999999999998</v>
      </c>
      <c r="BH90" s="673"/>
      <c r="BI90" s="770">
        <v>5811</v>
      </c>
      <c r="BJ90" s="808">
        <v>12.95</v>
      </c>
      <c r="BK90" s="770">
        <v>46605</v>
      </c>
      <c r="BL90" s="810">
        <v>104</v>
      </c>
      <c r="BN90" s="619" t="s">
        <v>494</v>
      </c>
      <c r="BO90" s="619" t="s">
        <v>495</v>
      </c>
      <c r="BP90" s="772">
        <v>0.98961937716262971</v>
      </c>
      <c r="BQ90" s="772">
        <v>0.99879999999999991</v>
      </c>
      <c r="BR90" s="773">
        <v>0.97416216216216212</v>
      </c>
      <c r="BS90" s="774"/>
      <c r="BT90" s="775">
        <v>2017</v>
      </c>
      <c r="BU90" s="776">
        <v>0.98240000000000005</v>
      </c>
      <c r="BV90" s="777"/>
      <c r="BW90" s="778">
        <v>0.66</v>
      </c>
      <c r="BX90" s="778">
        <v>0.64800000000000002</v>
      </c>
      <c r="BY90" s="778">
        <v>0.99390000000000001</v>
      </c>
      <c r="BZ90" s="622"/>
      <c r="CA90" s="619" t="s">
        <v>494</v>
      </c>
      <c r="CB90" s="619" t="s">
        <v>664</v>
      </c>
      <c r="CC90" s="770">
        <v>33554</v>
      </c>
      <c r="CD90" s="770">
        <v>34130</v>
      </c>
      <c r="CE90" s="770">
        <v>35623</v>
      </c>
      <c r="CF90" s="820">
        <v>34435.666666666664</v>
      </c>
      <c r="CG90" s="820">
        <v>0.80279999999999996</v>
      </c>
      <c r="CH90" s="639"/>
      <c r="CI90" s="820">
        <v>-1187.3333333333358</v>
      </c>
      <c r="CJ90" s="820">
        <v>-3.3300000000000003E-2</v>
      </c>
      <c r="CL90" s="619" t="s">
        <v>494</v>
      </c>
      <c r="CM90" s="619" t="s">
        <v>664</v>
      </c>
      <c r="CN90" s="780">
        <v>0.81529999999999991</v>
      </c>
      <c r="CO90" s="781"/>
      <c r="CP90" s="780">
        <v>5811</v>
      </c>
      <c r="CQ90" s="787">
        <v>11110594</v>
      </c>
      <c r="CR90" s="787">
        <v>0</v>
      </c>
      <c r="CS90" s="787">
        <v>11110594</v>
      </c>
      <c r="CT90" s="787">
        <v>1911.99</v>
      </c>
      <c r="CU90" s="781"/>
      <c r="CV90" s="822">
        <v>1600.63</v>
      </c>
      <c r="CW90" s="787">
        <v>362.6099999999999</v>
      </c>
      <c r="CX90" s="785">
        <v>1</v>
      </c>
      <c r="CY90" s="786"/>
      <c r="CZ90" s="787">
        <v>0.64800000000000002</v>
      </c>
      <c r="DA90" s="787" t="s">
        <v>2</v>
      </c>
      <c r="DB90" s="781"/>
      <c r="DC90" s="785">
        <v>1</v>
      </c>
      <c r="DX90" s="1037" t="s">
        <v>377</v>
      </c>
      <c r="DY90" s="1039" t="s">
        <v>884</v>
      </c>
      <c r="DZ90" s="1038" t="s">
        <v>6</v>
      </c>
      <c r="EA90" s="1039" t="s">
        <v>1085</v>
      </c>
      <c r="EB90" s="792">
        <v>400</v>
      </c>
      <c r="EC90" s="793"/>
      <c r="ED90" s="794">
        <v>400</v>
      </c>
      <c r="EE90" s="794"/>
      <c r="EF90" s="793"/>
      <c r="EG90" s="794">
        <v>9.2270074508085161E-3</v>
      </c>
      <c r="EH90" s="793"/>
      <c r="EI90" s="794">
        <v>0</v>
      </c>
      <c r="EJ90" s="794"/>
      <c r="EK90" s="794">
        <v>0</v>
      </c>
      <c r="EL90" s="794"/>
      <c r="EM90" s="793"/>
      <c r="EN90" s="793"/>
      <c r="EO90" s="795"/>
      <c r="ES90" s="823" t="s">
        <v>471</v>
      </c>
      <c r="ET90" s="824" t="s">
        <v>472</v>
      </c>
      <c r="EU90" s="841">
        <v>7470166</v>
      </c>
    </row>
    <row r="91" spans="1:151" ht="15.75">
      <c r="A91" s="798" t="s">
        <v>496</v>
      </c>
      <c r="B91" s="799" t="s">
        <v>497</v>
      </c>
      <c r="C91" s="1026">
        <v>7433</v>
      </c>
      <c r="D91" s="1027">
        <v>11236</v>
      </c>
      <c r="E91" s="1030"/>
      <c r="F91" s="1030">
        <v>11236</v>
      </c>
      <c r="G91" s="1030"/>
      <c r="H91" s="1031">
        <v>11236</v>
      </c>
      <c r="K91" s="802" t="s">
        <v>496</v>
      </c>
      <c r="L91" s="803" t="s">
        <v>497</v>
      </c>
      <c r="M91" s="804">
        <v>4286381782</v>
      </c>
      <c r="N91" s="805">
        <v>282134800</v>
      </c>
      <c r="O91" s="804">
        <v>4004246982</v>
      </c>
      <c r="P91" s="802">
        <v>2016</v>
      </c>
      <c r="Q91" s="752">
        <v>0.97809999999999997</v>
      </c>
      <c r="R91" s="803">
        <v>4093903468</v>
      </c>
      <c r="S91" s="806">
        <v>282134800</v>
      </c>
      <c r="T91" s="803">
        <v>223369912</v>
      </c>
      <c r="U91" s="803">
        <v>1583371167</v>
      </c>
      <c r="V91" s="803">
        <v>6182779347</v>
      </c>
      <c r="X91" s="619" t="s">
        <v>496</v>
      </c>
      <c r="Y91" s="619" t="s">
        <v>497</v>
      </c>
      <c r="Z91" s="807">
        <v>6182779347</v>
      </c>
      <c r="AA91" s="808">
        <v>40311721.342440002</v>
      </c>
      <c r="AB91" s="756">
        <v>17931263</v>
      </c>
      <c r="AC91" s="756">
        <v>295541</v>
      </c>
      <c r="AD91" s="809">
        <v>58538525.342440002</v>
      </c>
      <c r="AE91" s="810">
        <v>11236</v>
      </c>
      <c r="AF91" s="807">
        <v>5210</v>
      </c>
      <c r="AG91" s="807">
        <v>0.81620000000000004</v>
      </c>
      <c r="AI91" s="619" t="s">
        <v>496</v>
      </c>
      <c r="AJ91" s="619" t="s">
        <v>497</v>
      </c>
      <c r="AK91" s="760">
        <v>58538525.342440002</v>
      </c>
      <c r="AL91" s="761">
        <v>11236</v>
      </c>
      <c r="AM91" s="811">
        <v>5210</v>
      </c>
      <c r="AN91" s="812">
        <v>0.81620000000000004</v>
      </c>
      <c r="AO91" s="813">
        <v>0.4743</v>
      </c>
      <c r="AP91" s="814">
        <v>0.84989999999999999</v>
      </c>
      <c r="AQ91" s="812">
        <v>0.79890000000000005</v>
      </c>
      <c r="AR91" s="815">
        <v>0.79890000000000005</v>
      </c>
      <c r="AS91" s="825">
        <v>1568.43</v>
      </c>
      <c r="AT91" s="826">
        <v>394.80999999999995</v>
      </c>
      <c r="AU91" s="814">
        <v>4436085</v>
      </c>
      <c r="AV91" s="812">
        <v>0.83599999999999997</v>
      </c>
      <c r="AW91" s="811">
        <v>3708567</v>
      </c>
      <c r="BB91" s="619" t="s">
        <v>496</v>
      </c>
      <c r="BC91" s="619" t="s">
        <v>665</v>
      </c>
      <c r="BD91" s="768">
        <v>6182779347</v>
      </c>
      <c r="BE91" s="769">
        <v>532.16999999999996</v>
      </c>
      <c r="BF91" s="808">
        <v>11618053</v>
      </c>
      <c r="BG91" s="816">
        <v>0.4743</v>
      </c>
      <c r="BH91" s="673"/>
      <c r="BI91" s="770">
        <v>11236</v>
      </c>
      <c r="BJ91" s="808">
        <v>21.11</v>
      </c>
      <c r="BK91" s="770">
        <v>73116</v>
      </c>
      <c r="BL91" s="810">
        <v>137</v>
      </c>
      <c r="BN91" s="619" t="s">
        <v>496</v>
      </c>
      <c r="BO91" s="619" t="s">
        <v>497</v>
      </c>
      <c r="BP91" s="772">
        <v>0.99630136986301365</v>
      </c>
      <c r="BQ91" s="772">
        <v>0.98230000000000006</v>
      </c>
      <c r="BR91" s="818">
        <v>0.96930777107748323</v>
      </c>
      <c r="BS91" s="774"/>
      <c r="BT91" s="819">
        <v>2016</v>
      </c>
      <c r="BU91" s="776">
        <v>0.97809999999999997</v>
      </c>
      <c r="BV91" s="777"/>
      <c r="BW91" s="778">
        <v>0.58199999999999996</v>
      </c>
      <c r="BX91" s="778">
        <v>0.56899999999999995</v>
      </c>
      <c r="BY91" s="778">
        <v>0.87270000000000003</v>
      </c>
      <c r="BZ91" s="622"/>
      <c r="CA91" s="619" t="s">
        <v>496</v>
      </c>
      <c r="CB91" s="619" t="s">
        <v>665</v>
      </c>
      <c r="CC91" s="770">
        <v>35803</v>
      </c>
      <c r="CD91" s="770">
        <v>36283</v>
      </c>
      <c r="CE91" s="770">
        <v>37284</v>
      </c>
      <c r="CF91" s="820">
        <v>36456.666666666664</v>
      </c>
      <c r="CG91" s="820">
        <v>0.84989999999999999</v>
      </c>
      <c r="CH91" s="639"/>
      <c r="CI91" s="820">
        <v>-827.33333333333576</v>
      </c>
      <c r="CJ91" s="820">
        <v>-2.2200000000000001E-2</v>
      </c>
      <c r="CL91" s="619" t="s">
        <v>496</v>
      </c>
      <c r="CM91" s="619" t="s">
        <v>665</v>
      </c>
      <c r="CN91" s="780">
        <v>0.79890000000000005</v>
      </c>
      <c r="CO91" s="781"/>
      <c r="CP91" s="780">
        <v>11236</v>
      </c>
      <c r="CQ91" s="787">
        <v>12761750</v>
      </c>
      <c r="CR91" s="787">
        <v>1979699</v>
      </c>
      <c r="CS91" s="787">
        <v>14741449</v>
      </c>
      <c r="CT91" s="787">
        <v>1311.98</v>
      </c>
      <c r="CU91" s="781"/>
      <c r="CV91" s="822">
        <v>1568.43</v>
      </c>
      <c r="CW91" s="787">
        <v>394.80999999999995</v>
      </c>
      <c r="CX91" s="785">
        <v>0.83599999999999997</v>
      </c>
      <c r="CY91" s="786"/>
      <c r="CZ91" s="787">
        <v>0.56899999999999995</v>
      </c>
      <c r="DA91" s="787" t="s">
        <v>2</v>
      </c>
      <c r="DB91" s="781"/>
      <c r="DC91" s="785">
        <v>0.83599999999999997</v>
      </c>
      <c r="DX91" s="1044" t="s">
        <v>377</v>
      </c>
      <c r="DY91" s="1041" t="s">
        <v>916</v>
      </c>
      <c r="DZ91" s="1040" t="s">
        <v>6</v>
      </c>
      <c r="EA91" s="1041" t="s">
        <v>917</v>
      </c>
      <c r="EB91" s="792">
        <v>842</v>
      </c>
      <c r="EC91" s="827"/>
      <c r="ED91" s="828">
        <v>842</v>
      </c>
      <c r="EE91" s="828"/>
      <c r="EF91" s="827"/>
      <c r="EG91" s="828">
        <v>1.9422850683951928E-2</v>
      </c>
      <c r="EH91" s="827"/>
      <c r="EI91" s="794">
        <v>0</v>
      </c>
      <c r="EJ91" s="828"/>
      <c r="EK91" s="828">
        <v>0</v>
      </c>
      <c r="EL91" s="828"/>
      <c r="EM91" s="827"/>
      <c r="EN91" s="827"/>
      <c r="EO91" s="829"/>
      <c r="ES91" s="823" t="s">
        <v>473</v>
      </c>
      <c r="ET91" s="824" t="s">
        <v>474</v>
      </c>
      <c r="EU91" s="841">
        <v>0</v>
      </c>
    </row>
    <row r="92" spans="1:151" ht="15.75">
      <c r="A92" s="798" t="s">
        <v>498</v>
      </c>
      <c r="B92" s="799" t="s">
        <v>499</v>
      </c>
      <c r="C92" s="1026">
        <v>1946</v>
      </c>
      <c r="D92" s="1027">
        <v>2163</v>
      </c>
      <c r="E92" s="1030"/>
      <c r="F92" s="1030">
        <v>2163</v>
      </c>
      <c r="G92" s="1030"/>
      <c r="H92" s="1031">
        <v>2163</v>
      </c>
      <c r="K92" s="802" t="s">
        <v>498</v>
      </c>
      <c r="L92" s="803" t="s">
        <v>499</v>
      </c>
      <c r="M92" s="804">
        <v>1429897193</v>
      </c>
      <c r="N92" s="805">
        <v>25644830</v>
      </c>
      <c r="O92" s="804">
        <v>1404252363</v>
      </c>
      <c r="P92" s="802">
        <v>2013</v>
      </c>
      <c r="Q92" s="752">
        <v>0.98619999999999997</v>
      </c>
      <c r="R92" s="803">
        <v>1423902214</v>
      </c>
      <c r="S92" s="806">
        <v>25644830</v>
      </c>
      <c r="T92" s="803">
        <v>75836093</v>
      </c>
      <c r="U92" s="803">
        <v>168399171</v>
      </c>
      <c r="V92" s="803">
        <v>1693782308</v>
      </c>
      <c r="X92" s="619" t="s">
        <v>498</v>
      </c>
      <c r="Y92" s="619" t="s">
        <v>499</v>
      </c>
      <c r="Z92" s="807">
        <v>1693782308</v>
      </c>
      <c r="AA92" s="808">
        <v>11043460.648160001</v>
      </c>
      <c r="AB92" s="756">
        <v>3461554</v>
      </c>
      <c r="AC92" s="756">
        <v>69242</v>
      </c>
      <c r="AD92" s="809">
        <v>14574256.648160001</v>
      </c>
      <c r="AE92" s="810">
        <v>2163</v>
      </c>
      <c r="AF92" s="807">
        <v>6738</v>
      </c>
      <c r="AG92" s="807">
        <v>1.0556000000000001</v>
      </c>
      <c r="AI92" s="619" t="s">
        <v>498</v>
      </c>
      <c r="AJ92" s="619" t="s">
        <v>499</v>
      </c>
      <c r="AK92" s="760">
        <v>14574256.648160001</v>
      </c>
      <c r="AL92" s="761">
        <v>2163</v>
      </c>
      <c r="AM92" s="811">
        <v>6738</v>
      </c>
      <c r="AN92" s="812">
        <v>1.0556000000000001</v>
      </c>
      <c r="AO92" s="813">
        <v>0.13100000000000001</v>
      </c>
      <c r="AP92" s="814">
        <v>0.83660000000000001</v>
      </c>
      <c r="AQ92" s="812">
        <v>0.85360000000000003</v>
      </c>
      <c r="AR92" s="815">
        <v>0.85360000000000003</v>
      </c>
      <c r="AS92" s="825">
        <v>1675.82</v>
      </c>
      <c r="AT92" s="826">
        <v>287.42000000000007</v>
      </c>
      <c r="AU92" s="814">
        <v>621689</v>
      </c>
      <c r="AV92" s="812">
        <v>0.24199999999999999</v>
      </c>
      <c r="AW92" s="811">
        <v>150449</v>
      </c>
      <c r="BB92" s="619" t="s">
        <v>498</v>
      </c>
      <c r="BC92" s="619" t="s">
        <v>666</v>
      </c>
      <c r="BD92" s="768">
        <v>1693782308</v>
      </c>
      <c r="BE92" s="769">
        <v>528</v>
      </c>
      <c r="BF92" s="808">
        <v>3207921</v>
      </c>
      <c r="BG92" s="816">
        <v>0.13100000000000001</v>
      </c>
      <c r="BH92" s="673"/>
      <c r="BI92" s="770">
        <v>2163</v>
      </c>
      <c r="BJ92" s="808">
        <v>4.0999999999999996</v>
      </c>
      <c r="BK92" s="770">
        <v>14730</v>
      </c>
      <c r="BL92" s="810">
        <v>28</v>
      </c>
      <c r="BN92" s="619" t="s">
        <v>498</v>
      </c>
      <c r="BO92" s="619" t="s">
        <v>499</v>
      </c>
      <c r="BP92" s="772">
        <v>1.0364901960784314</v>
      </c>
      <c r="BQ92" s="772">
        <v>0.98549999999999993</v>
      </c>
      <c r="BR92" s="818">
        <v>0.97</v>
      </c>
      <c r="BS92" s="774"/>
      <c r="BT92" s="819">
        <v>2013</v>
      </c>
      <c r="BU92" s="776">
        <v>0.98619999999999997</v>
      </c>
      <c r="BV92" s="777"/>
      <c r="BW92" s="778">
        <v>0.36</v>
      </c>
      <c r="BX92" s="778">
        <v>0.35499999999999998</v>
      </c>
      <c r="BY92" s="778">
        <v>0.54449999999999998</v>
      </c>
      <c r="BZ92" s="622"/>
      <c r="CA92" s="619" t="s">
        <v>498</v>
      </c>
      <c r="CB92" s="619" t="s">
        <v>666</v>
      </c>
      <c r="CC92" s="770">
        <v>34694</v>
      </c>
      <c r="CD92" s="770">
        <v>35771</v>
      </c>
      <c r="CE92" s="770">
        <v>37192</v>
      </c>
      <c r="CF92" s="820">
        <v>35885.666666666664</v>
      </c>
      <c r="CG92" s="820">
        <v>0.83660000000000001</v>
      </c>
      <c r="CH92" s="639"/>
      <c r="CI92" s="820">
        <v>-1306.3333333333358</v>
      </c>
      <c r="CJ92" s="820">
        <v>-3.5099999999999999E-2</v>
      </c>
      <c r="CL92" s="619" t="s">
        <v>498</v>
      </c>
      <c r="CM92" s="619" t="s">
        <v>666</v>
      </c>
      <c r="CN92" s="780">
        <v>0.85360000000000003</v>
      </c>
      <c r="CO92" s="781"/>
      <c r="CP92" s="780">
        <v>2163</v>
      </c>
      <c r="CQ92" s="787">
        <v>877215</v>
      </c>
      <c r="CR92" s="787">
        <v>0</v>
      </c>
      <c r="CS92" s="787">
        <v>877215</v>
      </c>
      <c r="CT92" s="787">
        <v>405.55</v>
      </c>
      <c r="CU92" s="781"/>
      <c r="CV92" s="822">
        <v>1675.82</v>
      </c>
      <c r="CW92" s="787">
        <v>287.42000000000007</v>
      </c>
      <c r="CX92" s="785">
        <v>0.24199999999999999</v>
      </c>
      <c r="CY92" s="786"/>
      <c r="CZ92" s="787">
        <v>0.35499999999999998</v>
      </c>
      <c r="DA92" s="787" t="s">
        <v>2</v>
      </c>
      <c r="DB92" s="781"/>
      <c r="DC92" s="785">
        <v>0.24199999999999999</v>
      </c>
      <c r="DX92" s="1038" t="s">
        <v>377</v>
      </c>
      <c r="DY92" s="1038" t="s">
        <v>918</v>
      </c>
      <c r="DZ92" s="1038" t="s">
        <v>6</v>
      </c>
      <c r="EA92" s="1039" t="s">
        <v>919</v>
      </c>
      <c r="EB92" s="792">
        <v>443</v>
      </c>
      <c r="EC92" s="793"/>
      <c r="ED92" s="794">
        <v>443</v>
      </c>
      <c r="EE92" s="794"/>
      <c r="EF92" s="793"/>
      <c r="EG92" s="794">
        <v>1.0218910751770432E-2</v>
      </c>
      <c r="EH92" s="793"/>
      <c r="EI92" s="794">
        <v>0</v>
      </c>
      <c r="EJ92" s="794"/>
      <c r="EK92" s="794">
        <v>0</v>
      </c>
      <c r="EL92" s="794"/>
      <c r="EM92" s="793"/>
      <c r="EN92" s="793"/>
      <c r="EO92" s="795"/>
      <c r="ES92" s="823" t="s">
        <v>475</v>
      </c>
      <c r="ET92" s="824" t="s">
        <v>476</v>
      </c>
      <c r="EU92" s="841">
        <v>6884801</v>
      </c>
    </row>
    <row r="93" spans="1:151" ht="15.75">
      <c r="A93" s="798" t="s">
        <v>500</v>
      </c>
      <c r="B93" s="799" t="s">
        <v>501</v>
      </c>
      <c r="C93" s="1026">
        <v>3381</v>
      </c>
      <c r="D93" s="1027">
        <v>3831</v>
      </c>
      <c r="E93" s="1030"/>
      <c r="F93" s="1030">
        <v>3831</v>
      </c>
      <c r="G93" s="1030"/>
      <c r="H93" s="1031">
        <v>3831</v>
      </c>
      <c r="K93" s="802" t="s">
        <v>500</v>
      </c>
      <c r="L93" s="803" t="s">
        <v>501</v>
      </c>
      <c r="M93" s="804">
        <v>5232631581</v>
      </c>
      <c r="N93" s="805">
        <v>33288040</v>
      </c>
      <c r="O93" s="804">
        <v>5199343541</v>
      </c>
      <c r="P93" s="802">
        <v>2016</v>
      </c>
      <c r="Q93" s="752">
        <v>0.96389999999999998</v>
      </c>
      <c r="R93" s="803">
        <v>5394069448</v>
      </c>
      <c r="S93" s="806">
        <v>33288040</v>
      </c>
      <c r="T93" s="803">
        <v>122520319</v>
      </c>
      <c r="U93" s="803">
        <v>454412644</v>
      </c>
      <c r="V93" s="803">
        <v>6004290451</v>
      </c>
      <c r="X93" s="619" t="s">
        <v>500</v>
      </c>
      <c r="Y93" s="619" t="s">
        <v>501</v>
      </c>
      <c r="Z93" s="807">
        <v>6004290451</v>
      </c>
      <c r="AA93" s="808">
        <v>39147973.74052</v>
      </c>
      <c r="AB93" s="756">
        <v>7395315</v>
      </c>
      <c r="AC93" s="756">
        <v>102686</v>
      </c>
      <c r="AD93" s="809">
        <v>46645974.74052</v>
      </c>
      <c r="AE93" s="810">
        <v>3831</v>
      </c>
      <c r="AF93" s="807">
        <v>12176</v>
      </c>
      <c r="AG93" s="807">
        <v>1.9076</v>
      </c>
      <c r="AI93" s="619" t="s">
        <v>500</v>
      </c>
      <c r="AJ93" s="619" t="s">
        <v>501</v>
      </c>
      <c r="AK93" s="760">
        <v>46645974.74052</v>
      </c>
      <c r="AL93" s="761">
        <v>3831</v>
      </c>
      <c r="AM93" s="811">
        <v>12176</v>
      </c>
      <c r="AN93" s="812">
        <v>1.9076</v>
      </c>
      <c r="AO93" s="813">
        <v>0.64749999999999996</v>
      </c>
      <c r="AP93" s="814">
        <v>0.90459999999999996</v>
      </c>
      <c r="AQ93" s="812">
        <v>1.2801</v>
      </c>
      <c r="AR93" s="815" t="s">
        <v>2</v>
      </c>
      <c r="AS93" s="825" t="s">
        <v>2</v>
      </c>
      <c r="AT93" s="826" t="s">
        <v>2</v>
      </c>
      <c r="AU93" s="814">
        <v>0</v>
      </c>
      <c r="AV93" s="812" t="s">
        <v>2</v>
      </c>
      <c r="AW93" s="811">
        <v>0</v>
      </c>
      <c r="BB93" s="619" t="s">
        <v>500</v>
      </c>
      <c r="BC93" s="619" t="s">
        <v>667</v>
      </c>
      <c r="BD93" s="768">
        <v>6004290451</v>
      </c>
      <c r="BE93" s="769">
        <v>378.53</v>
      </c>
      <c r="BF93" s="808">
        <v>15862126</v>
      </c>
      <c r="BG93" s="816">
        <v>0.64749999999999996</v>
      </c>
      <c r="BH93" s="673"/>
      <c r="BI93" s="770">
        <v>3831</v>
      </c>
      <c r="BJ93" s="808">
        <v>10.119999999999999</v>
      </c>
      <c r="BK93" s="770">
        <v>34575</v>
      </c>
      <c r="BL93" s="810">
        <v>91</v>
      </c>
      <c r="BN93" s="619" t="s">
        <v>500</v>
      </c>
      <c r="BO93" s="619" t="s">
        <v>501</v>
      </c>
      <c r="BP93" s="772">
        <v>0.99891386554621842</v>
      </c>
      <c r="BQ93" s="772">
        <v>0.9706999999999999</v>
      </c>
      <c r="BR93" s="818">
        <v>0.94778996865203768</v>
      </c>
      <c r="BS93" s="774"/>
      <c r="BT93" s="819">
        <v>2016</v>
      </c>
      <c r="BU93" s="776">
        <v>0.96389999999999998</v>
      </c>
      <c r="BV93" s="777"/>
      <c r="BW93" s="778">
        <v>0.51100000000000001</v>
      </c>
      <c r="BX93" s="778">
        <v>0.49299999999999999</v>
      </c>
      <c r="BY93" s="778">
        <v>0.75609999999999999</v>
      </c>
      <c r="BZ93" s="622"/>
      <c r="CA93" s="619" t="s">
        <v>500</v>
      </c>
      <c r="CB93" s="619" t="s">
        <v>667</v>
      </c>
      <c r="CC93" s="770">
        <v>37375</v>
      </c>
      <c r="CD93" s="770">
        <v>38964</v>
      </c>
      <c r="CE93" s="770">
        <v>40066</v>
      </c>
      <c r="CF93" s="820">
        <v>38801.666666666664</v>
      </c>
      <c r="CG93" s="820">
        <v>0.90459999999999996</v>
      </c>
      <c r="CH93" s="639"/>
      <c r="CI93" s="820">
        <v>-1264.3333333333358</v>
      </c>
      <c r="CJ93" s="820">
        <v>-3.1600000000000003E-2</v>
      </c>
      <c r="CL93" s="619" t="s">
        <v>500</v>
      </c>
      <c r="CM93" s="619" t="s">
        <v>667</v>
      </c>
      <c r="CN93" s="780" t="s">
        <v>2</v>
      </c>
      <c r="CO93" s="781"/>
      <c r="CP93" s="780">
        <v>3831</v>
      </c>
      <c r="CQ93" s="787">
        <v>11592443</v>
      </c>
      <c r="CR93" s="787">
        <v>0</v>
      </c>
      <c r="CS93" s="787">
        <v>11592443</v>
      </c>
      <c r="CT93" s="787">
        <v>3025.96</v>
      </c>
      <c r="CU93" s="781"/>
      <c r="CV93" s="822" t="s">
        <v>2</v>
      </c>
      <c r="CW93" s="787" t="s">
        <v>2</v>
      </c>
      <c r="CX93" s="785" t="s">
        <v>2</v>
      </c>
      <c r="CY93" s="786"/>
      <c r="CZ93" s="787">
        <v>0.49299999999999999</v>
      </c>
      <c r="DA93" s="787" t="s">
        <v>2</v>
      </c>
      <c r="DB93" s="781"/>
      <c r="DC93" s="785" t="s">
        <v>2</v>
      </c>
      <c r="DX93" s="1044" t="s">
        <v>377</v>
      </c>
      <c r="DY93" s="1040" t="s">
        <v>1224</v>
      </c>
      <c r="DZ93" s="1040" t="s">
        <v>6</v>
      </c>
      <c r="EA93" s="1041" t="s">
        <v>1225</v>
      </c>
      <c r="EB93" s="792">
        <v>138</v>
      </c>
      <c r="EC93" s="827"/>
      <c r="ED93" s="828">
        <v>138</v>
      </c>
      <c r="EE93" s="828">
        <v>43351</v>
      </c>
      <c r="EF93" s="827"/>
      <c r="EG93" s="828">
        <v>3.1833175705289381E-3</v>
      </c>
      <c r="EH93" s="827"/>
      <c r="EI93" s="794">
        <v>0</v>
      </c>
      <c r="EJ93" s="828"/>
      <c r="EK93" s="828">
        <v>0</v>
      </c>
      <c r="EL93" s="828"/>
      <c r="EM93" s="827"/>
      <c r="EN93" s="827"/>
      <c r="EO93" s="829"/>
      <c r="ES93" s="823" t="s">
        <v>121</v>
      </c>
      <c r="ET93" s="824" t="s">
        <v>122</v>
      </c>
      <c r="EU93" s="841">
        <v>1999670</v>
      </c>
    </row>
    <row r="94" spans="1:151" ht="15.75">
      <c r="A94" s="798" t="s">
        <v>502</v>
      </c>
      <c r="B94" s="799" t="s">
        <v>503</v>
      </c>
      <c r="C94" s="1026">
        <v>629</v>
      </c>
      <c r="D94" s="1027">
        <v>629</v>
      </c>
      <c r="E94" s="1030"/>
      <c r="F94" s="1030">
        <v>629</v>
      </c>
      <c r="G94" s="1030"/>
      <c r="H94" s="1031">
        <v>629</v>
      </c>
      <c r="K94" s="802" t="s">
        <v>502</v>
      </c>
      <c r="L94" s="803" t="s">
        <v>503</v>
      </c>
      <c r="M94" s="804">
        <v>353070251</v>
      </c>
      <c r="N94" s="805">
        <v>65754048</v>
      </c>
      <c r="O94" s="804">
        <v>287316203</v>
      </c>
      <c r="P94" s="802">
        <v>2017</v>
      </c>
      <c r="Q94" s="752">
        <v>1.0852999999999999</v>
      </c>
      <c r="R94" s="803">
        <v>264734362</v>
      </c>
      <c r="S94" s="806">
        <v>65754048</v>
      </c>
      <c r="T94" s="803">
        <v>11505391</v>
      </c>
      <c r="U94" s="803">
        <v>58696825</v>
      </c>
      <c r="V94" s="803">
        <v>400690626</v>
      </c>
      <c r="X94" s="619" t="s">
        <v>502</v>
      </c>
      <c r="Y94" s="619" t="s">
        <v>503</v>
      </c>
      <c r="Z94" s="807">
        <v>400690626</v>
      </c>
      <c r="AA94" s="808">
        <v>2612502.8815200003</v>
      </c>
      <c r="AB94" s="756">
        <v>774654</v>
      </c>
      <c r="AC94" s="756">
        <v>99979</v>
      </c>
      <c r="AD94" s="809">
        <v>3487135.8815200003</v>
      </c>
      <c r="AE94" s="810">
        <v>629</v>
      </c>
      <c r="AF94" s="807">
        <v>5544</v>
      </c>
      <c r="AG94" s="807">
        <v>0.86860000000000004</v>
      </c>
      <c r="AI94" s="619" t="s">
        <v>502</v>
      </c>
      <c r="AJ94" s="619" t="s">
        <v>503</v>
      </c>
      <c r="AK94" s="760">
        <v>3487135.8815200003</v>
      </c>
      <c r="AL94" s="761">
        <v>629</v>
      </c>
      <c r="AM94" s="811">
        <v>5544</v>
      </c>
      <c r="AN94" s="812">
        <v>0.86860000000000004</v>
      </c>
      <c r="AO94" s="813">
        <v>4.2000000000000003E-2</v>
      </c>
      <c r="AP94" s="814">
        <v>0.68789999999999996</v>
      </c>
      <c r="AQ94" s="812">
        <v>0.6956</v>
      </c>
      <c r="AR94" s="815">
        <v>0.6956</v>
      </c>
      <c r="AS94" s="825">
        <v>1365.63</v>
      </c>
      <c r="AT94" s="826">
        <v>597.6099999999999</v>
      </c>
      <c r="AU94" s="814">
        <v>375897</v>
      </c>
      <c r="AV94" s="812">
        <v>1</v>
      </c>
      <c r="AW94" s="811">
        <v>375897</v>
      </c>
      <c r="BB94" s="619" t="s">
        <v>502</v>
      </c>
      <c r="BC94" s="619" t="s">
        <v>668</v>
      </c>
      <c r="BD94" s="768">
        <v>400690626</v>
      </c>
      <c r="BE94" s="769">
        <v>389.03</v>
      </c>
      <c r="BF94" s="808">
        <v>1029974</v>
      </c>
      <c r="BG94" s="816">
        <v>4.2000000000000003E-2</v>
      </c>
      <c r="BH94" s="673"/>
      <c r="BI94" s="770">
        <v>629</v>
      </c>
      <c r="BJ94" s="808">
        <v>1.62</v>
      </c>
      <c r="BK94" s="770">
        <v>4310</v>
      </c>
      <c r="BL94" s="810">
        <v>11</v>
      </c>
      <c r="BN94" s="619" t="s">
        <v>502</v>
      </c>
      <c r="BO94" s="619" t="s">
        <v>503</v>
      </c>
      <c r="BP94" s="772">
        <v>1.4585499999999998</v>
      </c>
      <c r="BQ94" s="772">
        <v>0.99750000000000005</v>
      </c>
      <c r="BR94" s="773">
        <v>1.1292126223091978</v>
      </c>
      <c r="BS94" s="774"/>
      <c r="BT94" s="819">
        <v>2017</v>
      </c>
      <c r="BU94" s="776">
        <v>1.0852999999999999</v>
      </c>
      <c r="BV94" s="777"/>
      <c r="BW94" s="778">
        <v>0.84</v>
      </c>
      <c r="BX94" s="778">
        <v>0.91200000000000003</v>
      </c>
      <c r="BY94" s="778">
        <v>1.3988</v>
      </c>
      <c r="BZ94" s="622"/>
      <c r="CA94" s="619" t="s">
        <v>502</v>
      </c>
      <c r="CB94" s="619" t="s">
        <v>668</v>
      </c>
      <c r="CC94" s="770">
        <v>28521</v>
      </c>
      <c r="CD94" s="770">
        <v>30271</v>
      </c>
      <c r="CE94" s="770">
        <v>29728</v>
      </c>
      <c r="CF94" s="820">
        <v>29506.666666666668</v>
      </c>
      <c r="CG94" s="820">
        <v>0.68789999999999996</v>
      </c>
      <c r="CH94" s="639"/>
      <c r="CI94" s="820">
        <v>-221.33333333333212</v>
      </c>
      <c r="CJ94" s="820">
        <v>-7.4000000000000003E-3</v>
      </c>
      <c r="CL94" s="619" t="s">
        <v>502</v>
      </c>
      <c r="CM94" s="619" t="s">
        <v>668</v>
      </c>
      <c r="CN94" s="780">
        <v>0.6956</v>
      </c>
      <c r="CO94" s="781"/>
      <c r="CP94" s="780">
        <v>629</v>
      </c>
      <c r="CQ94" s="787">
        <v>567595</v>
      </c>
      <c r="CR94" s="787">
        <v>0</v>
      </c>
      <c r="CS94" s="787">
        <v>567595</v>
      </c>
      <c r="CT94" s="787">
        <v>902.38</v>
      </c>
      <c r="CU94" s="781"/>
      <c r="CV94" s="822">
        <v>1365.63</v>
      </c>
      <c r="CW94" s="787">
        <v>597.6099999999999</v>
      </c>
      <c r="CX94" s="785">
        <v>0.66100000000000003</v>
      </c>
      <c r="CY94" s="786"/>
      <c r="CZ94" s="787">
        <v>0.91200000000000003</v>
      </c>
      <c r="DA94" s="787">
        <v>1</v>
      </c>
      <c r="DB94" s="781"/>
      <c r="DC94" s="785">
        <v>1</v>
      </c>
      <c r="DX94" s="1038" t="s">
        <v>379</v>
      </c>
      <c r="DY94" s="1038" t="s">
        <v>379</v>
      </c>
      <c r="DZ94" s="1038" t="s">
        <v>744</v>
      </c>
      <c r="EA94" s="1039" t="s">
        <v>380</v>
      </c>
      <c r="EB94" s="792">
        <v>5621</v>
      </c>
      <c r="EC94" s="793"/>
      <c r="ED94" s="794">
        <v>5621</v>
      </c>
      <c r="EE94" s="794"/>
      <c r="EF94" s="793"/>
      <c r="EG94" s="794">
        <v>0.82966789667896679</v>
      </c>
      <c r="EH94" s="793"/>
      <c r="EI94" s="794">
        <v>4511676</v>
      </c>
      <c r="EJ94" s="794"/>
      <c r="EK94" s="794">
        <v>3743193</v>
      </c>
      <c r="EL94" s="794">
        <v>4511676</v>
      </c>
      <c r="EM94" s="793">
        <v>0</v>
      </c>
      <c r="EN94" s="793"/>
      <c r="EO94" s="795"/>
      <c r="ES94" s="823" t="s">
        <v>477</v>
      </c>
      <c r="ET94" s="824" t="s">
        <v>478</v>
      </c>
      <c r="EU94" s="841">
        <v>4461343</v>
      </c>
    </row>
    <row r="95" spans="1:151" ht="15.75">
      <c r="A95" s="798" t="s">
        <v>504</v>
      </c>
      <c r="B95" s="799" t="s">
        <v>505</v>
      </c>
      <c r="C95" s="1026">
        <v>41974</v>
      </c>
      <c r="D95" s="1027">
        <v>46156</v>
      </c>
      <c r="E95" s="1030"/>
      <c r="F95" s="1030">
        <v>46156</v>
      </c>
      <c r="G95" s="1030"/>
      <c r="H95" s="1031">
        <v>46156</v>
      </c>
      <c r="K95" s="802" t="s">
        <v>504</v>
      </c>
      <c r="L95" s="803" t="s">
        <v>505</v>
      </c>
      <c r="M95" s="804">
        <v>21507245110</v>
      </c>
      <c r="N95" s="805">
        <v>417112836</v>
      </c>
      <c r="O95" s="804">
        <v>21090132274</v>
      </c>
      <c r="P95" s="802">
        <v>2015</v>
      </c>
      <c r="Q95" s="752">
        <v>0.876</v>
      </c>
      <c r="R95" s="803">
        <v>24075493463</v>
      </c>
      <c r="S95" s="806">
        <v>417112836</v>
      </c>
      <c r="T95" s="803">
        <v>427252722</v>
      </c>
      <c r="U95" s="803">
        <v>4202319121</v>
      </c>
      <c r="V95" s="803">
        <v>29122178142</v>
      </c>
      <c r="X95" s="619" t="s">
        <v>504</v>
      </c>
      <c r="Y95" s="619" t="s">
        <v>505</v>
      </c>
      <c r="Z95" s="807">
        <v>29122178142</v>
      </c>
      <c r="AA95" s="808">
        <v>189876601.48584002</v>
      </c>
      <c r="AB95" s="756">
        <v>43605988</v>
      </c>
      <c r="AC95" s="756">
        <v>590554</v>
      </c>
      <c r="AD95" s="809">
        <v>234073143.48584002</v>
      </c>
      <c r="AE95" s="810">
        <v>46156</v>
      </c>
      <c r="AF95" s="807">
        <v>5071</v>
      </c>
      <c r="AG95" s="807">
        <v>0.79449999999999998</v>
      </c>
      <c r="AI95" s="619" t="s">
        <v>504</v>
      </c>
      <c r="AJ95" s="619" t="s">
        <v>505</v>
      </c>
      <c r="AK95" s="760">
        <v>234073143.48584002</v>
      </c>
      <c r="AL95" s="761">
        <v>46156</v>
      </c>
      <c r="AM95" s="811">
        <v>5071</v>
      </c>
      <c r="AN95" s="812">
        <v>0.79449999999999998</v>
      </c>
      <c r="AO95" s="813">
        <v>1.8825000000000001</v>
      </c>
      <c r="AP95" s="814">
        <v>1.1163000000000001</v>
      </c>
      <c r="AQ95" s="812">
        <v>1.0643</v>
      </c>
      <c r="AR95" s="815" t="s">
        <v>2</v>
      </c>
      <c r="AS95" s="825" t="s">
        <v>2</v>
      </c>
      <c r="AT95" s="826" t="s">
        <v>2</v>
      </c>
      <c r="AU95" s="814">
        <v>0</v>
      </c>
      <c r="AV95" s="812" t="s">
        <v>2</v>
      </c>
      <c r="AW95" s="811">
        <v>0</v>
      </c>
      <c r="BB95" s="619" t="s">
        <v>504</v>
      </c>
      <c r="BC95" s="619" t="s">
        <v>669</v>
      </c>
      <c r="BD95" s="768">
        <v>29122178142</v>
      </c>
      <c r="BE95" s="769">
        <v>631.52</v>
      </c>
      <c r="BF95" s="808">
        <v>46114419</v>
      </c>
      <c r="BG95" s="816">
        <v>1.8825000000000001</v>
      </c>
      <c r="BH95" s="673"/>
      <c r="BI95" s="770">
        <v>46156</v>
      </c>
      <c r="BJ95" s="808">
        <v>73.09</v>
      </c>
      <c r="BK95" s="770">
        <v>228492</v>
      </c>
      <c r="BL95" s="810">
        <v>362</v>
      </c>
      <c r="BN95" s="619" t="s">
        <v>504</v>
      </c>
      <c r="BO95" s="619" t="s">
        <v>505</v>
      </c>
      <c r="BP95" s="772">
        <v>0.95332284374799303</v>
      </c>
      <c r="BQ95" s="817">
        <v>0.88400000000000001</v>
      </c>
      <c r="BR95" s="818">
        <v>0.84481686957415125</v>
      </c>
      <c r="BS95" s="774"/>
      <c r="BT95" s="819">
        <v>2015</v>
      </c>
      <c r="BU95" s="776">
        <v>0.876</v>
      </c>
      <c r="BV95" s="777"/>
      <c r="BW95" s="778">
        <v>0.73089999999999999</v>
      </c>
      <c r="BX95" s="778">
        <v>0.64</v>
      </c>
      <c r="BY95" s="778">
        <v>0.98160000000000003</v>
      </c>
      <c r="BZ95" s="622"/>
      <c r="CA95" s="619" t="s">
        <v>504</v>
      </c>
      <c r="CB95" s="619" t="s">
        <v>669</v>
      </c>
      <c r="CC95" s="770">
        <v>46588</v>
      </c>
      <c r="CD95" s="770">
        <v>47809</v>
      </c>
      <c r="CE95" s="770">
        <v>49251</v>
      </c>
      <c r="CF95" s="820">
        <v>47882.666666666664</v>
      </c>
      <c r="CG95" s="820">
        <v>1.1163000000000001</v>
      </c>
      <c r="CH95" s="639"/>
      <c r="CI95" s="820">
        <v>-1368.3333333333358</v>
      </c>
      <c r="CJ95" s="820">
        <v>-2.7799999999999998E-2</v>
      </c>
      <c r="CL95" s="619" t="s">
        <v>504</v>
      </c>
      <c r="CM95" s="619" t="s">
        <v>669</v>
      </c>
      <c r="CN95" s="780" t="s">
        <v>2</v>
      </c>
      <c r="CO95" s="781"/>
      <c r="CP95" s="780">
        <v>46156</v>
      </c>
      <c r="CQ95" s="787">
        <v>96916459</v>
      </c>
      <c r="CR95" s="787">
        <v>0</v>
      </c>
      <c r="CS95" s="787">
        <v>96916459</v>
      </c>
      <c r="CT95" s="787">
        <v>2099.7600000000002</v>
      </c>
      <c r="CU95" s="781"/>
      <c r="CV95" s="822" t="s">
        <v>2</v>
      </c>
      <c r="CW95" s="787" t="s">
        <v>2</v>
      </c>
      <c r="CX95" s="785" t="s">
        <v>2</v>
      </c>
      <c r="CY95" s="786"/>
      <c r="CZ95" s="787">
        <v>0.64</v>
      </c>
      <c r="DA95" s="787" t="s">
        <v>2</v>
      </c>
      <c r="DB95" s="781"/>
      <c r="DC95" s="785" t="s">
        <v>2</v>
      </c>
      <c r="DX95" s="1038" t="s">
        <v>379</v>
      </c>
      <c r="DY95" s="1038" t="s">
        <v>770</v>
      </c>
      <c r="DZ95" s="1038" t="s">
        <v>6</v>
      </c>
      <c r="EA95" s="1039" t="s">
        <v>1086</v>
      </c>
      <c r="EB95" s="792">
        <v>1154</v>
      </c>
      <c r="EC95" s="793"/>
      <c r="ED95" s="794">
        <v>1154</v>
      </c>
      <c r="EE95" s="794">
        <v>6775</v>
      </c>
      <c r="EF95" s="793"/>
      <c r="EG95" s="794">
        <v>0.17033210332103321</v>
      </c>
      <c r="EH95" s="793"/>
      <c r="EI95" s="794">
        <v>0</v>
      </c>
      <c r="EJ95" s="794"/>
      <c r="EK95" s="794">
        <v>768483</v>
      </c>
      <c r="EL95" s="794"/>
      <c r="EM95" s="793"/>
      <c r="EN95" s="793"/>
      <c r="EO95" s="795"/>
      <c r="ES95" s="823" t="s">
        <v>479</v>
      </c>
      <c r="ET95" s="824" t="s">
        <v>481</v>
      </c>
      <c r="EU95" s="841">
        <v>18685812</v>
      </c>
    </row>
    <row r="96" spans="1:151" ht="15.75">
      <c r="A96" s="798" t="s">
        <v>506</v>
      </c>
      <c r="B96" s="799" t="s">
        <v>507</v>
      </c>
      <c r="C96" s="1026">
        <v>5289</v>
      </c>
      <c r="D96" s="1027">
        <v>7569</v>
      </c>
      <c r="E96" s="1030"/>
      <c r="F96" s="1030">
        <v>7569</v>
      </c>
      <c r="G96" s="1030"/>
      <c r="H96" s="1031">
        <v>7569</v>
      </c>
      <c r="K96" s="802" t="s">
        <v>506</v>
      </c>
      <c r="L96" s="803" t="s">
        <v>507</v>
      </c>
      <c r="M96" s="804">
        <v>1956250762</v>
      </c>
      <c r="N96" s="805">
        <v>75315521</v>
      </c>
      <c r="O96" s="804">
        <v>1880935241</v>
      </c>
      <c r="P96" s="802">
        <v>2016</v>
      </c>
      <c r="Q96" s="752">
        <v>0.98099999999999998</v>
      </c>
      <c r="R96" s="803">
        <v>1917365179</v>
      </c>
      <c r="S96" s="806">
        <v>75315521</v>
      </c>
      <c r="T96" s="803">
        <v>90148136</v>
      </c>
      <c r="U96" s="803">
        <v>715805628</v>
      </c>
      <c r="V96" s="803">
        <v>2798634464</v>
      </c>
      <c r="X96" s="619" t="s">
        <v>506</v>
      </c>
      <c r="Y96" s="619" t="s">
        <v>507</v>
      </c>
      <c r="Z96" s="807">
        <v>2798634464</v>
      </c>
      <c r="AA96" s="808">
        <v>18247096.705280002</v>
      </c>
      <c r="AB96" s="756">
        <v>8514908</v>
      </c>
      <c r="AC96" s="756">
        <v>287749</v>
      </c>
      <c r="AD96" s="809">
        <v>27049753.705280002</v>
      </c>
      <c r="AE96" s="810">
        <v>7569</v>
      </c>
      <c r="AF96" s="807">
        <v>3574</v>
      </c>
      <c r="AG96" s="807">
        <v>0.55989999999999995</v>
      </c>
      <c r="AI96" s="619" t="s">
        <v>506</v>
      </c>
      <c r="AJ96" s="619" t="s">
        <v>507</v>
      </c>
      <c r="AK96" s="760">
        <v>27049753.705280002</v>
      </c>
      <c r="AL96" s="761">
        <v>7569</v>
      </c>
      <c r="AM96" s="811">
        <v>3574</v>
      </c>
      <c r="AN96" s="812">
        <v>0.55989999999999995</v>
      </c>
      <c r="AO96" s="813">
        <v>0.4506</v>
      </c>
      <c r="AP96" s="814">
        <v>0.77010000000000001</v>
      </c>
      <c r="AQ96" s="812">
        <v>0.6542</v>
      </c>
      <c r="AR96" s="815">
        <v>0.6542</v>
      </c>
      <c r="AS96" s="825">
        <v>1284.3499999999999</v>
      </c>
      <c r="AT96" s="826">
        <v>678.8900000000001</v>
      </c>
      <c r="AU96" s="814">
        <v>5138518</v>
      </c>
      <c r="AV96" s="812">
        <v>1</v>
      </c>
      <c r="AW96" s="811">
        <v>5138518</v>
      </c>
      <c r="BB96" s="619" t="s">
        <v>506</v>
      </c>
      <c r="BC96" s="619" t="s">
        <v>670</v>
      </c>
      <c r="BD96" s="768">
        <v>2798634464</v>
      </c>
      <c r="BE96" s="769">
        <v>253.52</v>
      </c>
      <c r="BF96" s="808">
        <v>11039107</v>
      </c>
      <c r="BG96" s="816">
        <v>0.4506</v>
      </c>
      <c r="BH96" s="673"/>
      <c r="BI96" s="770">
        <v>7569</v>
      </c>
      <c r="BJ96" s="808">
        <v>29.86</v>
      </c>
      <c r="BK96" s="770">
        <v>45129</v>
      </c>
      <c r="BL96" s="810">
        <v>178</v>
      </c>
      <c r="BN96" s="619" t="s">
        <v>506</v>
      </c>
      <c r="BO96" s="619" t="s">
        <v>507</v>
      </c>
      <c r="BP96" s="772">
        <v>1.0261307692307693</v>
      </c>
      <c r="BQ96" s="772">
        <v>0.97870000000000001</v>
      </c>
      <c r="BR96" s="818">
        <v>0.96757096045197732</v>
      </c>
      <c r="BS96" s="774"/>
      <c r="BT96" s="819">
        <v>2016</v>
      </c>
      <c r="BU96" s="776">
        <v>0.98099999999999998</v>
      </c>
      <c r="BV96" s="777"/>
      <c r="BW96" s="778">
        <v>0.89</v>
      </c>
      <c r="BX96" s="778">
        <v>0.873</v>
      </c>
      <c r="BY96" s="778">
        <v>1.339</v>
      </c>
      <c r="BZ96" s="622"/>
      <c r="CA96" s="619" t="s">
        <v>506</v>
      </c>
      <c r="CB96" s="619" t="s">
        <v>670</v>
      </c>
      <c r="CC96" s="770">
        <v>32442</v>
      </c>
      <c r="CD96" s="770">
        <v>32991</v>
      </c>
      <c r="CE96" s="770">
        <v>33671</v>
      </c>
      <c r="CF96" s="820">
        <v>33034.666666666664</v>
      </c>
      <c r="CG96" s="820">
        <v>0.77010000000000001</v>
      </c>
      <c r="CH96" s="639"/>
      <c r="CI96" s="820">
        <v>-636.33333333333576</v>
      </c>
      <c r="CJ96" s="820">
        <v>-1.89E-2</v>
      </c>
      <c r="CL96" s="619" t="s">
        <v>506</v>
      </c>
      <c r="CM96" s="619" t="s">
        <v>670</v>
      </c>
      <c r="CN96" s="780">
        <v>0.6542</v>
      </c>
      <c r="CO96" s="781"/>
      <c r="CP96" s="780">
        <v>7569</v>
      </c>
      <c r="CQ96" s="787">
        <v>8432440</v>
      </c>
      <c r="CR96" s="787">
        <v>0</v>
      </c>
      <c r="CS96" s="787">
        <v>8432440</v>
      </c>
      <c r="CT96" s="787">
        <v>1114.08</v>
      </c>
      <c r="CU96" s="781"/>
      <c r="CV96" s="822">
        <v>1284.3499999999999</v>
      </c>
      <c r="CW96" s="787">
        <v>678.8900000000001</v>
      </c>
      <c r="CX96" s="785">
        <v>0.86699999999999999</v>
      </c>
      <c r="CY96" s="786"/>
      <c r="CZ96" s="787">
        <v>0.873</v>
      </c>
      <c r="DA96" s="787">
        <v>1</v>
      </c>
      <c r="DB96" s="781"/>
      <c r="DC96" s="785">
        <v>1</v>
      </c>
      <c r="DX96" s="1038" t="s">
        <v>381</v>
      </c>
      <c r="DY96" s="1038" t="s">
        <v>381</v>
      </c>
      <c r="DZ96" s="1038" t="s">
        <v>744</v>
      </c>
      <c r="EA96" s="1039" t="s">
        <v>382</v>
      </c>
      <c r="EB96" s="792">
        <v>53777</v>
      </c>
      <c r="EC96" s="793"/>
      <c r="ED96" s="794">
        <v>53777</v>
      </c>
      <c r="EE96" s="794"/>
      <c r="EF96" s="793"/>
      <c r="EG96" s="794">
        <v>0.92930462431741201</v>
      </c>
      <c r="EH96" s="793"/>
      <c r="EI96" s="794">
        <v>0</v>
      </c>
      <c r="EJ96" s="794"/>
      <c r="EK96" s="794">
        <v>0</v>
      </c>
      <c r="EL96" s="794">
        <v>0</v>
      </c>
      <c r="EM96" s="793">
        <v>0</v>
      </c>
      <c r="EN96" s="793"/>
      <c r="EO96" s="795"/>
      <c r="ES96" s="823" t="s">
        <v>482</v>
      </c>
      <c r="ET96" s="824" t="s">
        <v>483</v>
      </c>
      <c r="EU96" s="841">
        <v>5315795</v>
      </c>
    </row>
    <row r="97" spans="1:151" ht="15.75">
      <c r="A97" s="798" t="s">
        <v>508</v>
      </c>
      <c r="B97" s="799" t="s">
        <v>542</v>
      </c>
      <c r="C97" s="1026">
        <v>163731</v>
      </c>
      <c r="D97" s="1027">
        <v>180711</v>
      </c>
      <c r="E97" s="1030"/>
      <c r="F97" s="1030">
        <v>180711</v>
      </c>
      <c r="G97" s="1030"/>
      <c r="H97" s="1031">
        <v>180711</v>
      </c>
      <c r="K97" s="802" t="s">
        <v>508</v>
      </c>
      <c r="L97" s="803" t="s">
        <v>542</v>
      </c>
      <c r="M97" s="804">
        <v>126482475772</v>
      </c>
      <c r="N97" s="805">
        <v>30531805</v>
      </c>
      <c r="O97" s="804">
        <v>126451943967</v>
      </c>
      <c r="P97" s="802">
        <v>2016</v>
      </c>
      <c r="Q97" s="752">
        <v>0.92530000000000001</v>
      </c>
      <c r="R97" s="803">
        <v>136660481970</v>
      </c>
      <c r="S97" s="806">
        <v>30531805</v>
      </c>
      <c r="T97" s="803">
        <v>3454215945</v>
      </c>
      <c r="U97" s="803">
        <v>18307752751</v>
      </c>
      <c r="V97" s="803">
        <v>158452982471</v>
      </c>
      <c r="X97" s="619" t="s">
        <v>508</v>
      </c>
      <c r="Y97" s="619" t="s">
        <v>542</v>
      </c>
      <c r="Z97" s="807">
        <v>158452982471</v>
      </c>
      <c r="AA97" s="808">
        <v>1033113445.7109201</v>
      </c>
      <c r="AB97" s="756">
        <v>239827771</v>
      </c>
      <c r="AC97" s="756">
        <v>2760104</v>
      </c>
      <c r="AD97" s="809">
        <v>1275701320.7109201</v>
      </c>
      <c r="AE97" s="810">
        <v>180711</v>
      </c>
      <c r="AF97" s="807">
        <v>7059</v>
      </c>
      <c r="AG97" s="807">
        <v>1.1059000000000001</v>
      </c>
      <c r="AI97" s="619" t="s">
        <v>508</v>
      </c>
      <c r="AJ97" s="619" t="s">
        <v>542</v>
      </c>
      <c r="AK97" s="760">
        <v>1275701320.7109201</v>
      </c>
      <c r="AL97" s="761">
        <v>180711</v>
      </c>
      <c r="AM97" s="811">
        <v>7059</v>
      </c>
      <c r="AN97" s="812">
        <v>1.1059000000000001</v>
      </c>
      <c r="AO97" s="813">
        <v>7.7443999999999997</v>
      </c>
      <c r="AP97" s="814">
        <v>1.2756000000000001</v>
      </c>
      <c r="AQ97" s="812">
        <v>1.8546</v>
      </c>
      <c r="AR97" s="815" t="s">
        <v>2</v>
      </c>
      <c r="AS97" s="825" t="s">
        <v>2</v>
      </c>
      <c r="AT97" s="826" t="s">
        <v>2</v>
      </c>
      <c r="AU97" s="814">
        <v>0</v>
      </c>
      <c r="AV97" s="812" t="s">
        <v>2</v>
      </c>
      <c r="AW97" s="811">
        <v>0</v>
      </c>
      <c r="BB97" s="619" t="s">
        <v>508</v>
      </c>
      <c r="BC97" s="619" t="s">
        <v>671</v>
      </c>
      <c r="BD97" s="768">
        <v>158452982471</v>
      </c>
      <c r="BE97" s="769">
        <v>835.22</v>
      </c>
      <c r="BF97" s="808">
        <v>189714066</v>
      </c>
      <c r="BG97" s="816">
        <v>7.7443999999999997</v>
      </c>
      <c r="BH97" s="673"/>
      <c r="BI97" s="770">
        <v>180711</v>
      </c>
      <c r="BJ97" s="808">
        <v>216.36</v>
      </c>
      <c r="BK97" s="770">
        <v>1052120</v>
      </c>
      <c r="BL97" s="810">
        <v>1260</v>
      </c>
      <c r="BN97" s="619" t="s">
        <v>508</v>
      </c>
      <c r="BO97" s="619" t="s">
        <v>542</v>
      </c>
      <c r="BP97" s="772">
        <v>0.99572390165887925</v>
      </c>
      <c r="BQ97" s="772">
        <v>0.94299999999999995</v>
      </c>
      <c r="BR97" s="818">
        <v>0.89001276595744683</v>
      </c>
      <c r="BS97" s="774"/>
      <c r="BT97" s="819">
        <v>2016</v>
      </c>
      <c r="BU97" s="776">
        <v>0.92530000000000001</v>
      </c>
      <c r="BV97" s="777"/>
      <c r="BW97" s="778">
        <v>0.65439999999999998</v>
      </c>
      <c r="BX97" s="778">
        <v>0.60599999999999998</v>
      </c>
      <c r="BY97" s="778">
        <v>0.9294</v>
      </c>
      <c r="BZ97" s="622"/>
      <c r="CA97" s="619" t="s">
        <v>508</v>
      </c>
      <c r="CB97" s="619" t="s">
        <v>671</v>
      </c>
      <c r="CC97" s="770">
        <v>53706</v>
      </c>
      <c r="CD97" s="770">
        <v>54584</v>
      </c>
      <c r="CE97" s="770">
        <v>55860</v>
      </c>
      <c r="CF97" s="820">
        <v>54716.666666666664</v>
      </c>
      <c r="CG97" s="820">
        <v>1.2756000000000001</v>
      </c>
      <c r="CH97" s="639"/>
      <c r="CI97" s="820">
        <v>-1143.3333333333358</v>
      </c>
      <c r="CJ97" s="820">
        <v>-2.0500000000000001E-2</v>
      </c>
      <c r="CL97" s="619" t="s">
        <v>508</v>
      </c>
      <c r="CM97" s="619" t="s">
        <v>671</v>
      </c>
      <c r="CN97" s="780" t="s">
        <v>2</v>
      </c>
      <c r="CO97" s="781"/>
      <c r="CP97" s="780">
        <v>180711</v>
      </c>
      <c r="CQ97" s="787">
        <v>428820317</v>
      </c>
      <c r="CR97" s="787">
        <v>0</v>
      </c>
      <c r="CS97" s="787">
        <v>428820317</v>
      </c>
      <c r="CT97" s="787">
        <v>2372.96</v>
      </c>
      <c r="CU97" s="781"/>
      <c r="CV97" s="822" t="s">
        <v>2</v>
      </c>
      <c r="CW97" s="787" t="s">
        <v>2</v>
      </c>
      <c r="CX97" s="785" t="s">
        <v>2</v>
      </c>
      <c r="CY97" s="786"/>
      <c r="CZ97" s="787">
        <v>0.60599999999999998</v>
      </c>
      <c r="DA97" s="787" t="s">
        <v>2</v>
      </c>
      <c r="DB97" s="781"/>
      <c r="DC97" s="785" t="s">
        <v>2</v>
      </c>
      <c r="DX97" s="1038" t="s">
        <v>381</v>
      </c>
      <c r="DY97" s="1038" t="s">
        <v>67</v>
      </c>
      <c r="DZ97" s="1038" t="s">
        <v>6</v>
      </c>
      <c r="EA97" s="1039" t="s">
        <v>1087</v>
      </c>
      <c r="EB97" s="792">
        <v>678</v>
      </c>
      <c r="EC97" s="793"/>
      <c r="ED97" s="794">
        <v>678</v>
      </c>
      <c r="EE97" s="793"/>
      <c r="EF97" s="793"/>
      <c r="EG97" s="794">
        <v>1.1716319900463124E-2</v>
      </c>
      <c r="EH97" s="793"/>
      <c r="EI97" s="794">
        <v>0</v>
      </c>
      <c r="EJ97" s="794"/>
      <c r="EK97" s="794">
        <v>0</v>
      </c>
      <c r="EL97" s="794"/>
      <c r="EM97" s="793"/>
      <c r="EN97" s="793"/>
      <c r="EO97" s="795"/>
      <c r="ES97" s="823" t="s">
        <v>484</v>
      </c>
      <c r="ET97" s="824" t="s">
        <v>181</v>
      </c>
      <c r="EU97" s="841">
        <v>5306072</v>
      </c>
    </row>
    <row r="98" spans="1:151" ht="15.75">
      <c r="A98" s="798" t="s">
        <v>543</v>
      </c>
      <c r="B98" s="799" t="s">
        <v>544</v>
      </c>
      <c r="C98" s="1026">
        <v>1785</v>
      </c>
      <c r="D98" s="1027">
        <v>1965</v>
      </c>
      <c r="E98" s="1030"/>
      <c r="F98" s="1030">
        <v>1965</v>
      </c>
      <c r="G98" s="1030"/>
      <c r="H98" s="1031">
        <v>1965</v>
      </c>
      <c r="K98" s="802" t="s">
        <v>543</v>
      </c>
      <c r="L98" s="803" t="s">
        <v>544</v>
      </c>
      <c r="M98" s="804">
        <v>2105047318</v>
      </c>
      <c r="N98" s="805">
        <v>77041245</v>
      </c>
      <c r="O98" s="804">
        <v>2028006073</v>
      </c>
      <c r="P98" s="802">
        <v>2017</v>
      </c>
      <c r="Q98" s="752">
        <v>1.0496000000000001</v>
      </c>
      <c r="R98" s="803">
        <v>1932170420</v>
      </c>
      <c r="S98" s="806">
        <v>77041245</v>
      </c>
      <c r="T98" s="803">
        <v>59165158</v>
      </c>
      <c r="U98" s="803">
        <v>268524490</v>
      </c>
      <c r="V98" s="803">
        <v>2336901313</v>
      </c>
      <c r="X98" s="619" t="s">
        <v>543</v>
      </c>
      <c r="Y98" s="619" t="s">
        <v>544</v>
      </c>
      <c r="Z98" s="807">
        <v>2336901313</v>
      </c>
      <c r="AA98" s="808">
        <v>15236596.560760001</v>
      </c>
      <c r="AB98" s="756">
        <v>3420796</v>
      </c>
      <c r="AC98" s="756">
        <v>73257</v>
      </c>
      <c r="AD98" s="809">
        <v>18730649.560759999</v>
      </c>
      <c r="AE98" s="810">
        <v>1965</v>
      </c>
      <c r="AF98" s="807">
        <v>9532</v>
      </c>
      <c r="AG98" s="807">
        <v>1.4933000000000001</v>
      </c>
      <c r="AI98" s="619" t="s">
        <v>543</v>
      </c>
      <c r="AJ98" s="619" t="s">
        <v>544</v>
      </c>
      <c r="AK98" s="760">
        <v>18730649.560759999</v>
      </c>
      <c r="AL98" s="761">
        <v>1965</v>
      </c>
      <c r="AM98" s="811">
        <v>9532</v>
      </c>
      <c r="AN98" s="812">
        <v>1.4933000000000001</v>
      </c>
      <c r="AO98" s="813">
        <v>0.22259999999999999</v>
      </c>
      <c r="AP98" s="814">
        <v>0.67210000000000003</v>
      </c>
      <c r="AQ98" s="812">
        <v>0.95569999999999999</v>
      </c>
      <c r="AR98" s="815">
        <v>0.95569999999999999</v>
      </c>
      <c r="AS98" s="825">
        <v>1876.27</v>
      </c>
      <c r="AT98" s="826">
        <v>86.970000000000027</v>
      </c>
      <c r="AU98" s="814">
        <v>170896</v>
      </c>
      <c r="AV98" s="812">
        <v>1</v>
      </c>
      <c r="AW98" s="811">
        <v>170896</v>
      </c>
      <c r="BB98" s="619" t="s">
        <v>543</v>
      </c>
      <c r="BC98" s="619" t="s">
        <v>672</v>
      </c>
      <c r="BD98" s="768">
        <v>2336901313</v>
      </c>
      <c r="BE98" s="769">
        <v>428.46</v>
      </c>
      <c r="BF98" s="808">
        <v>5454188</v>
      </c>
      <c r="BG98" s="816">
        <v>0.22259999999999999</v>
      </c>
      <c r="BH98" s="673"/>
      <c r="BI98" s="770">
        <v>1965</v>
      </c>
      <c r="BJ98" s="808">
        <v>4.59</v>
      </c>
      <c r="BK98" s="770">
        <v>20234</v>
      </c>
      <c r="BL98" s="810">
        <v>47</v>
      </c>
      <c r="BN98" s="619" t="s">
        <v>543</v>
      </c>
      <c r="BO98" s="619" t="s">
        <v>544</v>
      </c>
      <c r="BP98" s="772">
        <v>1.2332535778985507</v>
      </c>
      <c r="BQ98" s="772">
        <v>1.0293999999999999</v>
      </c>
      <c r="BR98" s="773">
        <v>1.0597020408163265</v>
      </c>
      <c r="BS98" s="774"/>
      <c r="BT98" s="775">
        <v>2017</v>
      </c>
      <c r="BU98" s="776">
        <v>1.0496000000000001</v>
      </c>
      <c r="BV98" s="777"/>
      <c r="BW98" s="778">
        <v>0.79</v>
      </c>
      <c r="BX98" s="778">
        <v>0.82899999999999996</v>
      </c>
      <c r="BY98" s="778">
        <v>1.2715000000000001</v>
      </c>
      <c r="BZ98" s="622"/>
      <c r="CA98" s="619" t="s">
        <v>543</v>
      </c>
      <c r="CB98" s="619" t="s">
        <v>672</v>
      </c>
      <c r="CC98" s="770">
        <v>28329</v>
      </c>
      <c r="CD98" s="770">
        <v>28793</v>
      </c>
      <c r="CE98" s="770">
        <v>29360</v>
      </c>
      <c r="CF98" s="820">
        <v>28827.333333333332</v>
      </c>
      <c r="CG98" s="820">
        <v>0.67210000000000003</v>
      </c>
      <c r="CH98" s="639"/>
      <c r="CI98" s="820">
        <v>-532.66666666666788</v>
      </c>
      <c r="CJ98" s="820">
        <v>-1.8100000000000002E-2</v>
      </c>
      <c r="CL98" s="619" t="s">
        <v>543</v>
      </c>
      <c r="CM98" s="619" t="s">
        <v>672</v>
      </c>
      <c r="CN98" s="780">
        <v>0.95569999999999999</v>
      </c>
      <c r="CO98" s="781"/>
      <c r="CP98" s="780">
        <v>1965</v>
      </c>
      <c r="CQ98" s="787">
        <v>4837249</v>
      </c>
      <c r="CR98" s="787">
        <v>0</v>
      </c>
      <c r="CS98" s="787">
        <v>4837249</v>
      </c>
      <c r="CT98" s="787">
        <v>2461.6999999999998</v>
      </c>
      <c r="CU98" s="781"/>
      <c r="CV98" s="822">
        <v>1876.27</v>
      </c>
      <c r="CW98" s="787">
        <v>86.970000000000027</v>
      </c>
      <c r="CX98" s="785">
        <v>1</v>
      </c>
      <c r="CY98" s="786"/>
      <c r="CZ98" s="787">
        <v>0.82899999999999996</v>
      </c>
      <c r="DA98" s="787">
        <v>1</v>
      </c>
      <c r="DB98" s="781"/>
      <c r="DC98" s="785">
        <v>1</v>
      </c>
      <c r="DX98" s="1038" t="s">
        <v>381</v>
      </c>
      <c r="DY98" s="1038" t="s">
        <v>69</v>
      </c>
      <c r="DZ98" s="1038" t="s">
        <v>6</v>
      </c>
      <c r="EA98" s="1039" t="s">
        <v>1088</v>
      </c>
      <c r="EB98" s="792">
        <v>434</v>
      </c>
      <c r="EC98" s="793"/>
      <c r="ED98" s="794">
        <v>434</v>
      </c>
      <c r="EE98" s="794"/>
      <c r="EF98" s="793"/>
      <c r="EG98" s="794">
        <v>7.4998271929218223E-3</v>
      </c>
      <c r="EH98" s="793"/>
      <c r="EI98" s="794">
        <v>0</v>
      </c>
      <c r="EJ98" s="794"/>
      <c r="EK98" s="794">
        <v>0</v>
      </c>
      <c r="EL98" s="794"/>
      <c r="EM98" s="793"/>
      <c r="EN98" s="793"/>
      <c r="EO98" s="795"/>
      <c r="ES98" s="823" t="s">
        <v>486</v>
      </c>
      <c r="ET98" s="824" t="s">
        <v>487</v>
      </c>
      <c r="EU98" s="841">
        <v>2733422</v>
      </c>
    </row>
    <row r="99" spans="1:151" ht="15.75">
      <c r="A99" s="798" t="s">
        <v>545</v>
      </c>
      <c r="B99" s="799" t="s">
        <v>546</v>
      </c>
      <c r="C99" s="1026">
        <v>1216</v>
      </c>
      <c r="D99" s="1027">
        <v>1383</v>
      </c>
      <c r="E99" s="1030"/>
      <c r="F99" s="1030">
        <v>1383</v>
      </c>
      <c r="G99" s="1030"/>
      <c r="H99" s="1031">
        <v>1383</v>
      </c>
      <c r="K99" s="802" t="s">
        <v>545</v>
      </c>
      <c r="L99" s="803" t="s">
        <v>546</v>
      </c>
      <c r="M99" s="804">
        <v>689155439</v>
      </c>
      <c r="N99" s="805">
        <v>111960420</v>
      </c>
      <c r="O99" s="804">
        <v>577195019</v>
      </c>
      <c r="P99" s="802">
        <v>2013</v>
      </c>
      <c r="Q99" s="752">
        <v>1.0185</v>
      </c>
      <c r="R99" s="803">
        <v>566710868</v>
      </c>
      <c r="S99" s="806">
        <v>111960420</v>
      </c>
      <c r="T99" s="803">
        <v>60920788</v>
      </c>
      <c r="U99" s="803">
        <v>237458874</v>
      </c>
      <c r="V99" s="803">
        <v>977050950</v>
      </c>
      <c r="X99" s="619" t="s">
        <v>545</v>
      </c>
      <c r="Y99" s="619" t="s">
        <v>546</v>
      </c>
      <c r="Z99" s="807">
        <v>977050950</v>
      </c>
      <c r="AA99" s="808">
        <v>6370372.1940000011</v>
      </c>
      <c r="AB99" s="756">
        <v>3202181</v>
      </c>
      <c r="AC99" s="756">
        <v>65665</v>
      </c>
      <c r="AD99" s="809">
        <v>9638218.194000002</v>
      </c>
      <c r="AE99" s="810">
        <v>1383</v>
      </c>
      <c r="AF99" s="807">
        <v>6969</v>
      </c>
      <c r="AG99" s="807">
        <v>1.0918000000000001</v>
      </c>
      <c r="AI99" s="619" t="s">
        <v>545</v>
      </c>
      <c r="AJ99" s="619" t="s">
        <v>546</v>
      </c>
      <c r="AK99" s="760">
        <v>9638218.194000002</v>
      </c>
      <c r="AL99" s="761">
        <v>1383</v>
      </c>
      <c r="AM99" s="811">
        <v>6969</v>
      </c>
      <c r="AN99" s="812">
        <v>1.0918000000000001</v>
      </c>
      <c r="AO99" s="813">
        <v>0.11459999999999999</v>
      </c>
      <c r="AP99" s="814">
        <v>0.78979999999999995</v>
      </c>
      <c r="AQ99" s="812">
        <v>0.84309999999999985</v>
      </c>
      <c r="AR99" s="815">
        <v>0.84309999999999985</v>
      </c>
      <c r="AS99" s="825">
        <v>1655.21</v>
      </c>
      <c r="AT99" s="826">
        <v>308.02999999999997</v>
      </c>
      <c r="AU99" s="814">
        <v>426005</v>
      </c>
      <c r="AV99" s="812">
        <v>1</v>
      </c>
      <c r="AW99" s="811">
        <v>426005</v>
      </c>
      <c r="BB99" s="619" t="s">
        <v>545</v>
      </c>
      <c r="BC99" s="619" t="s">
        <v>673</v>
      </c>
      <c r="BD99" s="768">
        <v>977050950</v>
      </c>
      <c r="BE99" s="769">
        <v>348.13</v>
      </c>
      <c r="BF99" s="808">
        <v>2806569</v>
      </c>
      <c r="BG99" s="816">
        <v>0.11459999999999999</v>
      </c>
      <c r="BH99" s="673"/>
      <c r="BI99" s="770">
        <v>1383</v>
      </c>
      <c r="BJ99" s="808">
        <v>3.97</v>
      </c>
      <c r="BK99" s="770">
        <v>12324</v>
      </c>
      <c r="BL99" s="810">
        <v>35</v>
      </c>
      <c r="BN99" s="619" t="s">
        <v>545</v>
      </c>
      <c r="BO99" s="619" t="s">
        <v>546</v>
      </c>
      <c r="BP99" s="772">
        <v>1.015068493150685</v>
      </c>
      <c r="BQ99" s="772">
        <v>1.0299</v>
      </c>
      <c r="BR99" s="818">
        <v>1.0120300751879698</v>
      </c>
      <c r="BS99" s="774"/>
      <c r="BT99" s="819">
        <v>2013</v>
      </c>
      <c r="BU99" s="776">
        <v>1.0185</v>
      </c>
      <c r="BV99" s="777"/>
      <c r="BW99" s="778">
        <v>0.85499999999999998</v>
      </c>
      <c r="BX99" s="778">
        <v>0.871</v>
      </c>
      <c r="BY99" s="778">
        <v>1.3359000000000001</v>
      </c>
      <c r="BZ99" s="622"/>
      <c r="CA99" s="619" t="s">
        <v>545</v>
      </c>
      <c r="CB99" s="619" t="s">
        <v>673</v>
      </c>
      <c r="CC99" s="770">
        <v>33137</v>
      </c>
      <c r="CD99" s="770">
        <v>33743</v>
      </c>
      <c r="CE99" s="770">
        <v>34757</v>
      </c>
      <c r="CF99" s="820">
        <v>33879</v>
      </c>
      <c r="CG99" s="820">
        <v>0.78979999999999995</v>
      </c>
      <c r="CH99" s="639"/>
      <c r="CI99" s="820">
        <v>-878</v>
      </c>
      <c r="CJ99" s="820">
        <v>-2.53E-2</v>
      </c>
      <c r="CL99" s="619" t="s">
        <v>545</v>
      </c>
      <c r="CM99" s="619" t="s">
        <v>673</v>
      </c>
      <c r="CN99" s="780">
        <v>0.84309999999999985</v>
      </c>
      <c r="CO99" s="781"/>
      <c r="CP99" s="780">
        <v>1383</v>
      </c>
      <c r="CQ99" s="787">
        <v>1603000</v>
      </c>
      <c r="CR99" s="787">
        <v>0</v>
      </c>
      <c r="CS99" s="787">
        <v>1603000</v>
      </c>
      <c r="CT99" s="787">
        <v>1159.07</v>
      </c>
      <c r="CU99" s="781"/>
      <c r="CV99" s="822">
        <v>1655.21</v>
      </c>
      <c r="CW99" s="787">
        <v>308.02999999999997</v>
      </c>
      <c r="CX99" s="785">
        <v>0.7</v>
      </c>
      <c r="CY99" s="786"/>
      <c r="CZ99" s="787">
        <v>0.871</v>
      </c>
      <c r="DA99" s="787">
        <v>1</v>
      </c>
      <c r="DB99" s="781"/>
      <c r="DC99" s="785">
        <v>1</v>
      </c>
      <c r="DX99" s="1044" t="s">
        <v>381</v>
      </c>
      <c r="DY99" s="1040" t="s">
        <v>71</v>
      </c>
      <c r="DZ99" s="1040" t="s">
        <v>6</v>
      </c>
      <c r="EA99" s="1041" t="s">
        <v>1089</v>
      </c>
      <c r="EB99" s="792">
        <v>868</v>
      </c>
      <c r="EC99" s="827"/>
      <c r="ED99" s="828">
        <v>868</v>
      </c>
      <c r="EE99" s="828"/>
      <c r="EF99" s="827"/>
      <c r="EG99" s="828">
        <v>1.4999654385843645E-2</v>
      </c>
      <c r="EH99" s="827"/>
      <c r="EI99" s="794">
        <v>0</v>
      </c>
      <c r="EJ99" s="828"/>
      <c r="EK99" s="828">
        <v>0</v>
      </c>
      <c r="EL99" s="828"/>
      <c r="EM99" s="827"/>
      <c r="EN99" s="827"/>
      <c r="EO99" s="829"/>
      <c r="ES99" s="823" t="s">
        <v>488</v>
      </c>
      <c r="ET99" s="824" t="s">
        <v>489</v>
      </c>
      <c r="EU99" s="841">
        <v>4956439</v>
      </c>
    </row>
    <row r="100" spans="1:151" ht="15.75">
      <c r="A100" s="798" t="s">
        <v>547</v>
      </c>
      <c r="B100" s="799" t="s">
        <v>548</v>
      </c>
      <c r="C100" s="1026">
        <v>4752</v>
      </c>
      <c r="D100" s="1027">
        <v>4922</v>
      </c>
      <c r="E100" s="1030"/>
      <c r="F100" s="1030">
        <v>4922</v>
      </c>
      <c r="G100" s="1030"/>
      <c r="H100" s="1031">
        <v>4922</v>
      </c>
      <c r="K100" s="802" t="s">
        <v>547</v>
      </c>
      <c r="L100" s="803" t="s">
        <v>548</v>
      </c>
      <c r="M100" s="804">
        <v>8482967850</v>
      </c>
      <c r="N100" s="805">
        <v>105505210</v>
      </c>
      <c r="O100" s="804">
        <v>8377462640</v>
      </c>
      <c r="P100" s="802">
        <v>2014</v>
      </c>
      <c r="Q100" s="752">
        <v>0.98240000000000005</v>
      </c>
      <c r="R100" s="803">
        <v>8527547476</v>
      </c>
      <c r="S100" s="806">
        <v>105505210</v>
      </c>
      <c r="T100" s="803">
        <v>105115760</v>
      </c>
      <c r="U100" s="803">
        <v>630217673</v>
      </c>
      <c r="V100" s="803">
        <v>9368386119</v>
      </c>
      <c r="X100" s="619" t="s">
        <v>547</v>
      </c>
      <c r="Y100" s="619" t="s">
        <v>548</v>
      </c>
      <c r="Z100" s="807">
        <v>9368386119</v>
      </c>
      <c r="AA100" s="808">
        <v>61081877.495880008</v>
      </c>
      <c r="AB100" s="756">
        <v>12091075</v>
      </c>
      <c r="AC100" s="756">
        <v>272078</v>
      </c>
      <c r="AD100" s="809">
        <v>73445030.495880008</v>
      </c>
      <c r="AE100" s="810">
        <v>4922</v>
      </c>
      <c r="AF100" s="807">
        <v>14922</v>
      </c>
      <c r="AG100" s="807">
        <v>2.3378000000000001</v>
      </c>
      <c r="AI100" s="619" t="s">
        <v>547</v>
      </c>
      <c r="AJ100" s="619" t="s">
        <v>548</v>
      </c>
      <c r="AK100" s="760">
        <v>73445030.495880008</v>
      </c>
      <c r="AL100" s="761">
        <v>4922</v>
      </c>
      <c r="AM100" s="811">
        <v>14922</v>
      </c>
      <c r="AN100" s="812">
        <v>2.3378000000000001</v>
      </c>
      <c r="AO100" s="813">
        <v>1.2236</v>
      </c>
      <c r="AP100" s="814">
        <v>0.80110000000000003</v>
      </c>
      <c r="AQ100" s="812">
        <v>1.4581000000000002</v>
      </c>
      <c r="AR100" s="815" t="s">
        <v>2</v>
      </c>
      <c r="AS100" s="825" t="s">
        <v>2</v>
      </c>
      <c r="AT100" s="826" t="s">
        <v>2</v>
      </c>
      <c r="AU100" s="814">
        <v>0</v>
      </c>
      <c r="AV100" s="812" t="s">
        <v>2</v>
      </c>
      <c r="AW100" s="811">
        <v>0</v>
      </c>
      <c r="BB100" s="619" t="s">
        <v>547</v>
      </c>
      <c r="BC100" s="619" t="s">
        <v>674</v>
      </c>
      <c r="BD100" s="768">
        <v>9368386119</v>
      </c>
      <c r="BE100" s="769">
        <v>312.56</v>
      </c>
      <c r="BF100" s="808">
        <v>29973081</v>
      </c>
      <c r="BG100" s="816">
        <v>1.2236</v>
      </c>
      <c r="BH100" s="673"/>
      <c r="BI100" s="770">
        <v>4922</v>
      </c>
      <c r="BJ100" s="808">
        <v>15.75</v>
      </c>
      <c r="BK100" s="770">
        <v>56418</v>
      </c>
      <c r="BL100" s="810">
        <v>181</v>
      </c>
      <c r="BN100" s="619" t="s">
        <v>547</v>
      </c>
      <c r="BO100" s="619" t="s">
        <v>548</v>
      </c>
      <c r="BP100" s="817">
        <v>0.9936491935483871</v>
      </c>
      <c r="BQ100" s="772">
        <v>1.0139</v>
      </c>
      <c r="BR100" s="818">
        <v>0.9575510204081632</v>
      </c>
      <c r="BS100" s="774"/>
      <c r="BT100" s="819">
        <v>2014</v>
      </c>
      <c r="BU100" s="776">
        <v>0.98240000000000005</v>
      </c>
      <c r="BV100" s="777"/>
      <c r="BW100" s="778">
        <v>0.35299999999999998</v>
      </c>
      <c r="BX100" s="778">
        <v>0.34699999999999998</v>
      </c>
      <c r="BY100" s="778">
        <v>0.53220000000000001</v>
      </c>
      <c r="BZ100" s="622"/>
      <c r="CA100" s="619" t="s">
        <v>547</v>
      </c>
      <c r="CB100" s="619" t="s">
        <v>674</v>
      </c>
      <c r="CC100" s="770">
        <v>33453</v>
      </c>
      <c r="CD100" s="770">
        <v>34244</v>
      </c>
      <c r="CE100" s="770">
        <v>35384</v>
      </c>
      <c r="CF100" s="820">
        <v>34360.333333333336</v>
      </c>
      <c r="CG100" s="820">
        <v>0.80110000000000003</v>
      </c>
      <c r="CH100" s="639"/>
      <c r="CI100" s="820">
        <v>-1023.6666666666642</v>
      </c>
      <c r="CJ100" s="820">
        <v>-2.8899999999999999E-2</v>
      </c>
      <c r="CL100" s="619" t="s">
        <v>547</v>
      </c>
      <c r="CM100" s="619" t="s">
        <v>674</v>
      </c>
      <c r="CN100" s="780" t="s">
        <v>2</v>
      </c>
      <c r="CO100" s="781"/>
      <c r="CP100" s="780">
        <v>4922</v>
      </c>
      <c r="CQ100" s="787">
        <v>13156954</v>
      </c>
      <c r="CR100" s="787">
        <v>0</v>
      </c>
      <c r="CS100" s="787">
        <v>13156954</v>
      </c>
      <c r="CT100" s="787">
        <v>2673.09</v>
      </c>
      <c r="CU100" s="781"/>
      <c r="CV100" s="822" t="s">
        <v>2</v>
      </c>
      <c r="CW100" s="787" t="s">
        <v>2</v>
      </c>
      <c r="CX100" s="785" t="s">
        <v>2</v>
      </c>
      <c r="CY100" s="786"/>
      <c r="CZ100" s="787">
        <v>0.34699999999999998</v>
      </c>
      <c r="DA100" s="787" t="s">
        <v>2</v>
      </c>
      <c r="DB100" s="781"/>
      <c r="DC100" s="785" t="s">
        <v>2</v>
      </c>
      <c r="DX100" s="1038" t="s">
        <v>381</v>
      </c>
      <c r="DY100" s="1038" t="s">
        <v>578</v>
      </c>
      <c r="DZ100" s="1038" t="s">
        <v>6</v>
      </c>
      <c r="EA100" s="1039" t="s">
        <v>1090</v>
      </c>
      <c r="EB100" s="792">
        <v>625</v>
      </c>
      <c r="EC100" s="793"/>
      <c r="ED100" s="794">
        <v>625</v>
      </c>
      <c r="EE100" s="794"/>
      <c r="EF100" s="793"/>
      <c r="EG100" s="794">
        <v>1.0800442386120136E-2</v>
      </c>
      <c r="EH100" s="793"/>
      <c r="EI100" s="794">
        <v>0</v>
      </c>
      <c r="EJ100" s="794"/>
      <c r="EK100" s="794">
        <v>0</v>
      </c>
      <c r="EL100" s="794"/>
      <c r="EM100" s="793"/>
      <c r="EN100" s="793"/>
      <c r="EO100" s="795"/>
      <c r="ES100" s="823" t="s">
        <v>129</v>
      </c>
      <c r="ET100" s="824" t="s">
        <v>130</v>
      </c>
      <c r="EU100" s="841">
        <v>1827230</v>
      </c>
    </row>
    <row r="101" spans="1:151" ht="15.75">
      <c r="A101" s="798" t="s">
        <v>549</v>
      </c>
      <c r="B101" s="799" t="s">
        <v>550</v>
      </c>
      <c r="C101" s="1026">
        <v>18032</v>
      </c>
      <c r="D101" s="1027">
        <v>19302</v>
      </c>
      <c r="E101" s="1030"/>
      <c r="F101" s="1030">
        <v>19302</v>
      </c>
      <c r="G101" s="1030"/>
      <c r="H101" s="1031">
        <v>19302</v>
      </c>
      <c r="K101" s="802" t="s">
        <v>549</v>
      </c>
      <c r="L101" s="803" t="s">
        <v>550</v>
      </c>
      <c r="M101" s="804">
        <v>6044148790</v>
      </c>
      <c r="N101" s="805">
        <v>283941558</v>
      </c>
      <c r="O101" s="804">
        <v>5760207232</v>
      </c>
      <c r="P101" s="802">
        <v>2011</v>
      </c>
      <c r="Q101" s="752">
        <v>0.9869</v>
      </c>
      <c r="R101" s="803">
        <v>5836667577</v>
      </c>
      <c r="S101" s="806">
        <v>283941558</v>
      </c>
      <c r="T101" s="803">
        <v>721098680</v>
      </c>
      <c r="U101" s="803">
        <v>1632608938</v>
      </c>
      <c r="V101" s="803">
        <v>8474316753</v>
      </c>
      <c r="X101" s="619" t="s">
        <v>549</v>
      </c>
      <c r="Y101" s="619" t="s">
        <v>550</v>
      </c>
      <c r="Z101" s="807">
        <v>8474316753</v>
      </c>
      <c r="AA101" s="808">
        <v>55252545.229560003</v>
      </c>
      <c r="AB101" s="756">
        <v>20877381</v>
      </c>
      <c r="AC101" s="756">
        <v>712055</v>
      </c>
      <c r="AD101" s="809">
        <v>76841981.229560003</v>
      </c>
      <c r="AE101" s="810">
        <v>19302</v>
      </c>
      <c r="AF101" s="807">
        <v>3981</v>
      </c>
      <c r="AG101" s="807">
        <v>0.62370000000000003</v>
      </c>
      <c r="AI101" s="619" t="s">
        <v>549</v>
      </c>
      <c r="AJ101" s="619" t="s">
        <v>550</v>
      </c>
      <c r="AK101" s="760">
        <v>76841981.229560003</v>
      </c>
      <c r="AL101" s="761">
        <v>19302</v>
      </c>
      <c r="AM101" s="811">
        <v>3981</v>
      </c>
      <c r="AN101" s="812">
        <v>0.62370000000000003</v>
      </c>
      <c r="AO101" s="813">
        <v>0.62549999999999994</v>
      </c>
      <c r="AP101" s="814">
        <v>0.84409999999999996</v>
      </c>
      <c r="AQ101" s="812">
        <v>0.73419999999999996</v>
      </c>
      <c r="AR101" s="815">
        <v>0.73419999999999996</v>
      </c>
      <c r="AS101" s="825">
        <v>1441.41</v>
      </c>
      <c r="AT101" s="826">
        <v>521.82999999999993</v>
      </c>
      <c r="AU101" s="814">
        <v>10072363</v>
      </c>
      <c r="AV101" s="812">
        <v>1</v>
      </c>
      <c r="AW101" s="811">
        <v>10072363</v>
      </c>
      <c r="BB101" s="619" t="s">
        <v>549</v>
      </c>
      <c r="BC101" s="619" t="s">
        <v>675</v>
      </c>
      <c r="BD101" s="768">
        <v>8474316753</v>
      </c>
      <c r="BE101" s="769">
        <v>553.09</v>
      </c>
      <c r="BF101" s="808">
        <v>15321768</v>
      </c>
      <c r="BG101" s="816">
        <v>0.62549999999999994</v>
      </c>
      <c r="BH101" s="673"/>
      <c r="BI101" s="770">
        <v>19302</v>
      </c>
      <c r="BJ101" s="808">
        <v>34.9</v>
      </c>
      <c r="BK101" s="770">
        <v>124227</v>
      </c>
      <c r="BL101" s="810">
        <v>225</v>
      </c>
      <c r="BN101" s="619" t="s">
        <v>549</v>
      </c>
      <c r="BO101" s="619" t="s">
        <v>550</v>
      </c>
      <c r="BP101" s="772">
        <v>0.99819157088122612</v>
      </c>
      <c r="BQ101" s="772">
        <v>0.98730000000000007</v>
      </c>
      <c r="BR101" s="818">
        <v>0.98286363636363627</v>
      </c>
      <c r="BS101" s="774"/>
      <c r="BT101" s="819">
        <v>2011</v>
      </c>
      <c r="BU101" s="776">
        <v>0.9869</v>
      </c>
      <c r="BV101" s="777"/>
      <c r="BW101" s="778">
        <v>0.66349999999999998</v>
      </c>
      <c r="BX101" s="778">
        <v>0.65500000000000003</v>
      </c>
      <c r="BY101" s="778">
        <v>1.0045999999999999</v>
      </c>
      <c r="BZ101" s="622"/>
      <c r="CA101" s="619" t="s">
        <v>549</v>
      </c>
      <c r="CB101" s="619" t="s">
        <v>675</v>
      </c>
      <c r="CC101" s="770">
        <v>35704</v>
      </c>
      <c r="CD101" s="770">
        <v>35607</v>
      </c>
      <c r="CE101" s="770">
        <v>37309</v>
      </c>
      <c r="CF101" s="820">
        <v>36206.666666666664</v>
      </c>
      <c r="CG101" s="820">
        <v>0.84409999999999996</v>
      </c>
      <c r="CH101" s="639"/>
      <c r="CI101" s="820">
        <v>-1102.3333333333358</v>
      </c>
      <c r="CJ101" s="820">
        <v>-2.9499999999999998E-2</v>
      </c>
      <c r="CL101" s="619" t="s">
        <v>549</v>
      </c>
      <c r="CM101" s="619" t="s">
        <v>675</v>
      </c>
      <c r="CN101" s="780">
        <v>0.73419999999999996</v>
      </c>
      <c r="CO101" s="781"/>
      <c r="CP101" s="780">
        <v>19302</v>
      </c>
      <c r="CQ101" s="787">
        <v>20157552</v>
      </c>
      <c r="CR101" s="787">
        <v>0</v>
      </c>
      <c r="CS101" s="787">
        <v>20157552</v>
      </c>
      <c r="CT101" s="787">
        <v>1044.32</v>
      </c>
      <c r="CU101" s="781"/>
      <c r="CV101" s="822">
        <v>1441.41</v>
      </c>
      <c r="CW101" s="787">
        <v>521.82999999999993</v>
      </c>
      <c r="CX101" s="785">
        <v>0.72499999999999998</v>
      </c>
      <c r="CY101" s="786"/>
      <c r="CZ101" s="787">
        <v>0.65500000000000003</v>
      </c>
      <c r="DA101" s="787">
        <v>1</v>
      </c>
      <c r="DB101" s="781"/>
      <c r="DC101" s="785">
        <v>1</v>
      </c>
      <c r="DX101" s="1037" t="s">
        <v>381</v>
      </c>
      <c r="DY101" s="1037" t="s">
        <v>830</v>
      </c>
      <c r="DZ101" s="1038" t="s">
        <v>6</v>
      </c>
      <c r="EA101" s="1039" t="s">
        <v>1091</v>
      </c>
      <c r="EB101" s="792">
        <v>1120</v>
      </c>
      <c r="EC101" s="793"/>
      <c r="ED101" s="794">
        <v>1120</v>
      </c>
      <c r="EE101" s="794"/>
      <c r="EF101" s="793"/>
      <c r="EG101" s="794">
        <v>1.9354392755927284E-2</v>
      </c>
      <c r="EH101" s="793"/>
      <c r="EI101" s="794">
        <v>0</v>
      </c>
      <c r="EJ101" s="794"/>
      <c r="EK101" s="794">
        <v>0</v>
      </c>
      <c r="EL101" s="794"/>
      <c r="EM101" s="793"/>
      <c r="EN101" s="793"/>
      <c r="EO101" s="795"/>
      <c r="ES101" s="823" t="s">
        <v>490</v>
      </c>
      <c r="ET101" s="824" t="s">
        <v>491</v>
      </c>
      <c r="EU101" s="841">
        <v>4099691</v>
      </c>
    </row>
    <row r="102" spans="1:151" ht="15.75">
      <c r="A102" s="798" t="s">
        <v>551</v>
      </c>
      <c r="B102" s="799" t="s">
        <v>552</v>
      </c>
      <c r="C102" s="1026">
        <v>9003</v>
      </c>
      <c r="D102" s="1027">
        <v>9209</v>
      </c>
      <c r="E102" s="1030"/>
      <c r="F102" s="1030">
        <v>9209</v>
      </c>
      <c r="G102" s="1030"/>
      <c r="H102" s="1031">
        <v>9209</v>
      </c>
      <c r="K102" s="802" t="s">
        <v>551</v>
      </c>
      <c r="L102" s="803" t="s">
        <v>552</v>
      </c>
      <c r="M102" s="804">
        <v>4341671913</v>
      </c>
      <c r="N102" s="805">
        <v>339373650</v>
      </c>
      <c r="O102" s="804">
        <v>4002298263</v>
      </c>
      <c r="P102" s="802">
        <v>2013</v>
      </c>
      <c r="Q102" s="752">
        <v>0.94820000000000004</v>
      </c>
      <c r="R102" s="803">
        <v>4220943116</v>
      </c>
      <c r="S102" s="806">
        <v>339373650</v>
      </c>
      <c r="T102" s="803">
        <v>210446082</v>
      </c>
      <c r="U102" s="803">
        <v>1071167668</v>
      </c>
      <c r="V102" s="803">
        <v>5841930516</v>
      </c>
      <c r="X102" s="619" t="s">
        <v>551</v>
      </c>
      <c r="Y102" s="619" t="s">
        <v>552</v>
      </c>
      <c r="Z102" s="807">
        <v>5841930516</v>
      </c>
      <c r="AA102" s="808">
        <v>38089386.964320004</v>
      </c>
      <c r="AB102" s="756">
        <v>16014828</v>
      </c>
      <c r="AC102" s="756">
        <v>279478</v>
      </c>
      <c r="AD102" s="809">
        <v>54383692.964320004</v>
      </c>
      <c r="AE102" s="810">
        <v>9209</v>
      </c>
      <c r="AF102" s="807">
        <v>5905</v>
      </c>
      <c r="AG102" s="807">
        <v>0.92510000000000003</v>
      </c>
      <c r="AI102" s="619" t="s">
        <v>551</v>
      </c>
      <c r="AJ102" s="619" t="s">
        <v>552</v>
      </c>
      <c r="AK102" s="760">
        <v>54383692.964320004</v>
      </c>
      <c r="AL102" s="761">
        <v>9209</v>
      </c>
      <c r="AM102" s="811">
        <v>5905</v>
      </c>
      <c r="AN102" s="812">
        <v>0.92510000000000003</v>
      </c>
      <c r="AO102" s="813">
        <v>0.31619999999999998</v>
      </c>
      <c r="AP102" s="814">
        <v>0.80249999999999999</v>
      </c>
      <c r="AQ102" s="812">
        <v>0.80289999999999995</v>
      </c>
      <c r="AR102" s="815">
        <v>0.80289999999999995</v>
      </c>
      <c r="AS102" s="825">
        <v>1576.29</v>
      </c>
      <c r="AT102" s="826">
        <v>386.95000000000005</v>
      </c>
      <c r="AU102" s="814">
        <v>3563423</v>
      </c>
      <c r="AV102" s="812">
        <v>0.88100000000000001</v>
      </c>
      <c r="AW102" s="811">
        <v>3139376</v>
      </c>
      <c r="BB102" s="619" t="s">
        <v>551</v>
      </c>
      <c r="BC102" s="619" t="s">
        <v>676</v>
      </c>
      <c r="BD102" s="768">
        <v>5841930516</v>
      </c>
      <c r="BE102" s="769">
        <v>754.28</v>
      </c>
      <c r="BF102" s="808">
        <v>7745042</v>
      </c>
      <c r="BG102" s="816">
        <v>0.31619999999999998</v>
      </c>
      <c r="BH102" s="673"/>
      <c r="BI102" s="770">
        <v>9209</v>
      </c>
      <c r="BJ102" s="808">
        <v>12.21</v>
      </c>
      <c r="BK102" s="770">
        <v>69870</v>
      </c>
      <c r="BL102" s="810">
        <v>93</v>
      </c>
      <c r="BN102" s="619" t="s">
        <v>551</v>
      </c>
      <c r="BO102" s="619" t="s">
        <v>552</v>
      </c>
      <c r="BP102" s="772">
        <v>0.93230144927536229</v>
      </c>
      <c r="BQ102" s="772">
        <v>0.94930000000000003</v>
      </c>
      <c r="BR102" s="818">
        <v>0.95281355932203393</v>
      </c>
      <c r="BS102" s="774"/>
      <c r="BT102" s="819">
        <v>2013</v>
      </c>
      <c r="BU102" s="776">
        <v>0.94820000000000004</v>
      </c>
      <c r="BV102" s="777"/>
      <c r="BW102" s="778">
        <v>0.67</v>
      </c>
      <c r="BX102" s="778">
        <v>0.63500000000000001</v>
      </c>
      <c r="BY102" s="778">
        <v>0.97389999999999999</v>
      </c>
      <c r="BZ102" s="622"/>
      <c r="CA102" s="619" t="s">
        <v>551</v>
      </c>
      <c r="CB102" s="619" t="s">
        <v>676</v>
      </c>
      <c r="CC102" s="770">
        <v>33579</v>
      </c>
      <c r="CD102" s="770">
        <v>34008</v>
      </c>
      <c r="CE102" s="770">
        <v>35681</v>
      </c>
      <c r="CF102" s="820">
        <v>34422.666666666664</v>
      </c>
      <c r="CG102" s="820">
        <v>0.80249999999999999</v>
      </c>
      <c r="CH102" s="639"/>
      <c r="CI102" s="820">
        <v>-1258.3333333333358</v>
      </c>
      <c r="CJ102" s="820">
        <v>-3.5299999999999998E-2</v>
      </c>
      <c r="CL102" s="619" t="s">
        <v>551</v>
      </c>
      <c r="CM102" s="619" t="s">
        <v>676</v>
      </c>
      <c r="CN102" s="780">
        <v>0.80289999999999995</v>
      </c>
      <c r="CO102" s="781"/>
      <c r="CP102" s="780">
        <v>9209</v>
      </c>
      <c r="CQ102" s="787">
        <v>12786320</v>
      </c>
      <c r="CR102" s="787">
        <v>0</v>
      </c>
      <c r="CS102" s="787">
        <v>12786320</v>
      </c>
      <c r="CT102" s="787">
        <v>1388.46</v>
      </c>
      <c r="CU102" s="781"/>
      <c r="CV102" s="822">
        <v>1576.29</v>
      </c>
      <c r="CW102" s="787">
        <v>386.95000000000005</v>
      </c>
      <c r="CX102" s="785">
        <v>0.88100000000000001</v>
      </c>
      <c r="CY102" s="786"/>
      <c r="CZ102" s="787">
        <v>0.63500000000000001</v>
      </c>
      <c r="DA102" s="787" t="s">
        <v>2</v>
      </c>
      <c r="DB102" s="781"/>
      <c r="DC102" s="785">
        <v>0.88100000000000001</v>
      </c>
      <c r="DX102" s="1040" t="s">
        <v>381</v>
      </c>
      <c r="DY102" s="1040" t="s">
        <v>1226</v>
      </c>
      <c r="DZ102" s="1040" t="s">
        <v>6</v>
      </c>
      <c r="EA102" s="1041" t="s">
        <v>1227</v>
      </c>
      <c r="EB102" s="792">
        <v>66</v>
      </c>
      <c r="EC102" s="827"/>
      <c r="ED102" s="828">
        <v>66</v>
      </c>
      <c r="EE102" s="828"/>
      <c r="EF102" s="827"/>
      <c r="EG102" s="828">
        <v>1.1405267159742864E-3</v>
      </c>
      <c r="EH102" s="827"/>
      <c r="EI102" s="794">
        <v>0</v>
      </c>
      <c r="EJ102" s="828"/>
      <c r="EK102" s="828">
        <v>0</v>
      </c>
      <c r="EL102" s="828"/>
      <c r="EM102" s="827"/>
      <c r="EN102" s="827"/>
      <c r="EO102" s="829"/>
      <c r="ES102" s="823" t="s">
        <v>492</v>
      </c>
      <c r="ET102" s="824" t="s">
        <v>493</v>
      </c>
      <c r="EU102" s="841">
        <v>2834659</v>
      </c>
    </row>
    <row r="103" spans="1:151" ht="15.75">
      <c r="A103" s="798" t="s">
        <v>553</v>
      </c>
      <c r="B103" s="799" t="s">
        <v>554</v>
      </c>
      <c r="C103" s="1026">
        <v>10960</v>
      </c>
      <c r="D103" s="1027">
        <v>13133</v>
      </c>
      <c r="E103" s="1030"/>
      <c r="F103" s="1030">
        <v>13133</v>
      </c>
      <c r="G103" s="1030"/>
      <c r="H103" s="1031">
        <v>13133</v>
      </c>
      <c r="K103" s="802" t="s">
        <v>553</v>
      </c>
      <c r="L103" s="803" t="s">
        <v>554</v>
      </c>
      <c r="M103" s="804">
        <v>4725739553</v>
      </c>
      <c r="N103" s="805">
        <v>188747344</v>
      </c>
      <c r="O103" s="804">
        <v>4536992209</v>
      </c>
      <c r="P103" s="802">
        <v>2016</v>
      </c>
      <c r="Q103" s="752">
        <v>1.0039</v>
      </c>
      <c r="R103" s="803">
        <v>4519366679</v>
      </c>
      <c r="S103" s="806">
        <v>188747344</v>
      </c>
      <c r="T103" s="803">
        <v>108585013</v>
      </c>
      <c r="U103" s="803">
        <v>2089352476</v>
      </c>
      <c r="V103" s="803">
        <v>6906051512</v>
      </c>
      <c r="X103" s="619" t="s">
        <v>553</v>
      </c>
      <c r="Y103" s="619" t="s">
        <v>554</v>
      </c>
      <c r="Z103" s="807">
        <v>6906051512</v>
      </c>
      <c r="AA103" s="808">
        <v>45027455.858240001</v>
      </c>
      <c r="AB103" s="756">
        <v>14324789</v>
      </c>
      <c r="AC103" s="756">
        <v>737219</v>
      </c>
      <c r="AD103" s="809">
        <v>60089463.858240001</v>
      </c>
      <c r="AE103" s="810">
        <v>13133</v>
      </c>
      <c r="AF103" s="807">
        <v>4575</v>
      </c>
      <c r="AG103" s="807">
        <v>0.7167</v>
      </c>
      <c r="AI103" s="619" t="s">
        <v>553</v>
      </c>
      <c r="AJ103" s="619" t="s">
        <v>554</v>
      </c>
      <c r="AK103" s="760">
        <v>60089463.858240001</v>
      </c>
      <c r="AL103" s="761">
        <v>13133</v>
      </c>
      <c r="AM103" s="811">
        <v>4575</v>
      </c>
      <c r="AN103" s="812">
        <v>0.7167</v>
      </c>
      <c r="AO103" s="813">
        <v>0.76570000000000005</v>
      </c>
      <c r="AP103" s="814">
        <v>0.88690000000000002</v>
      </c>
      <c r="AQ103" s="812">
        <v>0.80679999999999996</v>
      </c>
      <c r="AR103" s="815">
        <v>0.80679999999999996</v>
      </c>
      <c r="AS103" s="825">
        <v>1583.94</v>
      </c>
      <c r="AT103" s="826">
        <v>379.29999999999995</v>
      </c>
      <c r="AU103" s="814">
        <v>4981347</v>
      </c>
      <c r="AV103" s="812">
        <v>1</v>
      </c>
      <c r="AW103" s="811">
        <v>4981347</v>
      </c>
      <c r="BB103" s="619" t="s">
        <v>553</v>
      </c>
      <c r="BC103" s="619" t="s">
        <v>677</v>
      </c>
      <c r="BD103" s="768">
        <v>6906051512</v>
      </c>
      <c r="BE103" s="769">
        <v>368.17</v>
      </c>
      <c r="BF103" s="808">
        <v>18757779</v>
      </c>
      <c r="BG103" s="816">
        <v>0.76570000000000005</v>
      </c>
      <c r="BH103" s="673"/>
      <c r="BI103" s="770">
        <v>13133</v>
      </c>
      <c r="BJ103" s="808">
        <v>35.67</v>
      </c>
      <c r="BK103" s="770">
        <v>81674</v>
      </c>
      <c r="BL103" s="810">
        <v>222</v>
      </c>
      <c r="BN103" s="619" t="s">
        <v>553</v>
      </c>
      <c r="BO103" s="619" t="s">
        <v>554</v>
      </c>
      <c r="BP103" s="772">
        <v>1.007792507204611</v>
      </c>
      <c r="BQ103" s="772">
        <v>1.0219</v>
      </c>
      <c r="BR103" s="818">
        <v>0.99056842105263154</v>
      </c>
      <c r="BS103" s="774"/>
      <c r="BT103" s="819">
        <v>2016</v>
      </c>
      <c r="BU103" s="776">
        <v>1.0039</v>
      </c>
      <c r="BV103" s="777"/>
      <c r="BW103" s="778">
        <v>0.73</v>
      </c>
      <c r="BX103" s="778">
        <v>0.73299999999999998</v>
      </c>
      <c r="BY103" s="778">
        <v>1.1242000000000001</v>
      </c>
      <c r="BZ103" s="622"/>
      <c r="CA103" s="619" t="s">
        <v>553</v>
      </c>
      <c r="CB103" s="619" t="s">
        <v>677</v>
      </c>
      <c r="CC103" s="770">
        <v>37455</v>
      </c>
      <c r="CD103" s="770">
        <v>37933</v>
      </c>
      <c r="CE103" s="770">
        <v>38746</v>
      </c>
      <c r="CF103" s="820">
        <v>38044.666666666664</v>
      </c>
      <c r="CG103" s="820">
        <v>0.88690000000000002</v>
      </c>
      <c r="CH103" s="639"/>
      <c r="CI103" s="820">
        <v>-701.33333333333576</v>
      </c>
      <c r="CJ103" s="820">
        <v>-1.8100000000000002E-2</v>
      </c>
      <c r="CL103" s="619" t="s">
        <v>553</v>
      </c>
      <c r="CM103" s="619" t="s">
        <v>677</v>
      </c>
      <c r="CN103" s="780">
        <v>0.80679999999999996</v>
      </c>
      <c r="CO103" s="781"/>
      <c r="CP103" s="780">
        <v>13133</v>
      </c>
      <c r="CQ103" s="787">
        <v>20456543</v>
      </c>
      <c r="CR103" s="787">
        <v>0</v>
      </c>
      <c r="CS103" s="787">
        <v>20456543</v>
      </c>
      <c r="CT103" s="787">
        <v>1557.64</v>
      </c>
      <c r="CU103" s="781"/>
      <c r="CV103" s="822">
        <v>1583.94</v>
      </c>
      <c r="CW103" s="787">
        <v>379.29999999999995</v>
      </c>
      <c r="CX103" s="785">
        <v>0.98299999999999998</v>
      </c>
      <c r="CY103" s="786"/>
      <c r="CZ103" s="787">
        <v>0.73299999999999998</v>
      </c>
      <c r="DA103" s="787">
        <v>1</v>
      </c>
      <c r="DB103" s="781"/>
      <c r="DC103" s="785">
        <v>1</v>
      </c>
      <c r="DX103" s="1038" t="s">
        <v>381</v>
      </c>
      <c r="DY103" s="1038" t="s">
        <v>1092</v>
      </c>
      <c r="DZ103" s="1038" t="s">
        <v>6</v>
      </c>
      <c r="EA103" s="1039" t="s">
        <v>1093</v>
      </c>
      <c r="EB103" s="792">
        <v>300</v>
      </c>
      <c r="EC103" s="793"/>
      <c r="ED103" s="794">
        <v>300</v>
      </c>
      <c r="EE103" s="794">
        <v>57868</v>
      </c>
      <c r="EF103" s="793"/>
      <c r="EG103" s="794">
        <v>5.1842123453376653E-3</v>
      </c>
      <c r="EH103" s="793"/>
      <c r="EI103" s="794">
        <v>0</v>
      </c>
      <c r="EJ103" s="794"/>
      <c r="EK103" s="794">
        <v>0</v>
      </c>
      <c r="EL103" s="794"/>
      <c r="EM103" s="793"/>
      <c r="EN103" s="793"/>
      <c r="EO103" s="795"/>
      <c r="ES103" s="823" t="s">
        <v>494</v>
      </c>
      <c r="ET103" s="824" t="s">
        <v>495</v>
      </c>
      <c r="EU103" s="841">
        <v>2107127</v>
      </c>
    </row>
    <row r="104" spans="1:151" ht="15.75">
      <c r="A104" s="798" t="s">
        <v>555</v>
      </c>
      <c r="B104" s="799" t="s">
        <v>556</v>
      </c>
      <c r="C104" s="1026">
        <v>5078</v>
      </c>
      <c r="D104" s="1027">
        <v>5078</v>
      </c>
      <c r="E104" s="1030"/>
      <c r="F104" s="1030">
        <v>5078</v>
      </c>
      <c r="G104" s="1030"/>
      <c r="H104" s="1031">
        <v>5078</v>
      </c>
      <c r="K104" s="802" t="s">
        <v>555</v>
      </c>
      <c r="L104" s="803" t="s">
        <v>556</v>
      </c>
      <c r="M104" s="804">
        <v>2255194523</v>
      </c>
      <c r="N104" s="805">
        <v>263274946</v>
      </c>
      <c r="O104" s="804">
        <v>1991919577</v>
      </c>
      <c r="P104" s="802">
        <v>2017</v>
      </c>
      <c r="Q104" s="752">
        <v>0.97709999999999997</v>
      </c>
      <c r="R104" s="803">
        <v>2038603599</v>
      </c>
      <c r="S104" s="806">
        <v>263274946</v>
      </c>
      <c r="T104" s="803">
        <v>99061985</v>
      </c>
      <c r="U104" s="803">
        <v>682698680</v>
      </c>
      <c r="V104" s="803">
        <v>3083639210</v>
      </c>
      <c r="X104" s="619" t="s">
        <v>555</v>
      </c>
      <c r="Y104" s="619" t="s">
        <v>556</v>
      </c>
      <c r="Z104" s="807">
        <v>3083639210</v>
      </c>
      <c r="AA104" s="808">
        <v>20105327.649200004</v>
      </c>
      <c r="AB104" s="756">
        <v>6896378</v>
      </c>
      <c r="AC104" s="756">
        <v>158543</v>
      </c>
      <c r="AD104" s="809">
        <v>27160248.649200004</v>
      </c>
      <c r="AE104" s="810">
        <v>5078</v>
      </c>
      <c r="AF104" s="807">
        <v>5349</v>
      </c>
      <c r="AG104" s="807">
        <v>0.83799999999999997</v>
      </c>
      <c r="AI104" s="619" t="s">
        <v>555</v>
      </c>
      <c r="AJ104" s="619" t="s">
        <v>556</v>
      </c>
      <c r="AK104" s="760">
        <v>27160248.649200004</v>
      </c>
      <c r="AL104" s="761">
        <v>5078</v>
      </c>
      <c r="AM104" s="811">
        <v>5349</v>
      </c>
      <c r="AN104" s="812">
        <v>0.83799999999999997</v>
      </c>
      <c r="AO104" s="813">
        <v>0.37590000000000001</v>
      </c>
      <c r="AP104" s="814">
        <v>0.81769999999999998</v>
      </c>
      <c r="AQ104" s="812">
        <v>0.78169999999999995</v>
      </c>
      <c r="AR104" s="815">
        <v>0.78169999999999995</v>
      </c>
      <c r="AS104" s="825">
        <v>1534.66</v>
      </c>
      <c r="AT104" s="826">
        <v>428.57999999999993</v>
      </c>
      <c r="AU104" s="814">
        <v>2176329</v>
      </c>
      <c r="AV104" s="812">
        <v>0.81599999999999995</v>
      </c>
      <c r="AW104" s="811">
        <v>1775884</v>
      </c>
      <c r="BB104" s="619" t="s">
        <v>555</v>
      </c>
      <c r="BC104" s="619" t="s">
        <v>678</v>
      </c>
      <c r="BD104" s="768">
        <v>3083639210</v>
      </c>
      <c r="BE104" s="769">
        <v>334.83</v>
      </c>
      <c r="BF104" s="808">
        <v>9209567</v>
      </c>
      <c r="BG104" s="816">
        <v>0.37590000000000001</v>
      </c>
      <c r="BH104" s="673"/>
      <c r="BI104" s="770">
        <v>5078</v>
      </c>
      <c r="BJ104" s="808">
        <v>15.17</v>
      </c>
      <c r="BK104" s="770">
        <v>38226</v>
      </c>
      <c r="BL104" s="810">
        <v>114</v>
      </c>
      <c r="BN104" s="619" t="s">
        <v>555</v>
      </c>
      <c r="BO104" s="619" t="s">
        <v>556</v>
      </c>
      <c r="BP104" s="772">
        <v>1.0200507954545452</v>
      </c>
      <c r="BQ104" s="772">
        <v>1.0037</v>
      </c>
      <c r="BR104" s="773">
        <v>0.96375423728813558</v>
      </c>
      <c r="BS104" s="774"/>
      <c r="BT104" s="775">
        <v>2017</v>
      </c>
      <c r="BU104" s="776">
        <v>0.97709999999999997</v>
      </c>
      <c r="BV104" s="777"/>
      <c r="BW104" s="778">
        <v>0.66</v>
      </c>
      <c r="BX104" s="778">
        <v>0.64500000000000002</v>
      </c>
      <c r="BY104" s="778">
        <v>0.98929999999999996</v>
      </c>
      <c r="BZ104" s="622"/>
      <c r="CA104" s="619" t="s">
        <v>555</v>
      </c>
      <c r="CB104" s="619" t="s">
        <v>678</v>
      </c>
      <c r="CC104" s="770">
        <v>34547</v>
      </c>
      <c r="CD104" s="770">
        <v>34630</v>
      </c>
      <c r="CE104" s="770">
        <v>36046</v>
      </c>
      <c r="CF104" s="820">
        <v>35074.333333333336</v>
      </c>
      <c r="CG104" s="820">
        <v>0.81769999999999998</v>
      </c>
      <c r="CH104" s="639"/>
      <c r="CI104" s="820">
        <v>-971.66666666666424</v>
      </c>
      <c r="CJ104" s="820">
        <v>-2.7E-2</v>
      </c>
      <c r="CL104" s="619" t="s">
        <v>555</v>
      </c>
      <c r="CM104" s="619" t="s">
        <v>678</v>
      </c>
      <c r="CN104" s="780">
        <v>0.78169999999999995</v>
      </c>
      <c r="CO104" s="781"/>
      <c r="CP104" s="780">
        <v>5078</v>
      </c>
      <c r="CQ104" s="787">
        <v>6356987</v>
      </c>
      <c r="CR104" s="787">
        <v>0</v>
      </c>
      <c r="CS104" s="787">
        <v>6356987</v>
      </c>
      <c r="CT104" s="787">
        <v>1251.8699999999999</v>
      </c>
      <c r="CU104" s="781"/>
      <c r="CV104" s="822">
        <v>1534.66</v>
      </c>
      <c r="CW104" s="787">
        <v>428.57999999999993</v>
      </c>
      <c r="CX104" s="785">
        <v>0.81599999999999995</v>
      </c>
      <c r="CY104" s="786"/>
      <c r="CZ104" s="787">
        <v>0.64500000000000002</v>
      </c>
      <c r="DA104" s="787" t="s">
        <v>2</v>
      </c>
      <c r="DB104" s="781"/>
      <c r="DC104" s="785">
        <v>0.81599999999999995</v>
      </c>
      <c r="DX104" s="1038" t="s">
        <v>383</v>
      </c>
      <c r="DY104" s="1038" t="s">
        <v>383</v>
      </c>
      <c r="DZ104" s="1038" t="s">
        <v>744</v>
      </c>
      <c r="EA104" s="1039" t="s">
        <v>384</v>
      </c>
      <c r="EB104" s="792">
        <v>8059</v>
      </c>
      <c r="EC104" s="793"/>
      <c r="ED104" s="794">
        <v>8059</v>
      </c>
      <c r="EE104" s="794"/>
      <c r="EF104" s="793"/>
      <c r="EG104" s="794">
        <v>0.90459086317207316</v>
      </c>
      <c r="EH104" s="793"/>
      <c r="EI104" s="794">
        <v>3650285</v>
      </c>
      <c r="EJ104" s="794"/>
      <c r="EK104" s="794">
        <v>3302014</v>
      </c>
      <c r="EL104" s="794">
        <v>3650285</v>
      </c>
      <c r="EM104" s="793">
        <v>0</v>
      </c>
      <c r="EN104" s="793"/>
      <c r="EO104" s="795"/>
      <c r="ES104" s="823" t="s">
        <v>496</v>
      </c>
      <c r="ET104" s="824" t="s">
        <v>497</v>
      </c>
      <c r="EU104" s="841">
        <v>2453344</v>
      </c>
    </row>
    <row r="105" spans="1:151" ht="16.5" thickBot="1">
      <c r="A105" s="847" t="s">
        <v>557</v>
      </c>
      <c r="B105" s="848" t="s">
        <v>558</v>
      </c>
      <c r="C105" s="1026">
        <v>2091</v>
      </c>
      <c r="D105" s="1027">
        <v>2091</v>
      </c>
      <c r="E105" s="1033"/>
      <c r="F105" s="1033">
        <v>2091</v>
      </c>
      <c r="G105" s="1033"/>
      <c r="H105" s="1034">
        <v>2091</v>
      </c>
      <c r="K105" s="851" t="s">
        <v>557</v>
      </c>
      <c r="L105" s="852" t="s">
        <v>558</v>
      </c>
      <c r="M105" s="853">
        <v>1996994988</v>
      </c>
      <c r="N105" s="854">
        <v>98897870</v>
      </c>
      <c r="O105" s="853">
        <v>1898097118</v>
      </c>
      <c r="P105" s="802">
        <v>2016</v>
      </c>
      <c r="Q105" s="752">
        <v>0.93010000000000004</v>
      </c>
      <c r="R105" s="852">
        <v>2040745208</v>
      </c>
      <c r="S105" s="855">
        <v>98897870</v>
      </c>
      <c r="T105" s="852">
        <v>48658008</v>
      </c>
      <c r="U105" s="852">
        <v>268613984</v>
      </c>
      <c r="V105" s="852">
        <v>2456915070</v>
      </c>
      <c r="X105" s="619" t="s">
        <v>557</v>
      </c>
      <c r="Y105" s="619" t="s">
        <v>558</v>
      </c>
      <c r="Z105" s="856">
        <v>2456915070</v>
      </c>
      <c r="AA105" s="857">
        <v>16019086.256400002</v>
      </c>
      <c r="AB105" s="858">
        <v>3611120</v>
      </c>
      <c r="AC105" s="756">
        <v>51647</v>
      </c>
      <c r="AD105" s="859">
        <v>19681853.256400004</v>
      </c>
      <c r="AE105" s="860">
        <v>2091</v>
      </c>
      <c r="AF105" s="861">
        <v>9413</v>
      </c>
      <c r="AG105" s="861">
        <v>1.4746999999999999</v>
      </c>
      <c r="AI105" s="619" t="s">
        <v>557</v>
      </c>
      <c r="AJ105" s="619" t="s">
        <v>558</v>
      </c>
      <c r="AK105" s="760">
        <v>19681853.256400004</v>
      </c>
      <c r="AL105" s="761">
        <v>2091</v>
      </c>
      <c r="AM105" s="862">
        <v>9413</v>
      </c>
      <c r="AN105" s="863">
        <v>1.4746999999999999</v>
      </c>
      <c r="AO105" s="864">
        <v>0.32079999999999997</v>
      </c>
      <c r="AP105" s="865">
        <v>0.7772</v>
      </c>
      <c r="AQ105" s="863">
        <v>1.0105999999999999</v>
      </c>
      <c r="AR105" s="866" t="s">
        <v>2</v>
      </c>
      <c r="AS105" s="867" t="s">
        <v>2</v>
      </c>
      <c r="AT105" s="868" t="s">
        <v>2</v>
      </c>
      <c r="AU105" s="865">
        <v>0</v>
      </c>
      <c r="AV105" s="869" t="s">
        <v>2</v>
      </c>
      <c r="AW105" s="862">
        <v>0</v>
      </c>
      <c r="BB105" s="619" t="s">
        <v>557</v>
      </c>
      <c r="BC105" s="619" t="s">
        <v>679</v>
      </c>
      <c r="BD105" s="768">
        <v>2456915070</v>
      </c>
      <c r="BE105" s="769">
        <v>312.60000000000002</v>
      </c>
      <c r="BF105" s="808">
        <v>7859613</v>
      </c>
      <c r="BG105" s="816">
        <v>0.32079999999999997</v>
      </c>
      <c r="BH105" s="673"/>
      <c r="BI105" s="770">
        <v>2091</v>
      </c>
      <c r="BJ105" s="808">
        <v>6.69</v>
      </c>
      <c r="BK105" s="770">
        <v>18314</v>
      </c>
      <c r="BL105" s="810">
        <v>59</v>
      </c>
      <c r="BN105" s="619" t="s">
        <v>557</v>
      </c>
      <c r="BO105" s="619" t="s">
        <v>558</v>
      </c>
      <c r="BP105" s="772">
        <v>0.99387499999999984</v>
      </c>
      <c r="BQ105" s="772">
        <v>0.94159999999999999</v>
      </c>
      <c r="BR105" s="818">
        <v>0.9012</v>
      </c>
      <c r="BS105" s="774"/>
      <c r="BT105" s="819">
        <v>2016</v>
      </c>
      <c r="BU105" s="776">
        <v>0.93010000000000004</v>
      </c>
      <c r="BV105" s="777"/>
      <c r="BW105" s="778">
        <v>0.6</v>
      </c>
      <c r="BX105" s="778">
        <v>0.55800000000000005</v>
      </c>
      <c r="BY105" s="778">
        <v>0.85580000000000001</v>
      </c>
      <c r="BZ105" s="622"/>
      <c r="CA105" s="619" t="s">
        <v>557</v>
      </c>
      <c r="CB105" s="619" t="s">
        <v>679</v>
      </c>
      <c r="CC105" s="770">
        <v>32595</v>
      </c>
      <c r="CD105" s="770">
        <v>33002</v>
      </c>
      <c r="CE105" s="770">
        <v>34410</v>
      </c>
      <c r="CF105" s="820">
        <v>33335.666666666664</v>
      </c>
      <c r="CG105" s="820">
        <v>0.7772</v>
      </c>
      <c r="CH105" s="639"/>
      <c r="CI105" s="820">
        <v>-1074.3333333333358</v>
      </c>
      <c r="CJ105" s="820">
        <v>-3.1199999999999999E-2</v>
      </c>
      <c r="CL105" s="619" t="s">
        <v>557</v>
      </c>
      <c r="CM105" s="619" t="s">
        <v>679</v>
      </c>
      <c r="CN105" s="780" t="s">
        <v>2</v>
      </c>
      <c r="CO105" s="781"/>
      <c r="CP105" s="870">
        <v>2091</v>
      </c>
      <c r="CQ105" s="871">
        <v>2995074</v>
      </c>
      <c r="CR105" s="871">
        <v>0</v>
      </c>
      <c r="CS105" s="871">
        <v>2995074</v>
      </c>
      <c r="CT105" s="871">
        <v>1432.36</v>
      </c>
      <c r="CU105" s="781"/>
      <c r="CV105" s="872" t="s">
        <v>2</v>
      </c>
      <c r="CW105" s="871" t="s">
        <v>2</v>
      </c>
      <c r="CX105" s="873" t="s">
        <v>2</v>
      </c>
      <c r="CY105" s="786"/>
      <c r="CZ105" s="787">
        <v>0.55800000000000005</v>
      </c>
      <c r="DA105" s="871" t="s">
        <v>2</v>
      </c>
      <c r="DB105" s="781"/>
      <c r="DC105" s="873" t="s">
        <v>2</v>
      </c>
      <c r="DX105" s="1040" t="s">
        <v>383</v>
      </c>
      <c r="DY105" s="1040" t="s">
        <v>73</v>
      </c>
      <c r="DZ105" s="1040" t="s">
        <v>6</v>
      </c>
      <c r="EA105" s="1041" t="s">
        <v>1094</v>
      </c>
      <c r="EB105" s="792">
        <v>400</v>
      </c>
      <c r="EC105" s="827"/>
      <c r="ED105" s="828">
        <v>400</v>
      </c>
      <c r="EE105" s="828"/>
      <c r="EF105" s="827"/>
      <c r="EG105" s="828">
        <v>4.4898417330789087E-2</v>
      </c>
      <c r="EH105" s="827"/>
      <c r="EI105" s="794">
        <v>0</v>
      </c>
      <c r="EJ105" s="828"/>
      <c r="EK105" s="828">
        <v>163892</v>
      </c>
      <c r="EL105" s="828"/>
      <c r="EM105" s="827"/>
      <c r="EN105" s="827"/>
      <c r="EO105" s="829"/>
      <c r="ES105" s="823" t="s">
        <v>131</v>
      </c>
      <c r="ET105" s="874" t="s">
        <v>132</v>
      </c>
      <c r="EU105" s="841">
        <v>397394</v>
      </c>
    </row>
    <row r="106" spans="1:151" ht="15.75" thickBot="1">
      <c r="A106" s="660"/>
      <c r="B106" s="875" t="s">
        <v>560</v>
      </c>
      <c r="C106" s="1035">
        <v>1374718</v>
      </c>
      <c r="D106" s="1035">
        <v>1560710</v>
      </c>
      <c r="E106" s="1036">
        <v>0</v>
      </c>
      <c r="F106" s="1036">
        <v>1560710</v>
      </c>
      <c r="G106" s="1036">
        <v>0</v>
      </c>
      <c r="H106" s="1036">
        <v>1560710</v>
      </c>
      <c r="K106" s="878"/>
      <c r="L106" s="878" t="s">
        <v>560</v>
      </c>
      <c r="M106" s="879">
        <v>902672293229</v>
      </c>
      <c r="N106" s="880">
        <v>14742764335</v>
      </c>
      <c r="O106" s="880">
        <v>887929528894</v>
      </c>
      <c r="P106" s="622"/>
      <c r="Q106" s="881">
        <v>0.96709999999999996</v>
      </c>
      <c r="R106" s="882">
        <v>961431238614</v>
      </c>
      <c r="S106" s="883">
        <v>14742764335</v>
      </c>
      <c r="T106" s="882">
        <v>34459293451</v>
      </c>
      <c r="U106" s="882">
        <v>180349125998</v>
      </c>
      <c r="V106" s="882">
        <v>1190982422398</v>
      </c>
      <c r="Y106" s="619" t="s">
        <v>560</v>
      </c>
      <c r="Z106" s="884">
        <v>1190982422398</v>
      </c>
      <c r="AA106" s="885">
        <v>7765205394.0349607</v>
      </c>
      <c r="AB106" s="885">
        <v>2158039745</v>
      </c>
      <c r="AC106" s="885">
        <v>38014017</v>
      </c>
      <c r="AD106" s="886">
        <v>9961259156.0349579</v>
      </c>
      <c r="AE106" s="886">
        <v>1560710</v>
      </c>
      <c r="AF106" s="652">
        <v>6383</v>
      </c>
      <c r="AG106" s="652"/>
      <c r="AJ106" s="619" t="s">
        <v>560</v>
      </c>
      <c r="AK106" s="887">
        <v>9961259156.0349579</v>
      </c>
      <c r="AL106" s="887">
        <v>1560710</v>
      </c>
      <c r="AM106" s="888">
        <v>6383</v>
      </c>
      <c r="AN106" s="889"/>
      <c r="AO106" s="888"/>
      <c r="AP106" s="888"/>
      <c r="AQ106" s="890"/>
      <c r="AR106" s="888"/>
      <c r="AS106" s="888"/>
      <c r="AT106" s="888"/>
      <c r="AU106" s="887">
        <v>276604744</v>
      </c>
      <c r="AV106" s="889" t="s">
        <v>1265</v>
      </c>
      <c r="AW106" s="891">
        <v>268243154</v>
      </c>
      <c r="BC106" s="619" t="s">
        <v>686</v>
      </c>
      <c r="BD106" s="892">
        <v>1190982422398</v>
      </c>
      <c r="BE106" s="893">
        <v>48617.899999999972</v>
      </c>
      <c r="BF106" s="894">
        <v>24496789</v>
      </c>
      <c r="BG106" s="895"/>
      <c r="BH106" s="895"/>
      <c r="BI106" s="892">
        <v>1560710</v>
      </c>
      <c r="BJ106" s="896">
        <v>32.1</v>
      </c>
      <c r="BK106" s="897">
        <v>10283255</v>
      </c>
      <c r="BL106" s="650"/>
      <c r="BP106" s="777"/>
      <c r="BQ106" s="777"/>
      <c r="BR106" s="777"/>
      <c r="BS106" s="774"/>
      <c r="BT106" s="777"/>
      <c r="BU106" s="777"/>
      <c r="BV106" s="777"/>
      <c r="BW106" s="777"/>
      <c r="BX106" s="774"/>
      <c r="BY106" s="774"/>
      <c r="BZ106" s="622"/>
      <c r="CC106" s="810"/>
      <c r="CD106" s="810"/>
      <c r="CE106" s="810"/>
      <c r="CF106" s="820"/>
      <c r="CG106" s="820"/>
      <c r="CH106" s="639"/>
      <c r="CI106" s="820"/>
      <c r="CJ106" s="820"/>
      <c r="CM106" s="619" t="s">
        <v>560</v>
      </c>
      <c r="CN106" s="781"/>
      <c r="CO106" s="781"/>
      <c r="CP106" s="898">
        <v>1560710</v>
      </c>
      <c r="CQ106" s="899">
        <v>2997943483.1700001</v>
      </c>
      <c r="CR106" s="898">
        <v>66106373</v>
      </c>
      <c r="CS106" s="898">
        <v>3064049856.1700001</v>
      </c>
      <c r="CT106" s="898">
        <v>1963.24</v>
      </c>
      <c r="CU106" s="781"/>
      <c r="CV106" s="781" t="s">
        <v>1223</v>
      </c>
      <c r="CW106" s="781"/>
      <c r="CX106" s="781"/>
      <c r="CY106" s="781"/>
      <c r="CZ106" s="781">
        <v>0.65200000000000002</v>
      </c>
      <c r="DA106" s="781"/>
      <c r="DB106" s="781"/>
      <c r="DC106" s="781"/>
      <c r="DX106" s="1042" t="s">
        <v>383</v>
      </c>
      <c r="DY106" s="1042" t="s">
        <v>924</v>
      </c>
      <c r="DZ106" s="1042" t="s">
        <v>6</v>
      </c>
      <c r="EA106" s="1043" t="s">
        <v>1095</v>
      </c>
      <c r="EB106" s="792">
        <v>450</v>
      </c>
      <c r="EC106" s="833"/>
      <c r="ED106" s="834">
        <v>450</v>
      </c>
      <c r="EE106" s="834">
        <v>8909</v>
      </c>
      <c r="EF106" s="833"/>
      <c r="EG106" s="834">
        <v>5.0510719497137729E-2</v>
      </c>
      <c r="EH106" s="833"/>
      <c r="EI106" s="794">
        <v>0</v>
      </c>
      <c r="EJ106" s="834"/>
      <c r="EK106" s="834">
        <v>184379</v>
      </c>
      <c r="EL106" s="834"/>
      <c r="EM106" s="833"/>
      <c r="EN106" s="833"/>
      <c r="EO106" s="835"/>
      <c r="ES106" s="823" t="s">
        <v>133</v>
      </c>
      <c r="ET106" s="824" t="s">
        <v>134</v>
      </c>
      <c r="EU106" s="841">
        <v>531729</v>
      </c>
    </row>
    <row r="107" spans="1:151" ht="16.5" thickTop="1" thickBot="1">
      <c r="A107" s="660"/>
      <c r="B107" s="659"/>
      <c r="C107" s="900"/>
      <c r="D107" s="900"/>
      <c r="E107" s="901"/>
      <c r="F107" s="901"/>
      <c r="G107" s="901"/>
      <c r="H107" s="901"/>
      <c r="M107" s="902" t="s">
        <v>708</v>
      </c>
      <c r="N107" s="902" t="s">
        <v>708</v>
      </c>
      <c r="O107" s="903"/>
      <c r="P107" s="609" t="s">
        <v>709</v>
      </c>
      <c r="Q107" s="622"/>
      <c r="S107" s="902" t="s">
        <v>708</v>
      </c>
      <c r="T107" s="902" t="s">
        <v>708</v>
      </c>
      <c r="U107" s="902" t="s">
        <v>708</v>
      </c>
      <c r="Z107" s="628"/>
      <c r="AA107" s="628"/>
      <c r="AB107" s="904"/>
      <c r="AC107" s="628"/>
      <c r="AD107" s="905"/>
      <c r="AE107" s="652"/>
      <c r="AF107" s="652"/>
      <c r="AG107" s="652"/>
      <c r="AI107" s="619" t="s">
        <v>559</v>
      </c>
      <c r="AK107" s="888" t="s">
        <v>1265</v>
      </c>
      <c r="AL107" s="888" t="s">
        <v>1265</v>
      </c>
      <c r="AM107" s="888" t="s">
        <v>1265</v>
      </c>
      <c r="AN107" s="888"/>
      <c r="AO107" s="888"/>
      <c r="AP107" s="888"/>
      <c r="AQ107" s="906"/>
      <c r="AR107" s="907" t="s">
        <v>748</v>
      </c>
      <c r="AS107" s="908"/>
      <c r="AT107" s="909"/>
      <c r="AU107" s="888"/>
      <c r="AV107" s="888"/>
      <c r="AW107" s="910"/>
      <c r="BD107" s="911"/>
      <c r="BE107" s="912" t="s">
        <v>708</v>
      </c>
      <c r="BF107" s="627" t="s">
        <v>710</v>
      </c>
      <c r="BG107" s="913"/>
      <c r="BH107" s="913"/>
      <c r="BI107" s="904"/>
      <c r="BJ107" s="904"/>
      <c r="BK107" s="627" t="s">
        <v>709</v>
      </c>
      <c r="BL107" s="626"/>
      <c r="BP107" s="777"/>
      <c r="BQ107" s="777"/>
      <c r="BR107" s="777"/>
      <c r="BS107" s="774"/>
      <c r="BT107" s="914"/>
      <c r="BU107" s="914"/>
      <c r="BV107" s="914"/>
      <c r="BW107" s="915" t="s">
        <v>711</v>
      </c>
      <c r="BX107" s="916">
        <v>0.65200000000000002</v>
      </c>
      <c r="BY107" s="774"/>
      <c r="BZ107" s="622"/>
      <c r="CB107" s="619" t="s">
        <v>682</v>
      </c>
      <c r="CC107" s="810">
        <v>41851</v>
      </c>
      <c r="CD107" s="810">
        <v>42651</v>
      </c>
      <c r="CE107" s="810">
        <v>44180</v>
      </c>
      <c r="CF107" s="820">
        <v>42894</v>
      </c>
      <c r="CG107" s="820"/>
      <c r="CH107" s="639"/>
      <c r="CI107" s="820"/>
      <c r="CJ107" s="820"/>
      <c r="CN107" s="781">
        <v>41851</v>
      </c>
      <c r="CO107" s="781">
        <v>42651</v>
      </c>
      <c r="CP107" s="781">
        <v>44180</v>
      </c>
      <c r="CQ107" s="781">
        <v>42894</v>
      </c>
      <c r="CR107" s="781"/>
      <c r="CS107" s="781"/>
      <c r="CT107" s="781"/>
      <c r="CU107" s="781"/>
      <c r="CV107" s="781"/>
      <c r="CW107" s="781"/>
      <c r="CX107" s="781"/>
      <c r="CY107" s="781"/>
      <c r="CZ107" s="781"/>
      <c r="DA107" s="781"/>
      <c r="DB107" s="781"/>
      <c r="DC107" s="781"/>
      <c r="DX107" s="1042" t="s">
        <v>385</v>
      </c>
      <c r="DY107" s="1042" t="s">
        <v>385</v>
      </c>
      <c r="DZ107" s="1042" t="s">
        <v>744</v>
      </c>
      <c r="EA107" s="1043" t="s">
        <v>572</v>
      </c>
      <c r="EB107" s="792">
        <v>30975</v>
      </c>
      <c r="EC107" s="833"/>
      <c r="ED107" s="834">
        <v>30975</v>
      </c>
      <c r="EE107" s="834"/>
      <c r="EF107" s="833"/>
      <c r="EG107" s="834">
        <v>0.89254840940525593</v>
      </c>
      <c r="EH107" s="833"/>
      <c r="EI107" s="794">
        <v>4203696</v>
      </c>
      <c r="EJ107" s="834"/>
      <c r="EK107" s="834">
        <v>3752002</v>
      </c>
      <c r="EL107" s="834">
        <v>4203696</v>
      </c>
      <c r="EM107" s="833">
        <v>0</v>
      </c>
      <c r="EN107" s="833">
        <v>0</v>
      </c>
      <c r="EO107" s="835"/>
      <c r="ES107" s="823" t="s">
        <v>498</v>
      </c>
      <c r="ET107" s="824" t="s">
        <v>499</v>
      </c>
      <c r="EU107" s="841">
        <v>135355</v>
      </c>
    </row>
    <row r="108" spans="1:151" ht="15.75" thickTop="1">
      <c r="A108" s="660"/>
      <c r="B108" s="659"/>
      <c r="C108" s="900"/>
      <c r="D108" s="900"/>
      <c r="E108" s="901"/>
      <c r="F108" s="901"/>
      <c r="G108" s="901"/>
      <c r="H108" s="901"/>
      <c r="M108" s="902"/>
      <c r="N108" s="902"/>
      <c r="O108" s="903"/>
      <c r="P108" s="609"/>
      <c r="S108" s="917"/>
      <c r="T108" s="902"/>
      <c r="U108" s="902"/>
      <c r="Z108" s="918" t="s">
        <v>751</v>
      </c>
      <c r="AA108" s="919">
        <v>6.5200000000000006E-3</v>
      </c>
      <c r="AB108" s="920" t="s">
        <v>703</v>
      </c>
      <c r="AC108" s="652" t="s">
        <v>1207</v>
      </c>
      <c r="AD108" s="653"/>
      <c r="AE108" s="652"/>
      <c r="AF108" s="652"/>
      <c r="AG108" s="652"/>
      <c r="AK108" s="888"/>
      <c r="AL108" s="888"/>
      <c r="AM108" s="888"/>
      <c r="AN108" s="888"/>
      <c r="AO108" s="921"/>
      <c r="AP108" s="888"/>
      <c r="AQ108" s="922"/>
      <c r="AR108" s="921" t="s">
        <v>749</v>
      </c>
      <c r="AS108" s="923">
        <v>1963.24</v>
      </c>
      <c r="AT108" s="924"/>
      <c r="AU108" s="888"/>
      <c r="AV108" s="888"/>
      <c r="AW108" s="925"/>
      <c r="BB108" s="673" t="s">
        <v>527</v>
      </c>
      <c r="BC108" s="673" t="s">
        <v>758</v>
      </c>
      <c r="BD108" s="911"/>
      <c r="BE108" s="911"/>
      <c r="BF108" s="626"/>
      <c r="BG108" s="631"/>
      <c r="BH108" s="631"/>
      <c r="BI108" s="911"/>
      <c r="BJ108" s="911"/>
      <c r="BK108" s="626"/>
      <c r="BL108" s="626"/>
      <c r="BP108" s="777"/>
      <c r="BQ108" s="777"/>
      <c r="BR108" s="777"/>
      <c r="BS108" s="774"/>
      <c r="BT108" s="777"/>
      <c r="BU108" s="777"/>
      <c r="BV108" s="777"/>
      <c r="BW108" s="777"/>
      <c r="BX108" s="777"/>
      <c r="BY108" s="777"/>
      <c r="BZ108" s="622"/>
      <c r="CN108" s="781"/>
      <c r="CO108" s="781"/>
      <c r="CP108" s="781"/>
      <c r="CQ108" s="781"/>
      <c r="CR108" s="781"/>
      <c r="CS108" s="781"/>
      <c r="CT108" s="781"/>
      <c r="CU108" s="781"/>
      <c r="CV108" s="781"/>
      <c r="CW108" s="781"/>
      <c r="CX108" s="781"/>
      <c r="CY108" s="781"/>
      <c r="CZ108" s="781"/>
      <c r="DA108" s="781"/>
      <c r="DB108" s="781"/>
      <c r="DC108" s="781"/>
      <c r="DX108" s="1038" t="s">
        <v>385</v>
      </c>
      <c r="DY108" s="1038" t="s">
        <v>74</v>
      </c>
      <c r="DZ108" s="1038" t="s">
        <v>6</v>
      </c>
      <c r="EA108" s="1039" t="s">
        <v>1096</v>
      </c>
      <c r="EB108" s="792">
        <v>1626</v>
      </c>
      <c r="EC108" s="793"/>
      <c r="ED108" s="794">
        <v>1626</v>
      </c>
      <c r="EE108" s="794"/>
      <c r="EF108" s="793"/>
      <c r="EG108" s="794">
        <v>4.6853388658367912E-2</v>
      </c>
      <c r="EH108" s="793"/>
      <c r="EI108" s="794">
        <v>0</v>
      </c>
      <c r="EJ108" s="794"/>
      <c r="EK108" s="794">
        <v>196957</v>
      </c>
      <c r="EL108" s="794"/>
      <c r="EM108" s="793"/>
      <c r="EN108" s="793"/>
      <c r="EO108" s="795"/>
      <c r="ES108" s="823" t="s">
        <v>500</v>
      </c>
      <c r="ET108" s="824" t="s">
        <v>501</v>
      </c>
      <c r="EU108" s="841">
        <v>0</v>
      </c>
    </row>
    <row r="109" spans="1:151" ht="15.75" thickBot="1">
      <c r="A109" s="660"/>
      <c r="B109" s="660"/>
      <c r="C109" s="926"/>
      <c r="D109" s="900"/>
      <c r="E109" s="901"/>
      <c r="F109" s="901"/>
      <c r="G109" s="901"/>
      <c r="H109" s="901"/>
      <c r="K109" s="609" t="s">
        <v>703</v>
      </c>
      <c r="L109" s="619" t="s">
        <v>728</v>
      </c>
      <c r="M109" s="903"/>
      <c r="N109" s="903"/>
      <c r="O109" s="903"/>
      <c r="S109" s="609"/>
      <c r="Z109" s="927" t="s">
        <v>733</v>
      </c>
      <c r="AA109" s="928"/>
      <c r="AB109" s="650"/>
      <c r="AC109" s="652" t="s">
        <v>734</v>
      </c>
      <c r="AD109" s="653"/>
      <c r="AE109" s="652"/>
      <c r="AF109" s="652"/>
      <c r="AG109" s="652"/>
      <c r="AK109" s="888"/>
      <c r="AL109" s="888"/>
      <c r="AM109" s="888"/>
      <c r="AN109" s="888"/>
      <c r="AO109" s="888"/>
      <c r="AP109" s="888"/>
      <c r="AQ109" s="929"/>
      <c r="AR109" s="930" t="s">
        <v>210</v>
      </c>
      <c r="AS109" s="931" t="s">
        <v>745</v>
      </c>
      <c r="AT109" s="932"/>
      <c r="AU109" s="888"/>
      <c r="AV109" s="888"/>
      <c r="AW109" s="888"/>
      <c r="BB109" s="673"/>
      <c r="BC109" s="933" t="s">
        <v>995</v>
      </c>
      <c r="BD109" s="911"/>
      <c r="BE109" s="911"/>
      <c r="BF109" s="626"/>
      <c r="BG109" s="631"/>
      <c r="BH109" s="631"/>
      <c r="BI109" s="911"/>
      <c r="BJ109" s="911"/>
      <c r="BK109" s="626"/>
      <c r="BL109" s="626"/>
      <c r="BO109" s="934" t="s">
        <v>712</v>
      </c>
      <c r="BP109" s="914"/>
      <c r="BQ109" s="914"/>
      <c r="BR109" s="914"/>
      <c r="BS109" s="774"/>
      <c r="BT109" s="777"/>
      <c r="BU109" s="777"/>
      <c r="BV109" s="777"/>
      <c r="BW109" s="777"/>
      <c r="BX109" s="774"/>
      <c r="BZ109" s="622"/>
      <c r="CN109" s="781"/>
      <c r="CO109" s="781"/>
      <c r="CP109" s="781"/>
      <c r="CQ109" s="781"/>
      <c r="CR109" s="781"/>
      <c r="CS109" s="781"/>
      <c r="CT109" s="781"/>
      <c r="CU109" s="781"/>
      <c r="CV109" s="781"/>
      <c r="CW109" s="781"/>
      <c r="CX109" s="781"/>
      <c r="CY109" s="781"/>
      <c r="CZ109" s="781"/>
      <c r="DA109" s="781"/>
      <c r="DB109" s="781"/>
      <c r="DC109" s="781"/>
      <c r="DX109" s="1037" t="s">
        <v>385</v>
      </c>
      <c r="DY109" s="1038" t="s">
        <v>517</v>
      </c>
      <c r="DZ109" s="1038" t="s">
        <v>6</v>
      </c>
      <c r="EA109" s="1039" t="s">
        <v>518</v>
      </c>
      <c r="EB109" s="792">
        <v>1620</v>
      </c>
      <c r="EC109" s="793"/>
      <c r="ED109" s="794">
        <v>1620</v>
      </c>
      <c r="EE109" s="794"/>
      <c r="EF109" s="793"/>
      <c r="EG109" s="794">
        <v>4.6680497925311204E-2</v>
      </c>
      <c r="EH109" s="793"/>
      <c r="EI109" s="794">
        <v>0</v>
      </c>
      <c r="EJ109" s="794"/>
      <c r="EK109" s="794">
        <v>196231</v>
      </c>
      <c r="EL109" s="794"/>
      <c r="EM109" s="793"/>
      <c r="EN109" s="793"/>
      <c r="EO109" s="795"/>
      <c r="ES109" s="823" t="s">
        <v>502</v>
      </c>
      <c r="ET109" s="824" t="s">
        <v>503</v>
      </c>
      <c r="EU109" s="841">
        <v>375897</v>
      </c>
    </row>
    <row r="110" spans="1:151" ht="19.5" thickBot="1">
      <c r="A110" s="660"/>
      <c r="B110" s="660"/>
      <c r="C110" s="660"/>
      <c r="D110" s="624" t="s">
        <v>703</v>
      </c>
      <c r="E110" s="1048" t="s">
        <v>577</v>
      </c>
      <c r="F110" s="1049"/>
      <c r="G110" s="1049"/>
      <c r="H110" s="1050"/>
      <c r="K110" s="609"/>
      <c r="L110" s="619" t="s">
        <v>1204</v>
      </c>
      <c r="M110" s="903"/>
      <c r="N110" s="903"/>
      <c r="O110" s="903"/>
      <c r="S110" s="609"/>
      <c r="Z110" s="927" t="s">
        <v>735</v>
      </c>
      <c r="AA110" s="928"/>
      <c r="AB110" s="650"/>
      <c r="AC110" s="652" t="s">
        <v>765</v>
      </c>
      <c r="AD110" s="653"/>
      <c r="AE110" s="652"/>
      <c r="AF110" s="652"/>
      <c r="AG110" s="652"/>
      <c r="AK110" s="888"/>
      <c r="AL110" s="888"/>
      <c r="AM110" s="888"/>
      <c r="AN110" s="910"/>
      <c r="AO110" s="888"/>
      <c r="AP110" s="888"/>
      <c r="AQ110" s="888"/>
      <c r="AR110" s="888"/>
      <c r="AS110" s="888"/>
      <c r="AT110" s="888"/>
      <c r="AU110" s="888"/>
      <c r="AV110" s="888"/>
      <c r="AW110" s="888"/>
      <c r="BB110" s="673" t="s">
        <v>528</v>
      </c>
      <c r="BC110" s="673" t="s">
        <v>1212</v>
      </c>
      <c r="BD110" s="911"/>
      <c r="BE110" s="911"/>
      <c r="BF110" s="626"/>
      <c r="BG110" s="631"/>
      <c r="BH110" s="631"/>
      <c r="BI110" s="911"/>
      <c r="BJ110" s="911"/>
      <c r="BK110" s="626"/>
      <c r="BL110" s="626"/>
      <c r="BO110" s="774" t="s">
        <v>816</v>
      </c>
      <c r="BP110" s="777"/>
      <c r="BQ110" s="777"/>
      <c r="BR110" s="777"/>
      <c r="BS110" s="774"/>
      <c r="BT110" s="777"/>
      <c r="BU110" s="777"/>
      <c r="BV110" s="777"/>
      <c r="BW110" s="777"/>
      <c r="BX110" s="774"/>
      <c r="CB110" s="619" t="s">
        <v>1221</v>
      </c>
      <c r="CN110" s="781"/>
      <c r="CO110" s="781"/>
      <c r="CP110" s="781"/>
      <c r="CQ110" s="781"/>
      <c r="CR110" s="781"/>
      <c r="CS110" s="781"/>
      <c r="CT110" s="781"/>
      <c r="CU110" s="940"/>
      <c r="CV110" s="781"/>
      <c r="CW110" s="940"/>
      <c r="CX110" s="781"/>
      <c r="CY110" s="781"/>
      <c r="CZ110" s="781"/>
      <c r="DA110" s="781"/>
      <c r="DB110" s="781"/>
      <c r="DC110" s="781"/>
      <c r="DX110" s="1044" t="s">
        <v>385</v>
      </c>
      <c r="DY110" s="1040" t="s">
        <v>1228</v>
      </c>
      <c r="DZ110" s="1040" t="s">
        <v>6</v>
      </c>
      <c r="EA110" s="1041" t="s">
        <v>1229</v>
      </c>
      <c r="EB110" s="792">
        <v>199</v>
      </c>
      <c r="EC110" s="827"/>
      <c r="ED110" s="828">
        <v>199</v>
      </c>
      <c r="EE110" s="828"/>
      <c r="EF110" s="827"/>
      <c r="EG110" s="828">
        <v>5.7342093130474869E-3</v>
      </c>
      <c r="EH110" s="827"/>
      <c r="EI110" s="794">
        <v>0</v>
      </c>
      <c r="EJ110" s="828"/>
      <c r="EK110" s="828">
        <v>24105</v>
      </c>
      <c r="EL110" s="828"/>
      <c r="EM110" s="827"/>
      <c r="EN110" s="827"/>
      <c r="EO110" s="829"/>
      <c r="ES110" s="823" t="s">
        <v>504</v>
      </c>
      <c r="ET110" s="824" t="s">
        <v>505</v>
      </c>
      <c r="EU110" s="841">
        <v>0</v>
      </c>
    </row>
    <row r="111" spans="1:151" ht="15.75" thickBot="1">
      <c r="A111" s="659"/>
      <c r="B111" s="659"/>
      <c r="C111" s="1051"/>
      <c r="D111" s="659"/>
      <c r="E111" s="1052" t="s">
        <v>725</v>
      </c>
      <c r="F111" s="1053" t="s">
        <v>1</v>
      </c>
      <c r="G111" s="1054"/>
      <c r="H111" s="1055"/>
      <c r="K111" s="609"/>
      <c r="L111" s="619" t="s">
        <v>559</v>
      </c>
      <c r="M111" s="903"/>
      <c r="N111" s="903"/>
      <c r="O111" s="903"/>
      <c r="S111" s="609"/>
      <c r="Z111" s="946" t="s">
        <v>752</v>
      </c>
      <c r="AA111" s="947"/>
      <c r="AB111" s="920" t="s">
        <v>729</v>
      </c>
      <c r="AC111" s="652" t="s">
        <v>1208</v>
      </c>
      <c r="AD111" s="653"/>
      <c r="AE111" s="652"/>
      <c r="AF111" s="652"/>
      <c r="AG111" s="652"/>
      <c r="AK111" s="948"/>
      <c r="AL111" s="948"/>
      <c r="AM111" s="948"/>
      <c r="AN111" s="888"/>
      <c r="AO111" s="888"/>
      <c r="AP111" s="888"/>
      <c r="AQ111" s="888"/>
      <c r="AR111" s="888"/>
      <c r="AS111" s="888"/>
      <c r="AT111" s="1056"/>
      <c r="AU111" s="1057" t="s">
        <v>700</v>
      </c>
      <c r="AV111" s="1058"/>
      <c r="AW111" s="1059"/>
      <c r="BB111" s="673"/>
      <c r="BC111" s="953" t="s">
        <v>1213</v>
      </c>
      <c r="BD111" s="911"/>
      <c r="BE111" s="911"/>
      <c r="BF111" s="626"/>
      <c r="BG111" s="631"/>
      <c r="BH111" s="631"/>
      <c r="BI111" s="911"/>
      <c r="BJ111" s="911"/>
      <c r="BK111" s="626"/>
      <c r="BL111" s="626"/>
      <c r="BO111" s="774" t="s">
        <v>1214</v>
      </c>
      <c r="BP111" s="777"/>
      <c r="BQ111" s="777"/>
      <c r="BR111" s="777"/>
      <c r="BS111" s="774"/>
      <c r="BT111" s="777"/>
      <c r="BU111" s="777"/>
      <c r="BV111" s="777"/>
      <c r="BW111" s="777"/>
      <c r="BX111" s="774"/>
      <c r="CB111" s="619" t="s">
        <v>1222</v>
      </c>
      <c r="CN111" s="954"/>
      <c r="CO111" s="954"/>
      <c r="CP111" s="954"/>
      <c r="CQ111" s="954"/>
      <c r="CR111" s="954"/>
      <c r="CS111" s="954"/>
      <c r="CT111" s="954"/>
      <c r="CU111" s="955"/>
      <c r="CV111" s="781"/>
      <c r="CW111" s="955"/>
      <c r="CX111" s="781"/>
      <c r="CY111" s="781"/>
      <c r="CZ111" s="781"/>
      <c r="DA111" s="781"/>
      <c r="DB111" s="781"/>
      <c r="DC111" s="781"/>
      <c r="DX111" s="1042" t="s">
        <v>385</v>
      </c>
      <c r="DY111" s="1042" t="s">
        <v>1230</v>
      </c>
      <c r="DZ111" s="1042" t="s">
        <v>6</v>
      </c>
      <c r="EA111" s="1043" t="s">
        <v>1231</v>
      </c>
      <c r="EB111" s="792">
        <v>284</v>
      </c>
      <c r="EC111" s="833"/>
      <c r="ED111" s="834">
        <v>284</v>
      </c>
      <c r="EE111" s="834">
        <v>34704</v>
      </c>
      <c r="EF111" s="833"/>
      <c r="EG111" s="834">
        <v>8.18349469801752E-3</v>
      </c>
      <c r="EH111" s="833"/>
      <c r="EI111" s="794">
        <v>0</v>
      </c>
      <c r="EJ111" s="834"/>
      <c r="EK111" s="834">
        <v>34401</v>
      </c>
      <c r="EL111" s="834"/>
      <c r="EM111" s="833"/>
      <c r="EN111" s="833"/>
      <c r="EO111" s="835"/>
      <c r="ES111" s="823" t="s">
        <v>506</v>
      </c>
      <c r="ET111" s="824" t="s">
        <v>507</v>
      </c>
      <c r="EU111" s="841">
        <v>3590649</v>
      </c>
    </row>
    <row r="112" spans="1:151" ht="15">
      <c r="A112" s="660"/>
      <c r="B112" s="659"/>
      <c r="C112" s="659"/>
      <c r="D112" s="659"/>
      <c r="E112" s="1060" t="s">
        <v>726</v>
      </c>
      <c r="F112" s="1061" t="s">
        <v>1201</v>
      </c>
      <c r="G112" s="1062"/>
      <c r="H112" s="1063" t="s">
        <v>296</v>
      </c>
      <c r="K112" s="609" t="s">
        <v>729</v>
      </c>
      <c r="L112" s="619" t="s">
        <v>1205</v>
      </c>
      <c r="M112" s="903"/>
      <c r="N112" s="903"/>
      <c r="O112" s="903"/>
      <c r="S112" s="609"/>
      <c r="Z112" s="960"/>
      <c r="AA112" s="960"/>
      <c r="AB112" s="650"/>
      <c r="AC112" s="652" t="s">
        <v>1209</v>
      </c>
      <c r="AD112" s="653"/>
      <c r="AE112" s="652"/>
      <c r="AF112" s="652"/>
      <c r="AG112" s="652"/>
      <c r="AK112" s="888"/>
      <c r="AL112" s="888"/>
      <c r="AM112" s="888"/>
      <c r="AN112" s="888"/>
      <c r="AO112" s="888"/>
      <c r="AP112" s="888"/>
      <c r="AQ112" s="888"/>
      <c r="AR112" s="888"/>
      <c r="AS112" s="888"/>
      <c r="AT112" s="961"/>
      <c r="AU112" s="888"/>
      <c r="AV112" s="962" t="s">
        <v>702</v>
      </c>
      <c r="AW112" s="1064">
        <v>267496358</v>
      </c>
      <c r="BB112" s="673" t="s">
        <v>516</v>
      </c>
      <c r="BC112" s="673" t="s">
        <v>759</v>
      </c>
      <c r="BD112" s="911"/>
      <c r="BE112" s="911"/>
      <c r="BF112" s="626"/>
      <c r="BG112" s="631"/>
      <c r="BH112" s="631"/>
      <c r="BI112" s="911"/>
      <c r="BJ112" s="911"/>
      <c r="BK112" s="626"/>
      <c r="BL112" s="626"/>
      <c r="BO112" s="774" t="s">
        <v>817</v>
      </c>
      <c r="BP112" s="777"/>
      <c r="BQ112" s="777"/>
      <c r="BR112" s="777"/>
      <c r="BS112" s="774"/>
      <c r="BT112" s="777"/>
      <c r="BU112" s="777"/>
      <c r="BV112" s="777"/>
      <c r="BW112" s="777"/>
      <c r="BX112" s="777"/>
      <c r="CN112" s="781"/>
      <c r="CO112" s="781"/>
      <c r="CP112" s="781"/>
      <c r="CQ112" s="781"/>
      <c r="CR112" s="781"/>
      <c r="CS112" s="781"/>
      <c r="CT112" s="781"/>
      <c r="CU112" s="940"/>
      <c r="CV112" s="781"/>
      <c r="CW112" s="940"/>
      <c r="CX112" s="781"/>
      <c r="CY112" s="781"/>
      <c r="CZ112" s="781"/>
      <c r="DA112" s="781"/>
      <c r="DB112" s="781"/>
      <c r="DC112" s="781"/>
      <c r="DX112" s="1038" t="s">
        <v>387</v>
      </c>
      <c r="DY112" s="1038" t="s">
        <v>387</v>
      </c>
      <c r="DZ112" s="1038" t="s">
        <v>744</v>
      </c>
      <c r="EA112" s="1039" t="s">
        <v>76</v>
      </c>
      <c r="EB112" s="792">
        <v>1595</v>
      </c>
      <c r="EC112" s="793"/>
      <c r="ED112" s="794">
        <v>1595</v>
      </c>
      <c r="EE112" s="794">
        <v>1595</v>
      </c>
      <c r="EF112" s="793"/>
      <c r="EG112" s="794">
        <v>1</v>
      </c>
      <c r="EH112" s="793"/>
      <c r="EI112" s="794">
        <v>835142</v>
      </c>
      <c r="EJ112" s="794"/>
      <c r="EK112" s="794">
        <v>835142</v>
      </c>
      <c r="EL112" s="794">
        <v>835142</v>
      </c>
      <c r="EM112" s="793">
        <v>0</v>
      </c>
      <c r="EN112" s="793"/>
      <c r="EO112" s="795"/>
      <c r="ES112" s="823" t="s">
        <v>508</v>
      </c>
      <c r="ET112" s="824" t="s">
        <v>542</v>
      </c>
      <c r="EU112" s="841">
        <v>0</v>
      </c>
    </row>
    <row r="113" spans="1:152" ht="15.75" thickBot="1">
      <c r="A113" s="659"/>
      <c r="B113" s="659"/>
      <c r="C113" s="659"/>
      <c r="D113" s="1065" t="s">
        <v>949</v>
      </c>
      <c r="E113" s="1066" t="s">
        <v>727</v>
      </c>
      <c r="F113" s="1067" t="s">
        <v>763</v>
      </c>
      <c r="G113" s="1068" t="s">
        <v>314</v>
      </c>
      <c r="H113" s="1069" t="s">
        <v>257</v>
      </c>
      <c r="K113" s="609"/>
      <c r="L113" s="619" t="s">
        <v>1206</v>
      </c>
      <c r="M113" s="903"/>
      <c r="N113" s="903"/>
      <c r="O113" s="903"/>
      <c r="S113" s="609"/>
      <c r="Z113" s="960"/>
      <c r="AA113" s="960"/>
      <c r="AB113" s="650"/>
      <c r="AC113" s="652" t="s">
        <v>1210</v>
      </c>
      <c r="AD113" s="653"/>
      <c r="AE113" s="652"/>
      <c r="AF113" s="652"/>
      <c r="AG113" s="652"/>
      <c r="AK113" s="888"/>
      <c r="AL113" s="888">
        <v>0.76629999999999998</v>
      </c>
      <c r="AM113" s="888">
        <v>1.7569999999999999</v>
      </c>
      <c r="AN113" s="888">
        <v>1.0501</v>
      </c>
      <c r="AO113" s="888"/>
      <c r="AP113" s="888"/>
      <c r="AQ113" s="888"/>
      <c r="AR113" s="888"/>
      <c r="AS113" s="888"/>
      <c r="AT113" s="961"/>
      <c r="AU113" s="650"/>
      <c r="AV113" s="962" t="s">
        <v>701</v>
      </c>
      <c r="AW113" s="969">
        <v>268243154</v>
      </c>
      <c r="BD113" s="911"/>
      <c r="BE113" s="911"/>
      <c r="BF113" s="626"/>
      <c r="BG113" s="631"/>
      <c r="BH113" s="631"/>
      <c r="BI113" s="911"/>
      <c r="BJ113" s="911"/>
      <c r="BK113" s="626"/>
      <c r="BL113" s="626"/>
      <c r="BO113" s="970"/>
      <c r="BP113" s="777"/>
      <c r="BQ113" s="777"/>
      <c r="BR113" s="777"/>
      <c r="BS113" s="774"/>
      <c r="BT113" s="777"/>
      <c r="BU113" s="777"/>
      <c r="BV113" s="777"/>
      <c r="BW113" s="777"/>
      <c r="BX113" s="774"/>
      <c r="CN113" s="781"/>
      <c r="CO113" s="781"/>
      <c r="CP113" s="781"/>
      <c r="CQ113" s="781"/>
      <c r="CR113" s="781"/>
      <c r="CS113" s="781"/>
      <c r="CT113" s="781"/>
      <c r="CU113" s="781"/>
      <c r="CV113" s="781"/>
      <c r="CW113" s="781"/>
      <c r="CX113" s="781"/>
      <c r="CY113" s="781"/>
      <c r="CZ113" s="781"/>
      <c r="DA113" s="781"/>
      <c r="DB113" s="781"/>
      <c r="DC113" s="781"/>
      <c r="DX113" s="1038" t="s">
        <v>389</v>
      </c>
      <c r="DY113" s="1038" t="s">
        <v>389</v>
      </c>
      <c r="DZ113" s="1038" t="s">
        <v>744</v>
      </c>
      <c r="EA113" s="1039" t="s">
        <v>390</v>
      </c>
      <c r="EB113" s="792">
        <v>1140</v>
      </c>
      <c r="EC113" s="793"/>
      <c r="ED113" s="794">
        <v>1140</v>
      </c>
      <c r="EE113" s="794">
        <v>1140</v>
      </c>
      <c r="EF113" s="793"/>
      <c r="EG113" s="794">
        <v>1</v>
      </c>
      <c r="EH113" s="793"/>
      <c r="EI113" s="794">
        <v>93545</v>
      </c>
      <c r="EJ113" s="794"/>
      <c r="EK113" s="794">
        <v>93545</v>
      </c>
      <c r="EL113" s="794">
        <v>93545</v>
      </c>
      <c r="EM113" s="793">
        <v>0</v>
      </c>
      <c r="EN113" s="793"/>
      <c r="EO113" s="795"/>
      <c r="ES113" s="823" t="s">
        <v>543</v>
      </c>
      <c r="ET113" s="824" t="s">
        <v>544</v>
      </c>
      <c r="EU113" s="841">
        <v>155241</v>
      </c>
    </row>
    <row r="114" spans="1:152" ht="15">
      <c r="A114" s="660"/>
      <c r="B114" s="971"/>
      <c r="C114" s="971"/>
      <c r="D114" s="609" t="s">
        <v>575</v>
      </c>
      <c r="E114" s="619">
        <v>4129</v>
      </c>
      <c r="F114" s="659">
        <v>5418</v>
      </c>
      <c r="G114" s="659">
        <v>-1289</v>
      </c>
      <c r="H114" s="659">
        <v>4129</v>
      </c>
      <c r="K114" s="609"/>
      <c r="L114" s="619" t="s">
        <v>730</v>
      </c>
      <c r="M114" s="903"/>
      <c r="N114" s="903"/>
      <c r="O114" s="903"/>
      <c r="S114" s="609"/>
      <c r="Z114" s="960"/>
      <c r="AA114" s="960"/>
      <c r="AB114" s="973"/>
      <c r="AC114" s="974" t="s">
        <v>755</v>
      </c>
      <c r="AD114" s="653"/>
      <c r="AE114" s="652" t="s">
        <v>756</v>
      </c>
      <c r="AF114" s="652"/>
      <c r="AG114" s="652"/>
      <c r="AK114" s="668"/>
      <c r="AL114" s="668">
        <v>0.74729999999999996</v>
      </c>
      <c r="AM114" s="668">
        <v>1.6771</v>
      </c>
      <c r="AN114" s="668">
        <v>1.0235000000000001</v>
      </c>
      <c r="AO114" s="668"/>
      <c r="AP114" s="668"/>
      <c r="AQ114" s="668"/>
      <c r="AR114" s="668"/>
      <c r="AS114" s="668"/>
      <c r="AT114" s="961"/>
      <c r="AU114" s="962"/>
      <c r="AV114" s="962" t="s">
        <v>524</v>
      </c>
      <c r="AW114" s="969">
        <v>-746796</v>
      </c>
      <c r="BD114" s="911"/>
      <c r="BE114" s="911"/>
      <c r="BF114" s="626"/>
      <c r="BG114" s="631"/>
      <c r="BH114" s="631"/>
      <c r="BI114" s="911"/>
      <c r="BJ114" s="911"/>
      <c r="BK114" s="626"/>
      <c r="BL114" s="626"/>
      <c r="BO114" s="934" t="s">
        <v>945</v>
      </c>
      <c r="BP114" s="914"/>
      <c r="BQ114" s="914"/>
      <c r="BR114" s="914"/>
      <c r="BS114" s="934"/>
      <c r="BT114" s="914"/>
      <c r="BU114" s="777"/>
      <c r="BV114" s="777"/>
      <c r="BW114" s="777"/>
      <c r="BX114" s="774"/>
      <c r="CN114" s="781"/>
      <c r="CO114" s="781"/>
      <c r="CP114" s="781"/>
      <c r="CQ114" s="781"/>
      <c r="CR114" s="781"/>
      <c r="CS114" s="781"/>
      <c r="CT114" s="781"/>
      <c r="CU114" s="781"/>
      <c r="CV114" s="781"/>
      <c r="CW114" s="781"/>
      <c r="CX114" s="781"/>
      <c r="CY114" s="781"/>
      <c r="CZ114" s="781"/>
      <c r="DA114" s="781"/>
      <c r="DB114" s="781"/>
      <c r="DC114" s="781"/>
      <c r="DX114" s="1038" t="s">
        <v>391</v>
      </c>
      <c r="DY114" s="1038" t="s">
        <v>391</v>
      </c>
      <c r="DZ114" s="1038" t="s">
        <v>744</v>
      </c>
      <c r="EA114" s="1039" t="s">
        <v>392</v>
      </c>
      <c r="EB114" s="792">
        <v>7231</v>
      </c>
      <c r="EC114" s="793"/>
      <c r="ED114" s="794">
        <v>7231</v>
      </c>
      <c r="EE114" s="794"/>
      <c r="EF114" s="793"/>
      <c r="EG114" s="794">
        <v>0.79027322404371581</v>
      </c>
      <c r="EH114" s="793"/>
      <c r="EI114" s="794">
        <v>4925628</v>
      </c>
      <c r="EJ114" s="794"/>
      <c r="EK114" s="794">
        <v>3892592</v>
      </c>
      <c r="EL114" s="794">
        <v>4925628</v>
      </c>
      <c r="EM114" s="793">
        <v>0</v>
      </c>
      <c r="EN114" s="793"/>
      <c r="EO114" s="795"/>
      <c r="ES114" s="823" t="s">
        <v>545</v>
      </c>
      <c r="ET114" s="824" t="s">
        <v>546</v>
      </c>
      <c r="EU114" s="841">
        <v>374564</v>
      </c>
    </row>
    <row r="115" spans="1:152" ht="15">
      <c r="A115" s="660"/>
      <c r="B115" s="971"/>
      <c r="C115" s="971"/>
      <c r="D115" s="609" t="s">
        <v>576</v>
      </c>
      <c r="E115" s="619">
        <v>1289</v>
      </c>
      <c r="F115" s="659"/>
      <c r="G115" s="659">
        <v>1289</v>
      </c>
      <c r="H115" s="659">
        <v>1289</v>
      </c>
      <c r="K115" s="609"/>
      <c r="M115" s="609" t="s">
        <v>953</v>
      </c>
      <c r="N115" s="976" t="s">
        <v>814</v>
      </c>
      <c r="O115" s="903"/>
      <c r="S115" s="609"/>
      <c r="Z115" s="960"/>
      <c r="AA115" s="960"/>
      <c r="AB115" s="977"/>
      <c r="AC115" s="652" t="s">
        <v>1211</v>
      </c>
      <c r="AD115" s="653"/>
      <c r="AE115" s="652"/>
      <c r="AF115" s="652"/>
      <c r="AG115" s="652"/>
      <c r="AK115" s="668"/>
      <c r="AL115" s="668"/>
      <c r="AM115" s="668"/>
      <c r="AN115" s="668"/>
      <c r="AO115" s="668"/>
      <c r="AP115" s="668"/>
      <c r="AQ115" s="668"/>
      <c r="AR115" s="668"/>
      <c r="AS115" s="668"/>
      <c r="AT115" s="961"/>
      <c r="AU115" s="962"/>
      <c r="AV115" s="668"/>
      <c r="AW115" s="1064" t="s">
        <v>959</v>
      </c>
      <c r="BD115" s="911"/>
      <c r="BE115" s="911"/>
      <c r="BF115" s="626"/>
      <c r="BG115" s="631"/>
      <c r="BH115" s="631"/>
      <c r="BI115" s="911"/>
      <c r="BJ115" s="911"/>
      <c r="BK115" s="626"/>
      <c r="BL115" s="626"/>
      <c r="BO115" s="774" t="s">
        <v>1215</v>
      </c>
      <c r="BP115" s="777"/>
      <c r="BQ115" s="777"/>
      <c r="BR115" s="777"/>
      <c r="BS115" s="774"/>
      <c r="BT115" s="777"/>
      <c r="BU115" s="777"/>
      <c r="BV115" s="777"/>
      <c r="BW115" s="777"/>
      <c r="BX115" s="774"/>
      <c r="DX115" s="1038" t="s">
        <v>391</v>
      </c>
      <c r="DY115" s="1038" t="s">
        <v>832</v>
      </c>
      <c r="DZ115" s="1038" t="s">
        <v>6</v>
      </c>
      <c r="EA115" s="1039" t="s">
        <v>833</v>
      </c>
      <c r="EB115" s="792">
        <v>1309</v>
      </c>
      <c r="EC115" s="793"/>
      <c r="ED115" s="794">
        <v>1309</v>
      </c>
      <c r="EE115" s="794"/>
      <c r="EF115" s="793"/>
      <c r="EG115" s="794">
        <v>0.14306010928961749</v>
      </c>
      <c r="EH115" s="793"/>
      <c r="EI115" s="794">
        <v>0</v>
      </c>
      <c r="EJ115" s="794"/>
      <c r="EK115" s="794">
        <v>704661</v>
      </c>
      <c r="EL115" s="794"/>
      <c r="EM115" s="793"/>
      <c r="EN115" s="793"/>
      <c r="EO115" s="795"/>
      <c r="ES115" s="823" t="s">
        <v>547</v>
      </c>
      <c r="ET115" s="824" t="s">
        <v>548</v>
      </c>
      <c r="EU115" s="841">
        <v>0</v>
      </c>
    </row>
    <row r="116" spans="1:152" ht="15.75" thickBot="1">
      <c r="A116" s="660"/>
      <c r="D116" s="609" t="s">
        <v>1202</v>
      </c>
      <c r="E116" s="1015">
        <v>5418</v>
      </c>
      <c r="F116" s="1015">
        <v>5418</v>
      </c>
      <c r="G116" s="1015">
        <v>0</v>
      </c>
      <c r="H116" s="1015">
        <v>5418</v>
      </c>
      <c r="K116" s="609" t="s">
        <v>731</v>
      </c>
      <c r="L116" s="619" t="s">
        <v>732</v>
      </c>
      <c r="M116" s="903"/>
      <c r="N116" s="903"/>
      <c r="O116" s="903"/>
      <c r="S116" s="609"/>
      <c r="AK116" s="668"/>
      <c r="AL116" s="668"/>
      <c r="AM116" s="668"/>
      <c r="AN116" s="668"/>
      <c r="AO116" s="668"/>
      <c r="AP116" s="668"/>
      <c r="AQ116" s="668"/>
      <c r="AR116" s="668"/>
      <c r="AS116" s="668"/>
      <c r="AT116" s="980"/>
      <c r="AU116" s="981"/>
      <c r="AV116" s="982"/>
      <c r="AW116" s="983"/>
      <c r="BO116" s="774"/>
      <c r="BP116" s="777"/>
      <c r="BQ116" s="777"/>
      <c r="BR116" s="777"/>
      <c r="BS116" s="774"/>
      <c r="BT116" s="777"/>
      <c r="BU116" s="777"/>
      <c r="BV116" s="777"/>
      <c r="BW116" s="777"/>
      <c r="BX116" s="774"/>
      <c r="DX116" s="1038" t="s">
        <v>391</v>
      </c>
      <c r="DY116" s="1038" t="s">
        <v>834</v>
      </c>
      <c r="DZ116" s="1038" t="s">
        <v>6</v>
      </c>
      <c r="EA116" s="1039" t="s">
        <v>1097</v>
      </c>
      <c r="EB116" s="792">
        <v>610</v>
      </c>
      <c r="EC116" s="793"/>
      <c r="ED116" s="794">
        <v>610</v>
      </c>
      <c r="EE116" s="794">
        <v>9150</v>
      </c>
      <c r="EF116" s="793"/>
      <c r="EG116" s="794">
        <v>6.6666666666666666E-2</v>
      </c>
      <c r="EH116" s="793"/>
      <c r="EI116" s="794">
        <v>0</v>
      </c>
      <c r="EJ116" s="794"/>
      <c r="EK116" s="794">
        <v>328375</v>
      </c>
      <c r="EL116" s="794"/>
      <c r="EM116" s="793"/>
      <c r="EN116" s="793"/>
      <c r="EO116" s="795"/>
      <c r="ES116" s="823" t="s">
        <v>549</v>
      </c>
      <c r="ET116" s="824" t="s">
        <v>550</v>
      </c>
      <c r="EU116" s="841">
        <v>9409638</v>
      </c>
      <c r="EV116" s="619" t="s">
        <v>1262</v>
      </c>
    </row>
    <row r="117" spans="1:152" ht="17.25" thickTop="1" thickBot="1">
      <c r="A117" s="660"/>
      <c r="C117" s="1070"/>
      <c r="D117" s="1071"/>
      <c r="E117" s="1072"/>
      <c r="F117" s="1072"/>
      <c r="G117" s="1072"/>
      <c r="H117" s="1072"/>
      <c r="M117" s="903"/>
      <c r="N117" s="903"/>
      <c r="O117" s="903"/>
      <c r="S117" s="609"/>
      <c r="AK117" s="668"/>
      <c r="AL117" s="668"/>
      <c r="AM117" s="668"/>
      <c r="AN117" s="668"/>
      <c r="AO117" s="668"/>
      <c r="AP117" s="668"/>
      <c r="AQ117" s="668"/>
      <c r="AR117" s="668"/>
      <c r="AS117" s="668"/>
      <c r="AT117" s="668"/>
      <c r="AU117" s="668"/>
      <c r="AV117" s="668"/>
      <c r="AW117" s="973"/>
      <c r="BO117" s="774" t="s">
        <v>724</v>
      </c>
      <c r="BP117" s="777"/>
      <c r="BQ117" s="777"/>
      <c r="BR117" s="777"/>
      <c r="BS117" s="774"/>
      <c r="BT117" s="777"/>
      <c r="BU117" s="777"/>
      <c r="BV117" s="777"/>
      <c r="BW117" s="777"/>
      <c r="BX117" s="774"/>
      <c r="DX117" s="1037" t="s">
        <v>393</v>
      </c>
      <c r="DY117" s="1038" t="s">
        <v>393</v>
      </c>
      <c r="DZ117" s="1038" t="s">
        <v>744</v>
      </c>
      <c r="EA117" s="1039" t="s">
        <v>404</v>
      </c>
      <c r="EB117" s="792">
        <v>2881</v>
      </c>
      <c r="EC117" s="793"/>
      <c r="ED117" s="794">
        <v>2881</v>
      </c>
      <c r="EE117" s="794">
        <v>2881</v>
      </c>
      <c r="EF117" s="793"/>
      <c r="EG117" s="794">
        <v>1</v>
      </c>
      <c r="EH117" s="793"/>
      <c r="EI117" s="794">
        <v>2130644</v>
      </c>
      <c r="EJ117" s="794"/>
      <c r="EK117" s="794">
        <v>2130644</v>
      </c>
      <c r="EL117" s="794">
        <v>2130644</v>
      </c>
      <c r="EM117" s="793"/>
      <c r="EN117" s="793"/>
      <c r="EO117" s="795"/>
      <c r="ES117" s="823" t="s">
        <v>551</v>
      </c>
      <c r="ET117" s="824" t="s">
        <v>552</v>
      </c>
      <c r="EU117" s="841">
        <v>3069150</v>
      </c>
    </row>
    <row r="118" spans="1:152" ht="15.75">
      <c r="A118" s="660"/>
      <c r="C118" s="1073"/>
      <c r="D118" s="1074"/>
      <c r="E118" s="986"/>
      <c r="F118" s="986"/>
      <c r="G118" s="986"/>
      <c r="H118" s="986"/>
      <c r="I118" s="989"/>
      <c r="J118" s="990"/>
      <c r="L118" s="619" t="s">
        <v>951</v>
      </c>
      <c r="M118" s="903"/>
      <c r="N118" s="903"/>
      <c r="O118" s="903"/>
      <c r="S118" s="609"/>
      <c r="BO118" s="934" t="s">
        <v>1216</v>
      </c>
      <c r="BP118" s="914"/>
      <c r="BQ118" s="914"/>
      <c r="BR118" s="914"/>
      <c r="BS118" s="934"/>
      <c r="BT118" s="914"/>
      <c r="BU118" s="777"/>
      <c r="BV118" s="777"/>
      <c r="BW118" s="777"/>
      <c r="BX118" s="774"/>
      <c r="DX118" s="1037" t="s">
        <v>405</v>
      </c>
      <c r="DY118" s="1038" t="s">
        <v>405</v>
      </c>
      <c r="DZ118" s="1038" t="s">
        <v>744</v>
      </c>
      <c r="EA118" s="1039" t="s">
        <v>406</v>
      </c>
      <c r="EB118" s="792">
        <v>71331</v>
      </c>
      <c r="EC118" s="793"/>
      <c r="ED118" s="794">
        <v>71331</v>
      </c>
      <c r="EE118" s="794"/>
      <c r="EF118" s="793"/>
      <c r="EG118" s="794">
        <v>0.88863834558365518</v>
      </c>
      <c r="EH118" s="793"/>
      <c r="EI118" s="794">
        <v>0</v>
      </c>
      <c r="EJ118" s="794"/>
      <c r="EK118" s="794">
        <v>0</v>
      </c>
      <c r="EL118" s="794">
        <v>0</v>
      </c>
      <c r="EM118" s="793">
        <v>0</v>
      </c>
      <c r="EN118" s="793"/>
      <c r="EO118" s="795"/>
      <c r="ES118" s="823" t="s">
        <v>553</v>
      </c>
      <c r="ET118" s="824" t="s">
        <v>554</v>
      </c>
      <c r="EU118" s="841">
        <v>4157128</v>
      </c>
    </row>
    <row r="119" spans="1:152" ht="16.5" thickBot="1">
      <c r="A119" s="660"/>
      <c r="C119" s="1073"/>
      <c r="D119" s="1074"/>
      <c r="E119" s="986"/>
      <c r="F119" s="986"/>
      <c r="G119" s="986"/>
      <c r="H119" s="986"/>
      <c r="I119" s="993"/>
      <c r="J119" s="994"/>
      <c r="M119" s="650"/>
      <c r="N119" s="650"/>
      <c r="O119" s="650"/>
      <c r="S119" s="609"/>
      <c r="BO119" s="774" t="s">
        <v>1217</v>
      </c>
      <c r="BP119" s="777"/>
      <c r="BQ119" s="777"/>
      <c r="BR119" s="777"/>
      <c r="BS119" s="774"/>
      <c r="BT119" s="777"/>
      <c r="BU119" s="777"/>
      <c r="BV119" s="777"/>
      <c r="BW119" s="777"/>
      <c r="BX119" s="774"/>
      <c r="DX119" s="1037" t="s">
        <v>405</v>
      </c>
      <c r="DY119" s="1037" t="s">
        <v>77</v>
      </c>
      <c r="DZ119" s="1038" t="s">
        <v>6</v>
      </c>
      <c r="EA119" s="1039" t="s">
        <v>78</v>
      </c>
      <c r="EB119" s="792">
        <v>908</v>
      </c>
      <c r="EC119" s="793"/>
      <c r="ED119" s="794">
        <v>908</v>
      </c>
      <c r="EE119" s="794"/>
      <c r="EF119" s="793"/>
      <c r="EG119" s="794">
        <v>1.1311822598729289E-2</v>
      </c>
      <c r="EH119" s="793"/>
      <c r="EI119" s="794">
        <v>0</v>
      </c>
      <c r="EJ119" s="794"/>
      <c r="EK119" s="794">
        <v>0</v>
      </c>
      <c r="EL119" s="794"/>
      <c r="EM119" s="793"/>
      <c r="EN119" s="793"/>
      <c r="EO119" s="795"/>
      <c r="ES119" s="823" t="s">
        <v>555</v>
      </c>
      <c r="ET119" s="824" t="s">
        <v>556</v>
      </c>
      <c r="EU119" s="841">
        <v>1775884</v>
      </c>
    </row>
    <row r="120" spans="1:152" ht="15">
      <c r="A120" s="660"/>
      <c r="B120" s="659"/>
      <c r="C120" s="995"/>
      <c r="D120" s="659"/>
      <c r="E120" s="995"/>
      <c r="F120" s="995"/>
      <c r="G120" s="996"/>
      <c r="H120" s="996"/>
      <c r="BO120" s="774" t="s">
        <v>1218</v>
      </c>
      <c r="BP120" s="777"/>
      <c r="BQ120" s="777"/>
      <c r="BR120" s="777"/>
      <c r="BS120" s="774"/>
      <c r="BT120" s="777"/>
      <c r="BU120" s="777"/>
      <c r="BV120" s="777"/>
      <c r="BW120" s="777"/>
      <c r="BX120" s="774"/>
      <c r="DX120" s="1037" t="s">
        <v>405</v>
      </c>
      <c r="DY120" s="1037" t="s">
        <v>79</v>
      </c>
      <c r="DZ120" s="1038" t="s">
        <v>6</v>
      </c>
      <c r="EA120" s="1039" t="s">
        <v>1098</v>
      </c>
      <c r="EB120" s="792">
        <v>409</v>
      </c>
      <c r="EC120" s="793"/>
      <c r="ED120" s="794">
        <v>409</v>
      </c>
      <c r="EE120" s="794"/>
      <c r="EF120" s="793"/>
      <c r="EG120" s="794">
        <v>5.0953033511897342E-3</v>
      </c>
      <c r="EH120" s="793"/>
      <c r="EI120" s="794">
        <v>0</v>
      </c>
      <c r="EJ120" s="794"/>
      <c r="EK120" s="794">
        <v>0</v>
      </c>
      <c r="EL120" s="794"/>
      <c r="EM120" s="793"/>
      <c r="EN120" s="793"/>
      <c r="EO120" s="795"/>
      <c r="ES120" s="997" t="s">
        <v>557</v>
      </c>
      <c r="ET120" s="998" t="s">
        <v>558</v>
      </c>
      <c r="EU120" s="841">
        <v>0</v>
      </c>
    </row>
    <row r="121" spans="1:152" ht="15.75" thickBot="1">
      <c r="A121" s="999"/>
      <c r="B121" s="659"/>
      <c r="C121" s="659"/>
      <c r="D121" s="659"/>
      <c r="E121" s="659"/>
      <c r="F121" s="659"/>
      <c r="G121" s="1000"/>
      <c r="H121" s="999"/>
      <c r="BO121" s="774" t="s">
        <v>1219</v>
      </c>
      <c r="BP121" s="777"/>
      <c r="BQ121" s="777"/>
      <c r="BR121" s="777"/>
      <c r="BS121" s="774"/>
      <c r="BT121" s="777"/>
      <c r="BU121" s="777"/>
      <c r="BV121" s="777"/>
      <c r="BW121" s="777"/>
      <c r="BX121" s="774"/>
      <c r="DX121" s="1044" t="s">
        <v>405</v>
      </c>
      <c r="DY121" s="1040" t="s">
        <v>80</v>
      </c>
      <c r="DZ121" s="1040" t="s">
        <v>6</v>
      </c>
      <c r="EA121" s="1041" t="s">
        <v>1099</v>
      </c>
      <c r="EB121" s="792">
        <v>1198</v>
      </c>
      <c r="EC121" s="827"/>
      <c r="ED121" s="828">
        <v>1198</v>
      </c>
      <c r="EE121" s="828"/>
      <c r="EF121" s="827"/>
      <c r="EG121" s="828">
        <v>1.4924629375856485E-2</v>
      </c>
      <c r="EH121" s="827"/>
      <c r="EI121" s="794">
        <v>0</v>
      </c>
      <c r="EJ121" s="828"/>
      <c r="EK121" s="828">
        <v>0</v>
      </c>
      <c r="EL121" s="828"/>
      <c r="EM121" s="827"/>
      <c r="EN121" s="827"/>
      <c r="EO121" s="829"/>
      <c r="ES121" s="1001"/>
      <c r="ET121" s="1002" t="s">
        <v>182</v>
      </c>
      <c r="EU121" s="841">
        <v>15922484</v>
      </c>
    </row>
    <row r="122" spans="1:152" ht="15.75" thickBot="1">
      <c r="BO122" s="774" t="s">
        <v>1220</v>
      </c>
      <c r="BP122" s="777"/>
      <c r="BQ122" s="777"/>
      <c r="BR122" s="777"/>
      <c r="BS122" s="774"/>
      <c r="BT122" s="777"/>
      <c r="BU122" s="777"/>
      <c r="BV122" s="777"/>
      <c r="BW122" s="777"/>
      <c r="BX122" s="774"/>
      <c r="DX122" s="1038" t="s">
        <v>405</v>
      </c>
      <c r="DY122" s="1038" t="s">
        <v>264</v>
      </c>
      <c r="DZ122" s="1038" t="s">
        <v>6</v>
      </c>
      <c r="EA122" s="1039" t="s">
        <v>265</v>
      </c>
      <c r="EB122" s="792">
        <v>1300</v>
      </c>
      <c r="EC122" s="793"/>
      <c r="ED122" s="794">
        <v>1300</v>
      </c>
      <c r="EE122" s="794"/>
      <c r="EF122" s="793"/>
      <c r="EG122" s="794">
        <v>1.6195340725052947E-2</v>
      </c>
      <c r="EH122" s="793"/>
      <c r="EI122" s="794">
        <v>0</v>
      </c>
      <c r="EJ122" s="794"/>
      <c r="EK122" s="794">
        <v>0</v>
      </c>
      <c r="EL122" s="794"/>
      <c r="EM122" s="793"/>
      <c r="EN122" s="793"/>
      <c r="EO122" s="795"/>
      <c r="ES122" s="1207" t="s">
        <v>560</v>
      </c>
      <c r="ET122" s="1208"/>
      <c r="EU122" s="1004">
        <v>268243154</v>
      </c>
    </row>
    <row r="123" spans="1:152" ht="15">
      <c r="BO123" s="774" t="s">
        <v>946</v>
      </c>
      <c r="BP123" s="777"/>
      <c r="BQ123" s="777"/>
      <c r="BR123" s="777"/>
      <c r="BS123" s="774"/>
      <c r="BT123" s="777"/>
      <c r="BU123" s="777"/>
      <c r="BV123" s="777"/>
      <c r="BW123" s="777"/>
      <c r="BX123" s="774"/>
      <c r="DX123" s="1038" t="s">
        <v>405</v>
      </c>
      <c r="DY123" s="1038" t="s">
        <v>772</v>
      </c>
      <c r="DZ123" s="1038" t="s">
        <v>6</v>
      </c>
      <c r="EA123" s="1039" t="s">
        <v>773</v>
      </c>
      <c r="EB123" s="792">
        <v>1310</v>
      </c>
      <c r="EC123" s="793"/>
      <c r="ED123" s="794">
        <v>1310</v>
      </c>
      <c r="EE123" s="794"/>
      <c r="EF123" s="793"/>
      <c r="EG123" s="794">
        <v>1.6319920269091816E-2</v>
      </c>
      <c r="EH123" s="793"/>
      <c r="EI123" s="794">
        <v>0</v>
      </c>
      <c r="EJ123" s="794"/>
      <c r="EK123" s="794">
        <v>0</v>
      </c>
      <c r="EL123" s="794"/>
      <c r="EM123" s="793"/>
      <c r="EN123" s="793"/>
      <c r="EO123" s="795"/>
      <c r="ES123" s="1005"/>
      <c r="ET123" s="1006"/>
      <c r="EU123" s="1006"/>
    </row>
    <row r="124" spans="1:152" ht="15">
      <c r="BO124" s="774" t="s">
        <v>947</v>
      </c>
      <c r="BP124" s="777"/>
      <c r="BQ124" s="777"/>
      <c r="BR124" s="777"/>
      <c r="BS124" s="774"/>
      <c r="BT124" s="777"/>
      <c r="BU124" s="777"/>
      <c r="BV124" s="777"/>
      <c r="BW124" s="777"/>
      <c r="BX124" s="774"/>
      <c r="DX124" s="1038" t="s">
        <v>405</v>
      </c>
      <c r="DY124" s="1038" t="s">
        <v>774</v>
      </c>
      <c r="DZ124" s="1038" t="s">
        <v>6</v>
      </c>
      <c r="EA124" s="1039" t="s">
        <v>1100</v>
      </c>
      <c r="EB124" s="792">
        <v>865</v>
      </c>
      <c r="EC124" s="793"/>
      <c r="ED124" s="794">
        <v>865</v>
      </c>
      <c r="EE124" s="794"/>
      <c r="EF124" s="793"/>
      <c r="EG124" s="794">
        <v>1.0776130559362152E-2</v>
      </c>
      <c r="EH124" s="793"/>
      <c r="EI124" s="794">
        <v>0</v>
      </c>
      <c r="EJ124" s="794"/>
      <c r="EK124" s="794">
        <v>0</v>
      </c>
      <c r="EL124" s="794"/>
      <c r="EM124" s="793"/>
      <c r="EN124" s="793"/>
      <c r="EO124" s="795"/>
      <c r="ES124" s="1005"/>
      <c r="ET124" s="1006"/>
      <c r="EU124" s="1006"/>
    </row>
    <row r="125" spans="1:152" ht="15">
      <c r="BO125" s="774"/>
      <c r="BP125" s="777"/>
      <c r="BQ125" s="777"/>
      <c r="BR125" s="777"/>
      <c r="BS125" s="774"/>
      <c r="BT125" s="777"/>
      <c r="BU125" s="777"/>
      <c r="BV125" s="777"/>
      <c r="BW125" s="777"/>
      <c r="BX125" s="774"/>
      <c r="DX125" s="1040" t="s">
        <v>405</v>
      </c>
      <c r="DY125" s="1040" t="s">
        <v>836</v>
      </c>
      <c r="DZ125" s="1040" t="s">
        <v>6</v>
      </c>
      <c r="EA125" s="1041" t="s">
        <v>1101</v>
      </c>
      <c r="EB125" s="792">
        <v>942</v>
      </c>
      <c r="EC125" s="827"/>
      <c r="ED125" s="828">
        <v>942</v>
      </c>
      <c r="EE125" s="828"/>
      <c r="EF125" s="827"/>
      <c r="EG125" s="828">
        <v>1.1735393048461443E-2</v>
      </c>
      <c r="EH125" s="827"/>
      <c r="EI125" s="794">
        <v>0</v>
      </c>
      <c r="EJ125" s="828"/>
      <c r="EK125" s="828">
        <v>0</v>
      </c>
      <c r="EL125" s="828"/>
      <c r="EM125" s="827"/>
      <c r="EN125" s="827"/>
      <c r="EO125" s="829"/>
    </row>
    <row r="126" spans="1:152" ht="15">
      <c r="BO126" s="774" t="s">
        <v>948</v>
      </c>
      <c r="BP126" s="777"/>
      <c r="BQ126" s="777"/>
      <c r="BR126" s="777"/>
      <c r="BS126" s="774"/>
      <c r="BT126" s="777"/>
      <c r="BU126" s="777"/>
      <c r="BV126" s="777"/>
      <c r="BW126" s="777"/>
      <c r="BX126" s="774"/>
      <c r="DX126" s="1038" t="s">
        <v>405</v>
      </c>
      <c r="DY126" s="1038" t="s">
        <v>926</v>
      </c>
      <c r="DZ126" s="1038" t="s">
        <v>6</v>
      </c>
      <c r="EA126" s="1039" t="s">
        <v>927</v>
      </c>
      <c r="EB126" s="792">
        <v>521</v>
      </c>
      <c r="EC126" s="793"/>
      <c r="ED126" s="794">
        <v>521</v>
      </c>
      <c r="EE126" s="794"/>
      <c r="EF126" s="793"/>
      <c r="EG126" s="794">
        <v>6.4905942444250658E-3</v>
      </c>
      <c r="EH126" s="793"/>
      <c r="EI126" s="794">
        <v>0</v>
      </c>
      <c r="EJ126" s="794"/>
      <c r="EK126" s="794">
        <v>0</v>
      </c>
      <c r="EL126" s="794"/>
      <c r="EM126" s="793"/>
      <c r="EN126" s="793"/>
      <c r="EO126" s="795"/>
      <c r="ES126" s="619" t="s">
        <v>857</v>
      </c>
    </row>
    <row r="127" spans="1:152" ht="15" customHeight="1">
      <c r="BO127" s="934" t="s">
        <v>946</v>
      </c>
      <c r="BP127" s="914"/>
      <c r="BQ127" s="914"/>
      <c r="BR127" s="777"/>
      <c r="BS127" s="774"/>
      <c r="BT127" s="777"/>
      <c r="BU127" s="777"/>
      <c r="BV127" s="777"/>
      <c r="BW127" s="777"/>
      <c r="BX127" s="774"/>
      <c r="DX127" s="1040" t="s">
        <v>405</v>
      </c>
      <c r="DY127" s="1040" t="s">
        <v>969</v>
      </c>
      <c r="DZ127" s="1040" t="s">
        <v>6</v>
      </c>
      <c r="EA127" s="1041" t="s">
        <v>1102</v>
      </c>
      <c r="EB127" s="792">
        <v>799</v>
      </c>
      <c r="EC127" s="827"/>
      <c r="ED127" s="828">
        <v>799</v>
      </c>
      <c r="EE127" s="828"/>
      <c r="EF127" s="827"/>
      <c r="EG127" s="828">
        <v>9.9539055687056181E-3</v>
      </c>
      <c r="EH127" s="827"/>
      <c r="EI127" s="794">
        <v>0</v>
      </c>
      <c r="EJ127" s="828"/>
      <c r="EK127" s="828">
        <v>0</v>
      </c>
      <c r="EL127" s="828"/>
      <c r="EM127" s="827"/>
      <c r="EN127" s="827"/>
      <c r="EO127" s="829"/>
      <c r="ES127" s="1209" t="s">
        <v>1039</v>
      </c>
      <c r="ET127" s="1209"/>
      <c r="EU127" s="1209"/>
      <c r="EV127" s="1209"/>
    </row>
    <row r="128" spans="1:152" ht="15">
      <c r="BO128" s="774" t="s">
        <v>952</v>
      </c>
      <c r="BP128" s="777"/>
      <c r="BQ128" s="777"/>
      <c r="BR128" s="777"/>
      <c r="BS128" s="774"/>
      <c r="BT128" s="777"/>
      <c r="BU128" s="777"/>
      <c r="BV128" s="777"/>
      <c r="BW128" s="777"/>
      <c r="BX128" s="774"/>
      <c r="DX128" s="1038" t="s">
        <v>405</v>
      </c>
      <c r="DY128" s="1038" t="s">
        <v>1103</v>
      </c>
      <c r="DZ128" s="1038" t="s">
        <v>6</v>
      </c>
      <c r="EA128" s="1039" t="s">
        <v>1104</v>
      </c>
      <c r="EB128" s="792">
        <v>313</v>
      </c>
      <c r="EC128" s="793"/>
      <c r="ED128" s="794">
        <v>313</v>
      </c>
      <c r="EE128" s="794"/>
      <c r="EF128" s="793"/>
      <c r="EG128" s="794">
        <v>3.8993397284165939E-3</v>
      </c>
      <c r="EH128" s="793"/>
      <c r="EI128" s="794">
        <v>0</v>
      </c>
      <c r="EJ128" s="794"/>
      <c r="EK128" s="794">
        <v>0</v>
      </c>
      <c r="EL128" s="794"/>
      <c r="EM128" s="793"/>
      <c r="EN128" s="793"/>
      <c r="EO128" s="795"/>
      <c r="ES128" s="1209"/>
      <c r="ET128" s="1209"/>
      <c r="EU128" s="1209"/>
      <c r="EV128" s="1209"/>
    </row>
    <row r="129" spans="67:153" ht="17.100000000000001" customHeight="1">
      <c r="BO129" s="774" t="s">
        <v>952</v>
      </c>
      <c r="BP129" s="777"/>
      <c r="BQ129" s="777"/>
      <c r="BR129" s="777"/>
      <c r="BS129" s="774"/>
      <c r="BT129" s="777"/>
      <c r="BU129" s="777"/>
      <c r="BV129" s="777"/>
      <c r="BW129" s="777"/>
      <c r="BX129" s="774"/>
      <c r="DX129" s="1040" t="s">
        <v>405</v>
      </c>
      <c r="DY129" s="1044" t="s">
        <v>1105</v>
      </c>
      <c r="DZ129" s="1040" t="s">
        <v>6</v>
      </c>
      <c r="EA129" s="1041" t="s">
        <v>1106</v>
      </c>
      <c r="EB129" s="792">
        <v>374</v>
      </c>
      <c r="EC129" s="827"/>
      <c r="ED129" s="828">
        <v>374</v>
      </c>
      <c r="EE129" s="828">
        <v>80270</v>
      </c>
      <c r="EF129" s="827"/>
      <c r="EG129" s="828">
        <v>4.6592749470536939E-3</v>
      </c>
      <c r="EH129" s="827"/>
      <c r="EI129" s="794">
        <v>0</v>
      </c>
      <c r="EJ129" s="828"/>
      <c r="EK129" s="828">
        <v>0</v>
      </c>
      <c r="EL129" s="828"/>
      <c r="EM129" s="827"/>
      <c r="EN129" s="827"/>
      <c r="EO129" s="829"/>
      <c r="ES129" s="1209"/>
      <c r="ET129" s="1209"/>
      <c r="EU129" s="1209"/>
      <c r="EV129" s="1209"/>
    </row>
    <row r="130" spans="67:153" ht="15">
      <c r="BO130" s="1008" t="s">
        <v>559</v>
      </c>
      <c r="BP130" s="1009"/>
      <c r="BQ130" s="1009"/>
      <c r="BR130" s="1009"/>
      <c r="BS130" s="1009"/>
      <c r="BT130" s="1009"/>
      <c r="BU130" s="1009"/>
      <c r="BV130" s="1009"/>
      <c r="BW130" s="1009"/>
      <c r="BX130" s="1009"/>
      <c r="DX130" s="1038" t="s">
        <v>407</v>
      </c>
      <c r="DY130" s="1038" t="s">
        <v>407</v>
      </c>
      <c r="DZ130" s="1038" t="s">
        <v>744</v>
      </c>
      <c r="EA130" s="1039" t="s">
        <v>408</v>
      </c>
      <c r="EB130" s="792">
        <v>2194</v>
      </c>
      <c r="EC130" s="793"/>
      <c r="ED130" s="794">
        <v>2194</v>
      </c>
      <c r="EE130" s="794"/>
      <c r="EF130" s="793"/>
      <c r="EG130" s="794">
        <v>0.3324746173662676</v>
      </c>
      <c r="EH130" s="793"/>
      <c r="EI130" s="794">
        <v>3415048</v>
      </c>
      <c r="EJ130" s="794"/>
      <c r="EK130" s="794">
        <v>1135417</v>
      </c>
      <c r="EL130" s="794">
        <v>3415048</v>
      </c>
      <c r="EM130" s="793">
        <v>0</v>
      </c>
      <c r="EN130" s="793">
        <v>0</v>
      </c>
      <c r="EO130" s="795"/>
      <c r="ES130" s="1209"/>
      <c r="ET130" s="1209"/>
      <c r="EU130" s="1209"/>
      <c r="EV130" s="1209"/>
    </row>
    <row r="131" spans="67:153">
      <c r="DX131" s="1038" t="s">
        <v>407</v>
      </c>
      <c r="DY131" s="1038" t="s">
        <v>82</v>
      </c>
      <c r="DZ131" s="1038" t="s">
        <v>744</v>
      </c>
      <c r="EA131" s="1039" t="s">
        <v>83</v>
      </c>
      <c r="EB131" s="792">
        <v>2764</v>
      </c>
      <c r="EC131" s="793"/>
      <c r="ED131" s="794">
        <v>2764</v>
      </c>
      <c r="EE131" s="794"/>
      <c r="EF131" s="793"/>
      <c r="EG131" s="794">
        <v>0.41885134111228972</v>
      </c>
      <c r="EH131" s="793"/>
      <c r="EI131" s="794">
        <v>0</v>
      </c>
      <c r="EJ131" s="794"/>
      <c r="EK131" s="794">
        <v>1430397</v>
      </c>
      <c r="EL131" s="794"/>
      <c r="EM131" s="793"/>
      <c r="EN131" s="793"/>
      <c r="EO131" s="795"/>
      <c r="ES131" s="1209"/>
      <c r="ET131" s="1209"/>
      <c r="EU131" s="1209"/>
      <c r="EV131" s="1209"/>
    </row>
    <row r="132" spans="67:153">
      <c r="DX132" s="1040" t="s">
        <v>407</v>
      </c>
      <c r="DY132" s="1040" t="s">
        <v>84</v>
      </c>
      <c r="DZ132" s="1040" t="s">
        <v>744</v>
      </c>
      <c r="EA132" s="1041" t="s">
        <v>85</v>
      </c>
      <c r="EB132" s="792">
        <v>755</v>
      </c>
      <c r="EC132" s="827"/>
      <c r="ED132" s="828">
        <v>755</v>
      </c>
      <c r="EE132" s="828"/>
      <c r="EF132" s="827"/>
      <c r="EG132" s="828">
        <v>0.11441127443552053</v>
      </c>
      <c r="EH132" s="827"/>
      <c r="EI132" s="794">
        <v>0</v>
      </c>
      <c r="EJ132" s="828"/>
      <c r="EK132" s="828">
        <v>390720</v>
      </c>
      <c r="EL132" s="828"/>
      <c r="EM132" s="827"/>
      <c r="EN132" s="827"/>
      <c r="EO132" s="829"/>
      <c r="ES132" s="1209"/>
      <c r="ET132" s="1209"/>
      <c r="EU132" s="1209"/>
      <c r="EV132" s="1209"/>
    </row>
    <row r="133" spans="67:153">
      <c r="DX133" s="1040" t="s">
        <v>407</v>
      </c>
      <c r="DY133" s="1040" t="s">
        <v>886</v>
      </c>
      <c r="DZ133" s="1040" t="s">
        <v>6</v>
      </c>
      <c r="EA133" s="1041" t="s">
        <v>1107</v>
      </c>
      <c r="EB133" s="792">
        <v>620</v>
      </c>
      <c r="EC133" s="827"/>
      <c r="ED133" s="828">
        <v>620</v>
      </c>
      <c r="EE133" s="828"/>
      <c r="EF133" s="827"/>
      <c r="EG133" s="828">
        <v>9.3953629337778455E-2</v>
      </c>
      <c r="EH133" s="827"/>
      <c r="EI133" s="794">
        <v>0</v>
      </c>
      <c r="EJ133" s="828"/>
      <c r="EK133" s="828">
        <v>320856</v>
      </c>
      <c r="EL133" s="828"/>
      <c r="EM133" s="827"/>
      <c r="EN133" s="827"/>
      <c r="EO133" s="829"/>
      <c r="ES133" s="1209"/>
      <c r="ET133" s="1209"/>
      <c r="EU133" s="1209"/>
      <c r="EV133" s="1209"/>
      <c r="EW133" s="625"/>
    </row>
    <row r="134" spans="67:153">
      <c r="DX134" s="1042" t="s">
        <v>407</v>
      </c>
      <c r="DY134" s="1042" t="s">
        <v>1232</v>
      </c>
      <c r="DZ134" s="1042" t="s">
        <v>6</v>
      </c>
      <c r="EA134" s="1043" t="s">
        <v>1233</v>
      </c>
      <c r="EB134" s="792">
        <v>266</v>
      </c>
      <c r="EC134" s="833"/>
      <c r="ED134" s="834">
        <v>266</v>
      </c>
      <c r="EE134" s="834">
        <v>6599</v>
      </c>
      <c r="EF134" s="833"/>
      <c r="EG134" s="834">
        <v>4.030913774814366E-2</v>
      </c>
      <c r="EH134" s="833"/>
      <c r="EI134" s="794">
        <v>0</v>
      </c>
      <c r="EJ134" s="834"/>
      <c r="EK134" s="834">
        <v>137658</v>
      </c>
      <c r="EL134" s="834"/>
      <c r="EM134" s="833"/>
      <c r="EN134" s="833"/>
      <c r="EO134" s="835"/>
      <c r="ES134" s="1209"/>
      <c r="ET134" s="1209"/>
      <c r="EU134" s="1209"/>
      <c r="EV134" s="1209"/>
    </row>
    <row r="135" spans="67:153">
      <c r="DX135" s="1040" t="s">
        <v>409</v>
      </c>
      <c r="DY135" s="1040" t="s">
        <v>409</v>
      </c>
      <c r="DZ135" s="1040" t="s">
        <v>744</v>
      </c>
      <c r="EA135" s="1041" t="s">
        <v>410</v>
      </c>
      <c r="EB135" s="792">
        <v>20688</v>
      </c>
      <c r="EC135" s="827"/>
      <c r="ED135" s="828">
        <v>20688</v>
      </c>
      <c r="EE135" s="828"/>
      <c r="EF135" s="827"/>
      <c r="EG135" s="828">
        <v>0.98495524661969147</v>
      </c>
      <c r="EH135" s="827"/>
      <c r="EI135" s="794">
        <v>12873772</v>
      </c>
      <c r="EJ135" s="828"/>
      <c r="EK135" s="828">
        <v>12680089</v>
      </c>
      <c r="EL135" s="828">
        <v>12873772</v>
      </c>
      <c r="EM135" s="827">
        <v>0</v>
      </c>
      <c r="EN135" s="827"/>
      <c r="EO135" s="829"/>
      <c r="ES135" s="1209"/>
      <c r="ET135" s="1209"/>
      <c r="EU135" s="1209"/>
      <c r="EV135" s="1209"/>
    </row>
    <row r="136" spans="67:153">
      <c r="DX136" s="1038" t="s">
        <v>409</v>
      </c>
      <c r="DY136" s="1038" t="s">
        <v>888</v>
      </c>
      <c r="DZ136" s="1038" t="s">
        <v>6</v>
      </c>
      <c r="EA136" s="1039" t="s">
        <v>1108</v>
      </c>
      <c r="EB136" s="792">
        <v>316</v>
      </c>
      <c r="EC136" s="793"/>
      <c r="ED136" s="794">
        <v>316</v>
      </c>
      <c r="EE136" s="794">
        <v>21004</v>
      </c>
      <c r="EF136" s="793"/>
      <c r="EG136" s="794">
        <v>1.5044753380308513E-2</v>
      </c>
      <c r="EH136" s="793"/>
      <c r="EI136" s="794">
        <v>0</v>
      </c>
      <c r="EJ136" s="794"/>
      <c r="EK136" s="794">
        <v>193683</v>
      </c>
      <c r="EL136" s="794"/>
      <c r="EM136" s="793"/>
      <c r="EN136" s="793"/>
      <c r="EO136" s="795"/>
      <c r="ES136" s="1209"/>
      <c r="ET136" s="1209"/>
      <c r="EU136" s="1209"/>
      <c r="EV136" s="1209"/>
    </row>
    <row r="137" spans="67:153">
      <c r="DX137" s="1038" t="s">
        <v>411</v>
      </c>
      <c r="DY137" s="1038" t="s">
        <v>411</v>
      </c>
      <c r="DZ137" s="1038" t="s">
        <v>744</v>
      </c>
      <c r="EA137" s="1039" t="s">
        <v>412</v>
      </c>
      <c r="EB137" s="792">
        <v>7143</v>
      </c>
      <c r="EC137" s="793"/>
      <c r="ED137" s="794">
        <v>7143</v>
      </c>
      <c r="EE137" s="794"/>
      <c r="EF137" s="793"/>
      <c r="EG137" s="794">
        <v>0.94974072596729153</v>
      </c>
      <c r="EH137" s="793"/>
      <c r="EI137" s="794">
        <v>0</v>
      </c>
      <c r="EJ137" s="794"/>
      <c r="EK137" s="794">
        <v>0</v>
      </c>
      <c r="EL137" s="794"/>
      <c r="EM137" s="793"/>
      <c r="EN137" s="793"/>
      <c r="EO137" s="795"/>
      <c r="ES137" s="1209"/>
      <c r="ET137" s="1209"/>
      <c r="EU137" s="1209"/>
      <c r="EV137" s="1209"/>
    </row>
    <row r="138" spans="67:153">
      <c r="DX138" s="1038" t="s">
        <v>411</v>
      </c>
      <c r="DY138" s="1038" t="s">
        <v>928</v>
      </c>
      <c r="DZ138" s="1038" t="s">
        <v>6</v>
      </c>
      <c r="EA138" s="1039" t="s">
        <v>1109</v>
      </c>
      <c r="EB138" s="792">
        <v>378</v>
      </c>
      <c r="EC138" s="793"/>
      <c r="ED138" s="794">
        <v>378</v>
      </c>
      <c r="EE138" s="794">
        <v>7521</v>
      </c>
      <c r="EF138" s="793"/>
      <c r="EG138" s="794">
        <v>5.0259274032708419E-2</v>
      </c>
      <c r="EH138" s="793"/>
      <c r="EI138" s="794">
        <v>0</v>
      </c>
      <c r="EJ138" s="794"/>
      <c r="EK138" s="794">
        <v>0</v>
      </c>
      <c r="EL138" s="794">
        <v>0</v>
      </c>
      <c r="EM138" s="793">
        <v>0</v>
      </c>
      <c r="EN138" s="793"/>
      <c r="EO138" s="795"/>
      <c r="ES138" s="1209"/>
      <c r="ET138" s="1209"/>
      <c r="EU138" s="1209"/>
      <c r="EV138" s="1209"/>
    </row>
    <row r="139" spans="67:153">
      <c r="DX139" s="1038" t="s">
        <v>413</v>
      </c>
      <c r="DY139" s="1038" t="s">
        <v>413</v>
      </c>
      <c r="DZ139" s="1038" t="s">
        <v>744</v>
      </c>
      <c r="EA139" s="1039" t="s">
        <v>414</v>
      </c>
      <c r="EB139" s="792">
        <v>13463</v>
      </c>
      <c r="EC139" s="793"/>
      <c r="ED139" s="794">
        <v>13463</v>
      </c>
      <c r="EE139" s="794"/>
      <c r="EF139" s="793"/>
      <c r="EG139" s="794">
        <v>0.9575391180654339</v>
      </c>
      <c r="EH139" s="793"/>
      <c r="EI139" s="794">
        <v>0</v>
      </c>
      <c r="EJ139" s="794"/>
      <c r="EK139" s="794">
        <v>0</v>
      </c>
      <c r="EL139" s="794">
        <v>0</v>
      </c>
      <c r="EM139" s="793">
        <v>0</v>
      </c>
      <c r="EN139" s="793"/>
      <c r="EO139" s="795"/>
      <c r="ES139" s="1209"/>
      <c r="ET139" s="1209"/>
      <c r="EU139" s="1209"/>
      <c r="EV139" s="1209"/>
    </row>
    <row r="140" spans="67:153">
      <c r="DX140" s="1038" t="s">
        <v>413</v>
      </c>
      <c r="DY140" s="1038" t="s">
        <v>86</v>
      </c>
      <c r="DZ140" s="1038" t="s">
        <v>6</v>
      </c>
      <c r="EA140" s="1039" t="s">
        <v>1110</v>
      </c>
      <c r="EB140" s="792">
        <v>205</v>
      </c>
      <c r="EC140" s="793"/>
      <c r="ED140" s="794">
        <v>205</v>
      </c>
      <c r="EE140" s="794"/>
      <c r="EF140" s="793"/>
      <c r="EG140" s="794">
        <v>1.4580369843527738E-2</v>
      </c>
      <c r="EH140" s="793"/>
      <c r="EI140" s="794">
        <v>0</v>
      </c>
      <c r="EJ140" s="794"/>
      <c r="EK140" s="794">
        <v>0</v>
      </c>
      <c r="EL140" s="794">
        <v>0</v>
      </c>
      <c r="EM140" s="793">
        <v>0</v>
      </c>
      <c r="EN140" s="793"/>
      <c r="EO140" s="795"/>
      <c r="ES140" s="1209"/>
      <c r="ET140" s="1209"/>
      <c r="EU140" s="1209"/>
      <c r="EV140" s="1209"/>
    </row>
    <row r="141" spans="67:153">
      <c r="DX141" s="1038" t="s">
        <v>413</v>
      </c>
      <c r="DY141" s="1038" t="s">
        <v>971</v>
      </c>
      <c r="DZ141" s="1038" t="s">
        <v>6</v>
      </c>
      <c r="EA141" s="1039" t="s">
        <v>972</v>
      </c>
      <c r="EB141" s="792">
        <v>392</v>
      </c>
      <c r="EC141" s="793"/>
      <c r="ED141" s="794">
        <v>392</v>
      </c>
      <c r="EE141" s="794">
        <v>14060</v>
      </c>
      <c r="EF141" s="793"/>
      <c r="EG141" s="794">
        <v>2.7880512091038406E-2</v>
      </c>
      <c r="EH141" s="793"/>
      <c r="EI141" s="794">
        <v>0</v>
      </c>
      <c r="EJ141" s="794"/>
      <c r="EK141" s="794">
        <v>0</v>
      </c>
      <c r="EL141" s="794">
        <v>0</v>
      </c>
      <c r="EM141" s="793">
        <v>0</v>
      </c>
      <c r="EN141" s="793"/>
      <c r="EO141" s="795"/>
      <c r="ES141" s="1209"/>
      <c r="ET141" s="1209"/>
      <c r="EU141" s="1209"/>
      <c r="EV141" s="1209"/>
    </row>
    <row r="142" spans="67:153" ht="9" customHeight="1">
      <c r="DX142" s="1044" t="s">
        <v>415</v>
      </c>
      <c r="DY142" s="1040" t="s">
        <v>415</v>
      </c>
      <c r="DZ142" s="1040" t="s">
        <v>744</v>
      </c>
      <c r="EA142" s="1041" t="s">
        <v>416</v>
      </c>
      <c r="EB142" s="792">
        <v>2646</v>
      </c>
      <c r="EC142" s="827"/>
      <c r="ED142" s="828">
        <v>2646</v>
      </c>
      <c r="EE142" s="828">
        <v>2646</v>
      </c>
      <c r="EF142" s="827"/>
      <c r="EG142" s="828">
        <v>1</v>
      </c>
      <c r="EH142" s="827"/>
      <c r="EI142" s="794">
        <v>1390632</v>
      </c>
      <c r="EJ142" s="828"/>
      <c r="EK142" s="828">
        <v>1390632</v>
      </c>
      <c r="EL142" s="828">
        <v>1390632</v>
      </c>
      <c r="EM142" s="827">
        <v>0</v>
      </c>
      <c r="EN142" s="827"/>
      <c r="EO142" s="829"/>
      <c r="ES142" s="1209"/>
      <c r="ET142" s="1209"/>
      <c r="EU142" s="1209"/>
      <c r="EV142" s="1209"/>
    </row>
    <row r="143" spans="67:153" ht="38.25" customHeight="1">
      <c r="DX143" s="1038" t="s">
        <v>417</v>
      </c>
      <c r="DY143" s="1038" t="s">
        <v>417</v>
      </c>
      <c r="DZ143" s="1038" t="s">
        <v>744</v>
      </c>
      <c r="EA143" s="1039" t="s">
        <v>418</v>
      </c>
      <c r="EB143" s="792">
        <v>9041</v>
      </c>
      <c r="EC143" s="793"/>
      <c r="ED143" s="794">
        <v>9041</v>
      </c>
      <c r="EE143" s="794">
        <v>9041</v>
      </c>
      <c r="EF143" s="793"/>
      <c r="EG143" s="794">
        <v>1</v>
      </c>
      <c r="EH143" s="793"/>
      <c r="EI143" s="794">
        <v>7110475</v>
      </c>
      <c r="EJ143" s="794"/>
      <c r="EK143" s="794">
        <v>7110475</v>
      </c>
      <c r="EL143" s="794">
        <v>7110475</v>
      </c>
      <c r="EM143" s="793">
        <v>0</v>
      </c>
      <c r="EN143" s="793"/>
      <c r="EO143" s="795"/>
      <c r="ES143" s="1209"/>
      <c r="ET143" s="1209"/>
      <c r="EU143" s="1209"/>
      <c r="EV143" s="1209"/>
    </row>
    <row r="144" spans="67:153">
      <c r="DX144" s="1038" t="s">
        <v>419</v>
      </c>
      <c r="DY144" s="1038" t="s">
        <v>419</v>
      </c>
      <c r="DZ144" s="1038" t="s">
        <v>744</v>
      </c>
      <c r="EA144" s="1039" t="s">
        <v>420</v>
      </c>
      <c r="EB144" s="792">
        <v>541</v>
      </c>
      <c r="EC144" s="793"/>
      <c r="ED144" s="794">
        <v>541</v>
      </c>
      <c r="EE144" s="794">
        <v>541</v>
      </c>
      <c r="EF144" s="793"/>
      <c r="EG144" s="794">
        <v>1</v>
      </c>
      <c r="EH144" s="793"/>
      <c r="EI144" s="794">
        <v>0</v>
      </c>
      <c r="EJ144" s="794"/>
      <c r="EK144" s="794">
        <v>0</v>
      </c>
      <c r="EL144" s="794"/>
      <c r="EM144" s="793"/>
      <c r="EN144" s="793"/>
      <c r="EO144" s="795"/>
      <c r="ES144" s="1209"/>
      <c r="ET144" s="1209"/>
      <c r="EU144" s="1209"/>
      <c r="EV144" s="1209"/>
    </row>
    <row r="145" spans="128:151">
      <c r="DX145" s="1040" t="s">
        <v>421</v>
      </c>
      <c r="DY145" s="1040" t="s">
        <v>421</v>
      </c>
      <c r="DZ145" s="1040" t="s">
        <v>744</v>
      </c>
      <c r="EA145" s="1041" t="s">
        <v>422</v>
      </c>
      <c r="EB145" s="792">
        <v>20685</v>
      </c>
      <c r="EC145" s="827"/>
      <c r="ED145" s="828">
        <v>20685</v>
      </c>
      <c r="EE145" s="828"/>
      <c r="EF145" s="827"/>
      <c r="EG145" s="828">
        <v>0.64471387607530228</v>
      </c>
      <c r="EH145" s="827"/>
      <c r="EI145" s="794">
        <v>0</v>
      </c>
      <c r="EJ145" s="828"/>
      <c r="EK145" s="828">
        <v>0</v>
      </c>
      <c r="EL145" s="828"/>
      <c r="EM145" s="827"/>
      <c r="EN145" s="827"/>
      <c r="EO145" s="829"/>
      <c r="ES145" s="1007"/>
      <c r="ET145" s="1007"/>
      <c r="EU145" s="1007"/>
    </row>
    <row r="146" spans="128:151">
      <c r="DX146" s="1038" t="s">
        <v>421</v>
      </c>
      <c r="DY146" s="1038" t="s">
        <v>88</v>
      </c>
      <c r="DZ146" s="1038" t="s">
        <v>744</v>
      </c>
      <c r="EA146" s="1039" t="s">
        <v>89</v>
      </c>
      <c r="EB146" s="792">
        <v>6094</v>
      </c>
      <c r="EC146" s="793"/>
      <c r="ED146" s="794">
        <v>6094</v>
      </c>
      <c r="EE146" s="794"/>
      <c r="EF146" s="793"/>
      <c r="EG146" s="794">
        <v>0.18993891036030419</v>
      </c>
      <c r="EH146" s="793"/>
      <c r="EI146" s="794">
        <v>0</v>
      </c>
      <c r="EJ146" s="794"/>
      <c r="EK146" s="794">
        <v>0</v>
      </c>
      <c r="EL146" s="794"/>
      <c r="EM146" s="793"/>
      <c r="EN146" s="793"/>
      <c r="EO146" s="795"/>
      <c r="ES146" s="1007"/>
      <c r="ET146" s="1007"/>
      <c r="EU146" s="1007"/>
    </row>
    <row r="147" spans="128:151">
      <c r="DX147" s="1044" t="s">
        <v>421</v>
      </c>
      <c r="DY147" s="1040" t="s">
        <v>90</v>
      </c>
      <c r="DZ147" s="1040" t="s">
        <v>6</v>
      </c>
      <c r="EA147" s="1041" t="s">
        <v>1111</v>
      </c>
      <c r="EB147" s="792">
        <v>701</v>
      </c>
      <c r="EC147" s="827"/>
      <c r="ED147" s="828">
        <v>701</v>
      </c>
      <c r="EE147" s="828"/>
      <c r="EF147" s="827"/>
      <c r="EG147" s="828">
        <v>2.1848896646303455E-2</v>
      </c>
      <c r="EH147" s="827"/>
      <c r="EI147" s="794">
        <v>0</v>
      </c>
      <c r="EJ147" s="828"/>
      <c r="EK147" s="828">
        <v>0</v>
      </c>
      <c r="EL147" s="828"/>
      <c r="EM147" s="827"/>
      <c r="EN147" s="827"/>
      <c r="EO147" s="829"/>
      <c r="ES147" s="1007"/>
      <c r="ET147" s="1007"/>
      <c r="EU147" s="1007"/>
    </row>
    <row r="148" spans="128:151">
      <c r="DX148" s="1040" t="s">
        <v>421</v>
      </c>
      <c r="DY148" s="1040" t="s">
        <v>92</v>
      </c>
      <c r="DZ148" s="1040" t="s">
        <v>6</v>
      </c>
      <c r="EA148" s="1041" t="s">
        <v>1112</v>
      </c>
      <c r="EB148" s="792">
        <v>124</v>
      </c>
      <c r="EC148" s="827"/>
      <c r="ED148" s="828">
        <v>124</v>
      </c>
      <c r="EE148" s="828"/>
      <c r="EF148" s="827"/>
      <c r="EG148" s="828">
        <v>3.8648547562648047E-3</v>
      </c>
      <c r="EH148" s="827"/>
      <c r="EI148" s="794">
        <v>0</v>
      </c>
      <c r="EJ148" s="828"/>
      <c r="EK148" s="828">
        <v>0</v>
      </c>
      <c r="EL148" s="828"/>
      <c r="EM148" s="827"/>
      <c r="EN148" s="827"/>
      <c r="EO148" s="829"/>
      <c r="ES148" s="1007"/>
      <c r="ET148" s="1007"/>
      <c r="EU148" s="1007"/>
    </row>
    <row r="149" spans="128:151">
      <c r="DX149" s="1040" t="s">
        <v>421</v>
      </c>
      <c r="DY149" s="1040" t="s">
        <v>266</v>
      </c>
      <c r="DZ149" s="1040" t="s">
        <v>6</v>
      </c>
      <c r="EA149" s="1041" t="s">
        <v>1113</v>
      </c>
      <c r="EB149" s="792">
        <v>1890</v>
      </c>
      <c r="EC149" s="827"/>
      <c r="ED149" s="828">
        <v>1890</v>
      </c>
      <c r="EE149" s="828"/>
      <c r="EF149" s="827"/>
      <c r="EG149" s="828">
        <v>5.8907866849520013E-2</v>
      </c>
      <c r="EH149" s="827"/>
      <c r="EI149" s="794">
        <v>0</v>
      </c>
      <c r="EJ149" s="828"/>
      <c r="EK149" s="828">
        <v>0</v>
      </c>
      <c r="EL149" s="828"/>
      <c r="EM149" s="827"/>
      <c r="EN149" s="827"/>
      <c r="EO149" s="829"/>
      <c r="ES149" s="1007"/>
      <c r="ET149" s="1007"/>
      <c r="EU149" s="1007"/>
    </row>
    <row r="150" spans="128:151">
      <c r="DX150" s="1038" t="s">
        <v>421</v>
      </c>
      <c r="DY150" s="1038" t="s">
        <v>838</v>
      </c>
      <c r="DZ150" s="1038" t="s">
        <v>6</v>
      </c>
      <c r="EA150" s="1039" t="s">
        <v>1114</v>
      </c>
      <c r="EB150" s="792">
        <v>1800</v>
      </c>
      <c r="EC150" s="793"/>
      <c r="ED150" s="794">
        <v>1800</v>
      </c>
      <c r="EE150" s="794"/>
      <c r="EF150" s="793"/>
      <c r="EG150" s="794">
        <v>5.6102730332876202E-2</v>
      </c>
      <c r="EH150" s="793"/>
      <c r="EI150" s="794">
        <v>0</v>
      </c>
      <c r="EJ150" s="794"/>
      <c r="EK150" s="794">
        <v>0</v>
      </c>
      <c r="EL150" s="794"/>
      <c r="EM150" s="793"/>
      <c r="EN150" s="793"/>
      <c r="EO150" s="795"/>
      <c r="ES150" s="1007"/>
      <c r="ET150" s="1007"/>
      <c r="EU150" s="1007"/>
    </row>
    <row r="151" spans="128:151">
      <c r="DX151" s="1040" t="s">
        <v>421</v>
      </c>
      <c r="DY151" s="1040" t="s">
        <v>973</v>
      </c>
      <c r="DZ151" s="1040" t="s">
        <v>6</v>
      </c>
      <c r="EA151" s="1041" t="s">
        <v>974</v>
      </c>
      <c r="EB151" s="792">
        <v>790</v>
      </c>
      <c r="EC151" s="827"/>
      <c r="ED151" s="828">
        <v>790</v>
      </c>
      <c r="EE151" s="827">
        <v>32084</v>
      </c>
      <c r="EF151" s="827"/>
      <c r="EG151" s="828">
        <v>2.4622864979428997E-2</v>
      </c>
      <c r="EH151" s="827"/>
      <c r="EI151" s="794">
        <v>0</v>
      </c>
      <c r="EJ151" s="828"/>
      <c r="EK151" s="828">
        <v>0</v>
      </c>
      <c r="EL151" s="828"/>
      <c r="EM151" s="827"/>
      <c r="EN151" s="827"/>
      <c r="EO151" s="829"/>
      <c r="ES151" s="1007"/>
      <c r="ET151" s="1007"/>
      <c r="EU151" s="1007"/>
    </row>
    <row r="152" spans="128:151">
      <c r="DX152" s="1038" t="s">
        <v>423</v>
      </c>
      <c r="DY152" s="1038" t="s">
        <v>423</v>
      </c>
      <c r="DZ152" s="1038" t="s">
        <v>744</v>
      </c>
      <c r="EA152" s="1039" t="s">
        <v>424</v>
      </c>
      <c r="EB152" s="792">
        <v>3613</v>
      </c>
      <c r="EC152" s="793"/>
      <c r="ED152" s="794">
        <v>3613</v>
      </c>
      <c r="EE152" s="794"/>
      <c r="EF152" s="793"/>
      <c r="EG152" s="794">
        <v>0.91980651731160901</v>
      </c>
      <c r="EH152" s="793"/>
      <c r="EI152" s="794">
        <v>0</v>
      </c>
      <c r="EJ152" s="794"/>
      <c r="EK152" s="794">
        <v>0</v>
      </c>
      <c r="EL152" s="794"/>
      <c r="EM152" s="793"/>
      <c r="EN152" s="793"/>
      <c r="EO152" s="795"/>
      <c r="ES152" s="1007"/>
      <c r="ET152" s="1007"/>
      <c r="EU152" s="1007"/>
    </row>
    <row r="153" spans="128:151">
      <c r="DX153" s="1040" t="s">
        <v>423</v>
      </c>
      <c r="DY153" s="1040" t="s">
        <v>94</v>
      </c>
      <c r="DZ153" s="1040" t="s">
        <v>6</v>
      </c>
      <c r="EA153" s="1041" t="s">
        <v>95</v>
      </c>
      <c r="EB153" s="792">
        <v>250</v>
      </c>
      <c r="EC153" s="827"/>
      <c r="ED153" s="828">
        <v>250</v>
      </c>
      <c r="EE153" s="828"/>
      <c r="EF153" s="827"/>
      <c r="EG153" s="828">
        <v>6.3645621181262726E-2</v>
      </c>
      <c r="EH153" s="827"/>
      <c r="EI153" s="794">
        <v>0</v>
      </c>
      <c r="EJ153" s="828"/>
      <c r="EK153" s="828">
        <v>0</v>
      </c>
      <c r="EL153" s="828"/>
      <c r="EM153" s="827"/>
      <c r="EN153" s="827"/>
      <c r="EO153" s="829"/>
    </row>
    <row r="154" spans="128:151" ht="10.5" customHeight="1">
      <c r="DX154" s="1038" t="s">
        <v>423</v>
      </c>
      <c r="DY154" s="1038" t="s">
        <v>1015</v>
      </c>
      <c r="DZ154" s="1038" t="s">
        <v>6</v>
      </c>
      <c r="EA154" s="1039" t="s">
        <v>1115</v>
      </c>
      <c r="EB154" s="792">
        <v>65</v>
      </c>
      <c r="EC154" s="793"/>
      <c r="ED154" s="794">
        <v>65</v>
      </c>
      <c r="EE154" s="794">
        <v>3928</v>
      </c>
      <c r="EF154" s="793"/>
      <c r="EG154" s="794">
        <v>1.6547861507128309E-2</v>
      </c>
      <c r="EH154" s="793"/>
      <c r="EI154" s="794">
        <v>0</v>
      </c>
      <c r="EJ154" s="794"/>
      <c r="EK154" s="794">
        <v>0</v>
      </c>
      <c r="EL154" s="794"/>
      <c r="EM154" s="793"/>
      <c r="EN154" s="793"/>
      <c r="EO154" s="795"/>
    </row>
    <row r="155" spans="128:151" ht="20.25" customHeight="1">
      <c r="DX155" s="1042" t="s">
        <v>425</v>
      </c>
      <c r="DY155" s="1042" t="s">
        <v>425</v>
      </c>
      <c r="DZ155" s="1042" t="s">
        <v>744</v>
      </c>
      <c r="EA155" s="1043" t="s">
        <v>426</v>
      </c>
      <c r="EB155" s="792">
        <v>37837</v>
      </c>
      <c r="EC155" s="833"/>
      <c r="ED155" s="834">
        <v>37837</v>
      </c>
      <c r="EE155" s="834"/>
      <c r="EF155" s="833"/>
      <c r="EG155" s="834">
        <v>0.95211373930548571</v>
      </c>
      <c r="EH155" s="833"/>
      <c r="EI155" s="794">
        <v>16984876</v>
      </c>
      <c r="EJ155" s="834"/>
      <c r="EK155" s="834">
        <v>16171534</v>
      </c>
      <c r="EL155" s="834">
        <v>16984876</v>
      </c>
      <c r="EM155" s="833">
        <v>0</v>
      </c>
      <c r="EN155" s="833">
        <v>0</v>
      </c>
      <c r="EO155" s="835"/>
      <c r="ES155" s="1210" t="s">
        <v>999</v>
      </c>
      <c r="ET155" s="1210"/>
      <c r="EU155" s="1210"/>
    </row>
    <row r="156" spans="128:151">
      <c r="DX156" s="1038" t="s">
        <v>425</v>
      </c>
      <c r="DY156" s="1038" t="s">
        <v>268</v>
      </c>
      <c r="DZ156" s="1038" t="s">
        <v>6</v>
      </c>
      <c r="EA156" s="1039" t="s">
        <v>269</v>
      </c>
      <c r="EB156" s="792">
        <v>1050</v>
      </c>
      <c r="EC156" s="793"/>
      <c r="ED156" s="794">
        <v>1050</v>
      </c>
      <c r="EE156" s="794"/>
      <c r="EF156" s="793"/>
      <c r="EG156" s="794">
        <v>2.642174131857071E-2</v>
      </c>
      <c r="EH156" s="793"/>
      <c r="EI156" s="794">
        <v>0</v>
      </c>
      <c r="EJ156" s="794"/>
      <c r="EK156" s="794">
        <v>448770</v>
      </c>
      <c r="EL156" s="794"/>
      <c r="EM156" s="793"/>
      <c r="EN156" s="793"/>
      <c r="EO156" s="795"/>
      <c r="ES156" s="1210"/>
      <c r="ET156" s="1210"/>
      <c r="EU156" s="1210"/>
    </row>
    <row r="157" spans="128:151">
      <c r="DX157" s="1044" t="s">
        <v>425</v>
      </c>
      <c r="DY157" s="1040" t="s">
        <v>1116</v>
      </c>
      <c r="DZ157" s="1040" t="s">
        <v>6</v>
      </c>
      <c r="EA157" s="1041" t="s">
        <v>1117</v>
      </c>
      <c r="EB157" s="792">
        <v>853</v>
      </c>
      <c r="EC157" s="827"/>
      <c r="ED157" s="828">
        <v>853</v>
      </c>
      <c r="EE157" s="828">
        <v>39740</v>
      </c>
      <c r="EF157" s="827"/>
      <c r="EG157" s="828">
        <v>2.1464519375943635E-2</v>
      </c>
      <c r="EH157" s="827"/>
      <c r="EI157" s="794">
        <v>0</v>
      </c>
      <c r="EJ157" s="828"/>
      <c r="EK157" s="828">
        <v>364572</v>
      </c>
      <c r="EL157" s="828"/>
      <c r="EM157" s="827"/>
      <c r="EN157" s="827"/>
      <c r="EO157" s="829"/>
      <c r="ES157" s="1210"/>
      <c r="ET157" s="1210"/>
      <c r="EU157" s="1210"/>
    </row>
    <row r="158" spans="128:151">
      <c r="DX158" s="1040" t="s">
        <v>427</v>
      </c>
      <c r="DY158" s="1040" t="s">
        <v>427</v>
      </c>
      <c r="DZ158" s="1040" t="s">
        <v>744</v>
      </c>
      <c r="EA158" s="1041" t="s">
        <v>428</v>
      </c>
      <c r="EB158" s="792">
        <v>1031</v>
      </c>
      <c r="EC158" s="827"/>
      <c r="ED158" s="828">
        <v>1031</v>
      </c>
      <c r="EE158" s="828">
        <v>1031</v>
      </c>
      <c r="EF158" s="827"/>
      <c r="EG158" s="828">
        <v>1</v>
      </c>
      <c r="EH158" s="827"/>
      <c r="EI158" s="794">
        <v>171239</v>
      </c>
      <c r="EJ158" s="828"/>
      <c r="EK158" s="828">
        <v>171239</v>
      </c>
      <c r="EL158" s="828">
        <v>171239</v>
      </c>
      <c r="EM158" s="827">
        <v>0</v>
      </c>
      <c r="EN158" s="827"/>
      <c r="EO158" s="829"/>
      <c r="ES158" s="1210"/>
      <c r="ET158" s="1210"/>
      <c r="EU158" s="1210"/>
    </row>
    <row r="159" spans="128:151">
      <c r="DX159" s="1038" t="s">
        <v>429</v>
      </c>
      <c r="DY159" s="1037" t="s">
        <v>429</v>
      </c>
      <c r="DZ159" s="1038" t="s">
        <v>744</v>
      </c>
      <c r="EA159" s="1039" t="s">
        <v>430</v>
      </c>
      <c r="EB159" s="792">
        <v>9899</v>
      </c>
      <c r="EC159" s="793"/>
      <c r="ED159" s="794">
        <v>9899</v>
      </c>
      <c r="EE159" s="794"/>
      <c r="EF159" s="793"/>
      <c r="EG159" s="794">
        <v>0.9626568122143343</v>
      </c>
      <c r="EH159" s="793"/>
      <c r="EI159" s="794">
        <v>3268452</v>
      </c>
      <c r="EJ159" s="794"/>
      <c r="EK159" s="794">
        <v>3146398</v>
      </c>
      <c r="EL159" s="794">
        <v>3268452</v>
      </c>
      <c r="EM159" s="793">
        <v>0</v>
      </c>
      <c r="EN159" s="793"/>
      <c r="EO159" s="795"/>
      <c r="ES159" s="1210"/>
      <c r="ET159" s="1210"/>
      <c r="EU159" s="1210"/>
    </row>
    <row r="160" spans="128:151">
      <c r="DX160" s="1038" t="s">
        <v>429</v>
      </c>
      <c r="DY160" s="1038" t="s">
        <v>1118</v>
      </c>
      <c r="DZ160" s="1038" t="s">
        <v>6</v>
      </c>
      <c r="EA160" s="1039" t="s">
        <v>1119</v>
      </c>
      <c r="EB160" s="792">
        <v>384</v>
      </c>
      <c r="EC160" s="793"/>
      <c r="ED160" s="794">
        <v>384</v>
      </c>
      <c r="EE160" s="794">
        <v>10283</v>
      </c>
      <c r="EF160" s="793"/>
      <c r="EG160" s="794">
        <v>3.7343187785665664E-2</v>
      </c>
      <c r="EH160" s="793"/>
      <c r="EI160" s="794">
        <v>0</v>
      </c>
      <c r="EJ160" s="794"/>
      <c r="EK160" s="794">
        <v>122054</v>
      </c>
      <c r="EL160" s="794"/>
      <c r="EM160" s="793">
        <v>0</v>
      </c>
      <c r="EN160" s="793"/>
      <c r="EO160" s="795"/>
      <c r="ES160" s="1210"/>
      <c r="ET160" s="1210"/>
      <c r="EU160" s="1210"/>
    </row>
    <row r="161" spans="128:152">
      <c r="DX161" s="1038" t="s">
        <v>431</v>
      </c>
      <c r="DY161" s="1038" t="s">
        <v>431</v>
      </c>
      <c r="DZ161" s="1038" t="s">
        <v>744</v>
      </c>
      <c r="EA161" s="1039" t="s">
        <v>96</v>
      </c>
      <c r="EB161" s="792">
        <v>8486</v>
      </c>
      <c r="EC161" s="793"/>
      <c r="ED161" s="794">
        <v>8486</v>
      </c>
      <c r="EE161" s="794"/>
      <c r="EF161" s="793"/>
      <c r="EG161" s="794">
        <v>0.97922917147472888</v>
      </c>
      <c r="EH161" s="793"/>
      <c r="EI161" s="794">
        <v>4113837</v>
      </c>
      <c r="EJ161" s="794"/>
      <c r="EK161" s="794">
        <v>4028389</v>
      </c>
      <c r="EL161" s="794">
        <v>4113837</v>
      </c>
      <c r="EM161" s="793">
        <v>0</v>
      </c>
      <c r="EN161" s="793"/>
      <c r="EO161" s="795"/>
      <c r="ES161" s="1210"/>
      <c r="ET161" s="1210"/>
      <c r="EU161" s="1210"/>
    </row>
    <row r="162" spans="128:152">
      <c r="DX162" s="1038" t="s">
        <v>431</v>
      </c>
      <c r="DY162" s="1038" t="s">
        <v>97</v>
      </c>
      <c r="DZ162" s="1038" t="s">
        <v>6</v>
      </c>
      <c r="EA162" s="1039" t="s">
        <v>98</v>
      </c>
      <c r="EB162" s="792">
        <v>180</v>
      </c>
      <c r="EC162" s="793"/>
      <c r="ED162" s="794">
        <v>180</v>
      </c>
      <c r="EE162" s="794">
        <v>8666</v>
      </c>
      <c r="EF162" s="793"/>
      <c r="EG162" s="794">
        <v>2.0770828525271175E-2</v>
      </c>
      <c r="EH162" s="793"/>
      <c r="EI162" s="794">
        <v>0</v>
      </c>
      <c r="EJ162" s="794"/>
      <c r="EK162" s="794">
        <v>85448</v>
      </c>
      <c r="EL162" s="794"/>
      <c r="EM162" s="793"/>
      <c r="EN162" s="793"/>
      <c r="EO162" s="795"/>
      <c r="ES162" s="1210"/>
      <c r="ET162" s="1210"/>
      <c r="EU162" s="1210"/>
    </row>
    <row r="163" spans="128:152">
      <c r="DX163" s="1037" t="s">
        <v>433</v>
      </c>
      <c r="DY163" s="1038" t="s">
        <v>433</v>
      </c>
      <c r="DZ163" s="1038" t="s">
        <v>744</v>
      </c>
      <c r="EA163" s="1039" t="s">
        <v>434</v>
      </c>
      <c r="EB163" s="792">
        <v>11406</v>
      </c>
      <c r="EC163" s="793"/>
      <c r="ED163" s="794">
        <v>11406</v>
      </c>
      <c r="EE163" s="794"/>
      <c r="EF163" s="793"/>
      <c r="EG163" s="794">
        <v>0.82383531960996748</v>
      </c>
      <c r="EH163" s="793"/>
      <c r="EI163" s="794">
        <v>0</v>
      </c>
      <c r="EJ163" s="794"/>
      <c r="EK163" s="794">
        <v>0</v>
      </c>
      <c r="EL163" s="794">
        <v>0</v>
      </c>
      <c r="EM163" s="793">
        <v>0</v>
      </c>
      <c r="EN163" s="793"/>
      <c r="EO163" s="795"/>
      <c r="ES163" s="1210"/>
      <c r="ET163" s="1210"/>
      <c r="EU163" s="1210"/>
    </row>
    <row r="164" spans="128:152">
      <c r="DX164" s="1047" t="s">
        <v>433</v>
      </c>
      <c r="DY164" s="1045" t="s">
        <v>99</v>
      </c>
      <c r="DZ164" s="1038" t="s">
        <v>6</v>
      </c>
      <c r="EA164" s="1046" t="s">
        <v>100</v>
      </c>
      <c r="EB164" s="792">
        <v>2300</v>
      </c>
      <c r="EC164" s="793"/>
      <c r="ED164" s="794">
        <v>2300</v>
      </c>
      <c r="EE164" s="794"/>
      <c r="EF164" s="793"/>
      <c r="EG164" s="794">
        <v>0.16612495485734921</v>
      </c>
      <c r="EH164" s="793"/>
      <c r="EI164" s="794">
        <v>0</v>
      </c>
      <c r="EJ164" s="794"/>
      <c r="EK164" s="794">
        <v>0</v>
      </c>
      <c r="EL164" s="794">
        <v>0</v>
      </c>
      <c r="EM164" s="793">
        <v>0</v>
      </c>
      <c r="EN164" s="793"/>
      <c r="EO164" s="795"/>
      <c r="ES164" s="1210"/>
      <c r="ET164" s="1210"/>
      <c r="EU164" s="1210"/>
    </row>
    <row r="165" spans="128:152" ht="30.75" customHeight="1">
      <c r="DX165" s="1047" t="s">
        <v>433</v>
      </c>
      <c r="DY165" s="793" t="s">
        <v>1234</v>
      </c>
      <c r="DZ165" s="1013" t="s">
        <v>6</v>
      </c>
      <c r="EA165" s="1013" t="s">
        <v>1235</v>
      </c>
      <c r="EB165" s="792">
        <v>139</v>
      </c>
      <c r="EC165" s="793"/>
      <c r="ED165" s="794">
        <v>139</v>
      </c>
      <c r="EE165" s="794">
        <v>13845</v>
      </c>
      <c r="EF165" s="793"/>
      <c r="EG165" s="794">
        <v>1.0039725532683279E-2</v>
      </c>
      <c r="EH165" s="793"/>
      <c r="EI165" s="794">
        <v>0</v>
      </c>
      <c r="EJ165" s="794"/>
      <c r="EK165" s="794">
        <v>0</v>
      </c>
      <c r="EL165" s="794">
        <v>0</v>
      </c>
      <c r="EM165" s="793">
        <v>0</v>
      </c>
      <c r="EN165" s="793"/>
      <c r="EO165" s="795"/>
      <c r="ES165" s="1210"/>
      <c r="ET165" s="1210"/>
      <c r="EU165" s="1210"/>
    </row>
    <row r="166" spans="128:152" ht="8.25" customHeight="1">
      <c r="DX166" s="1047" t="s">
        <v>435</v>
      </c>
      <c r="DY166" s="793" t="s">
        <v>435</v>
      </c>
      <c r="DZ166" s="1013" t="s">
        <v>744</v>
      </c>
      <c r="EA166" s="1013" t="s">
        <v>436</v>
      </c>
      <c r="EB166" s="792">
        <v>4488</v>
      </c>
      <c r="EC166" s="793"/>
      <c r="ED166" s="794">
        <v>4488</v>
      </c>
      <c r="EE166" s="794">
        <v>4488</v>
      </c>
      <c r="EF166" s="793"/>
      <c r="EG166" s="794">
        <v>1</v>
      </c>
      <c r="EH166" s="793"/>
      <c r="EI166" s="794">
        <v>0</v>
      </c>
      <c r="EJ166" s="794"/>
      <c r="EK166" s="794">
        <v>0</v>
      </c>
      <c r="EL166" s="794">
        <v>0</v>
      </c>
      <c r="EM166" s="793"/>
      <c r="EN166" s="793"/>
      <c r="EO166" s="795"/>
    </row>
    <row r="167" spans="128:152">
      <c r="DX167" s="1047" t="s">
        <v>437</v>
      </c>
      <c r="DY167" s="793" t="s">
        <v>437</v>
      </c>
      <c r="DZ167" s="1013" t="s">
        <v>744</v>
      </c>
      <c r="EA167" s="1013" t="s">
        <v>438</v>
      </c>
      <c r="EB167" s="792">
        <v>2252</v>
      </c>
      <c r="EC167" s="1013"/>
      <c r="ED167" s="794">
        <v>2252</v>
      </c>
      <c r="EE167" s="794">
        <v>2252</v>
      </c>
      <c r="EF167" s="793"/>
      <c r="EG167" s="794">
        <v>1</v>
      </c>
      <c r="EH167" s="793"/>
      <c r="EI167" s="794">
        <v>76976</v>
      </c>
      <c r="EJ167" s="794"/>
      <c r="EK167" s="794">
        <v>76976</v>
      </c>
      <c r="EL167" s="794">
        <v>76976</v>
      </c>
      <c r="EM167" s="793"/>
      <c r="EN167" s="793"/>
      <c r="EO167" s="795"/>
    </row>
    <row r="168" spans="128:152">
      <c r="DX168" s="1047" t="s">
        <v>439</v>
      </c>
      <c r="DY168" s="793" t="s">
        <v>439</v>
      </c>
      <c r="DZ168" s="1013" t="s">
        <v>744</v>
      </c>
      <c r="EA168" s="1013" t="s">
        <v>440</v>
      </c>
      <c r="EB168" s="792">
        <v>2852</v>
      </c>
      <c r="EC168" s="1013"/>
      <c r="ED168" s="794">
        <v>2852</v>
      </c>
      <c r="EE168" s="794"/>
      <c r="EF168" s="793"/>
      <c r="EG168" s="794">
        <v>0.871638141809291</v>
      </c>
      <c r="EH168" s="793"/>
      <c r="EI168" s="794">
        <v>1756900</v>
      </c>
      <c r="EJ168" s="794"/>
      <c r="EK168" s="794">
        <v>1531381</v>
      </c>
      <c r="EL168" s="794">
        <v>1756900</v>
      </c>
      <c r="EM168" s="793">
        <v>0</v>
      </c>
      <c r="EN168" s="793"/>
      <c r="EO168" s="795"/>
    </row>
    <row r="169" spans="128:152">
      <c r="DX169" s="1047" t="s">
        <v>439</v>
      </c>
      <c r="DY169" s="793" t="s">
        <v>776</v>
      </c>
      <c r="DZ169" s="1013" t="s">
        <v>6</v>
      </c>
      <c r="EA169" s="1013" t="s">
        <v>777</v>
      </c>
      <c r="EB169" s="792">
        <v>420</v>
      </c>
      <c r="EC169" s="1013"/>
      <c r="ED169" s="794">
        <v>420</v>
      </c>
      <c r="EE169" s="794">
        <v>3272</v>
      </c>
      <c r="EF169" s="793"/>
      <c r="EG169" s="794">
        <v>0.12836185819070906</v>
      </c>
      <c r="EH169" s="793"/>
      <c r="EI169" s="794">
        <v>0</v>
      </c>
      <c r="EJ169" s="794"/>
      <c r="EK169" s="794">
        <v>225519</v>
      </c>
      <c r="EL169" s="794"/>
      <c r="EM169" s="793"/>
      <c r="EN169" s="793"/>
      <c r="EO169" s="795"/>
    </row>
    <row r="170" spans="128:152">
      <c r="DX170" s="1047" t="s">
        <v>441</v>
      </c>
      <c r="DY170" s="793" t="s">
        <v>441</v>
      </c>
      <c r="DZ170" s="1013" t="s">
        <v>744</v>
      </c>
      <c r="EA170" s="1013" t="s">
        <v>442</v>
      </c>
      <c r="EB170" s="792">
        <v>5936</v>
      </c>
      <c r="EC170" s="1013"/>
      <c r="ED170" s="794">
        <v>5936</v>
      </c>
      <c r="EE170" s="794">
        <v>5936</v>
      </c>
      <c r="EF170" s="793"/>
      <c r="EG170" s="794">
        <v>1</v>
      </c>
      <c r="EH170" s="793"/>
      <c r="EI170" s="794">
        <v>2517434</v>
      </c>
      <c r="EJ170" s="794"/>
      <c r="EK170" s="794">
        <v>2517434</v>
      </c>
      <c r="EL170" s="794">
        <v>2517434</v>
      </c>
      <c r="EM170" s="793">
        <v>0</v>
      </c>
      <c r="EN170" s="793"/>
      <c r="EO170" s="795"/>
    </row>
    <row r="171" spans="128:152">
      <c r="DX171" s="1047" t="s">
        <v>443</v>
      </c>
      <c r="DY171" s="793" t="s">
        <v>443</v>
      </c>
      <c r="DZ171" s="1013" t="s">
        <v>744</v>
      </c>
      <c r="EA171" s="1013" t="s">
        <v>573</v>
      </c>
      <c r="EB171" s="792">
        <v>148434</v>
      </c>
      <c r="EC171" s="1013"/>
      <c r="ED171" s="794">
        <v>148434</v>
      </c>
      <c r="EE171" s="794"/>
      <c r="EF171" s="793"/>
      <c r="EG171" s="794">
        <v>0.87362423928525179</v>
      </c>
      <c r="EH171" s="793"/>
      <c r="EI171" s="794">
        <v>0</v>
      </c>
      <c r="EJ171" s="794"/>
      <c r="EK171" s="794">
        <v>0</v>
      </c>
      <c r="EL171" s="794">
        <v>0</v>
      </c>
      <c r="EM171" s="793">
        <v>0</v>
      </c>
      <c r="EN171" s="793"/>
      <c r="EO171" s="795"/>
    </row>
    <row r="172" spans="128:152" ht="13.5" thickBot="1">
      <c r="DX172" s="1047" t="s">
        <v>443</v>
      </c>
      <c r="DY172" s="793" t="s">
        <v>101</v>
      </c>
      <c r="DZ172" s="1013" t="s">
        <v>6</v>
      </c>
      <c r="EA172" s="1013" t="s">
        <v>102</v>
      </c>
      <c r="EB172" s="792">
        <v>1791</v>
      </c>
      <c r="EC172" s="1013"/>
      <c r="ED172" s="794">
        <v>1791</v>
      </c>
      <c r="EE172" s="794"/>
      <c r="EF172" s="793"/>
      <c r="EG172" s="794">
        <v>1.0541122738455382E-2</v>
      </c>
      <c r="EH172" s="793"/>
      <c r="EI172" s="794">
        <v>0</v>
      </c>
      <c r="EJ172" s="794"/>
      <c r="EK172" s="794">
        <v>0</v>
      </c>
      <c r="EL172" s="794"/>
      <c r="EM172" s="793"/>
      <c r="EN172" s="793"/>
      <c r="EO172" s="795"/>
    </row>
    <row r="173" spans="128:152" ht="13.5" thickBot="1">
      <c r="DX173" s="1047" t="s">
        <v>443</v>
      </c>
      <c r="DY173" s="793" t="s">
        <v>103</v>
      </c>
      <c r="DZ173" s="1013" t="s">
        <v>6</v>
      </c>
      <c r="EA173" s="1013" t="s">
        <v>104</v>
      </c>
      <c r="EB173" s="792">
        <v>2220</v>
      </c>
      <c r="EC173" s="1013"/>
      <c r="ED173" s="794">
        <v>2220</v>
      </c>
      <c r="EE173" s="794"/>
      <c r="EF173" s="793"/>
      <c r="EG173" s="794">
        <v>1.3066048285522583E-2</v>
      </c>
      <c r="EH173" s="793"/>
      <c r="EI173" s="794">
        <v>0</v>
      </c>
      <c r="EJ173" s="794"/>
      <c r="EK173" s="794">
        <v>0</v>
      </c>
      <c r="EL173" s="794"/>
      <c r="EM173" s="793"/>
      <c r="EN173" s="793"/>
      <c r="EO173" s="795"/>
      <c r="ES173" s="1211" t="s">
        <v>700</v>
      </c>
      <c r="ET173" s="1212"/>
      <c r="EU173" s="1212"/>
    </row>
    <row r="174" spans="128:152">
      <c r="DX174" s="1047" t="s">
        <v>443</v>
      </c>
      <c r="DY174" s="793" t="s">
        <v>105</v>
      </c>
      <c r="DZ174" s="1013" t="s">
        <v>6</v>
      </c>
      <c r="EA174" s="1013" t="s">
        <v>1120</v>
      </c>
      <c r="EB174" s="792">
        <v>440</v>
      </c>
      <c r="EC174" s="1013"/>
      <c r="ED174" s="794">
        <v>440</v>
      </c>
      <c r="EE174" s="794"/>
      <c r="EF174" s="793"/>
      <c r="EG174" s="794">
        <v>2.5896672277612325E-3</v>
      </c>
      <c r="EH174" s="793"/>
      <c r="EI174" s="794">
        <v>0</v>
      </c>
      <c r="EJ174" s="794"/>
      <c r="EK174" s="794">
        <v>0</v>
      </c>
      <c r="EL174" s="794"/>
      <c r="EM174" s="793"/>
      <c r="EN174" s="793"/>
      <c r="EO174" s="795"/>
      <c r="ET174" s="609" t="s">
        <v>702</v>
      </c>
      <c r="EU174" s="619">
        <v>245884332</v>
      </c>
    </row>
    <row r="175" spans="128:152">
      <c r="DX175" s="1047" t="s">
        <v>443</v>
      </c>
      <c r="DY175" s="793" t="s">
        <v>579</v>
      </c>
      <c r="DZ175" s="1013" t="s">
        <v>6</v>
      </c>
      <c r="EA175" s="1013" t="s">
        <v>1121</v>
      </c>
      <c r="EB175" s="792">
        <v>1476</v>
      </c>
      <c r="EC175" s="1013"/>
      <c r="ED175" s="794">
        <v>1476</v>
      </c>
      <c r="EE175" s="794"/>
      <c r="EF175" s="793"/>
      <c r="EG175" s="794">
        <v>8.687156427671771E-3</v>
      </c>
      <c r="EH175" s="793"/>
      <c r="EI175" s="794">
        <v>0</v>
      </c>
      <c r="EJ175" s="794"/>
      <c r="EK175" s="794">
        <v>0</v>
      </c>
      <c r="EL175" s="794"/>
      <c r="EM175" s="793"/>
      <c r="EN175" s="793"/>
      <c r="EO175" s="795"/>
      <c r="ET175" s="609" t="s">
        <v>998</v>
      </c>
      <c r="EU175" s="619">
        <v>0</v>
      </c>
    </row>
    <row r="176" spans="128:152">
      <c r="DX176" s="1047" t="s">
        <v>443</v>
      </c>
      <c r="DY176" s="793" t="s">
        <v>718</v>
      </c>
      <c r="DZ176" s="1013" t="s">
        <v>6</v>
      </c>
      <c r="EA176" s="1013" t="s">
        <v>1122</v>
      </c>
      <c r="EB176" s="792">
        <v>1645</v>
      </c>
      <c r="EC176" s="1013"/>
      <c r="ED176" s="794">
        <v>1645</v>
      </c>
      <c r="EE176" s="794"/>
      <c r="EF176" s="793"/>
      <c r="EG176" s="794">
        <v>9.6818240674255169E-3</v>
      </c>
      <c r="EH176" s="793"/>
      <c r="EI176" s="794">
        <v>0</v>
      </c>
      <c r="EJ176" s="794"/>
      <c r="EK176" s="794">
        <v>0</v>
      </c>
      <c r="EL176" s="794"/>
      <c r="EM176" s="793"/>
      <c r="EN176" s="793"/>
      <c r="EO176" s="795"/>
      <c r="ET176" s="609" t="s">
        <v>286</v>
      </c>
      <c r="EU176" s="619">
        <v>268243437</v>
      </c>
      <c r="EV176" s="1014"/>
    </row>
    <row r="177" spans="128:152" ht="13.5" thickBot="1">
      <c r="DX177" s="1047" t="s">
        <v>443</v>
      </c>
      <c r="DY177" s="793" t="s">
        <v>244</v>
      </c>
      <c r="DZ177" s="1013" t="s">
        <v>6</v>
      </c>
      <c r="EA177" s="1013" t="s">
        <v>245</v>
      </c>
      <c r="EB177" s="792">
        <v>780</v>
      </c>
      <c r="EC177" s="1013"/>
      <c r="ED177" s="794">
        <v>780</v>
      </c>
      <c r="EE177" s="794"/>
      <c r="EF177" s="793"/>
      <c r="EG177" s="794">
        <v>4.5907737219403671E-3</v>
      </c>
      <c r="EH177" s="793"/>
      <c r="EI177" s="794">
        <v>0</v>
      </c>
      <c r="EJ177" s="794"/>
      <c r="EK177" s="794">
        <v>0</v>
      </c>
      <c r="EL177" s="794"/>
      <c r="EM177" s="793"/>
      <c r="EN177" s="793"/>
      <c r="EO177" s="795"/>
      <c r="ET177" s="609" t="s">
        <v>524</v>
      </c>
      <c r="EU177" s="1015">
        <v>-22359105</v>
      </c>
      <c r="EV177" s="1014"/>
    </row>
    <row r="178" spans="128:152" ht="13.5" thickTop="1">
      <c r="DX178" s="1047" t="s">
        <v>443</v>
      </c>
      <c r="DY178" s="1013" t="s">
        <v>786</v>
      </c>
      <c r="DZ178" s="1013" t="s">
        <v>6</v>
      </c>
      <c r="EA178" s="1013" t="s">
        <v>270</v>
      </c>
      <c r="EB178" s="792">
        <v>329</v>
      </c>
      <c r="EC178" s="1013"/>
      <c r="ED178" s="794">
        <v>329</v>
      </c>
      <c r="EE178" s="794"/>
      <c r="EF178" s="793"/>
      <c r="EG178" s="794">
        <v>1.9363648134851036E-3</v>
      </c>
      <c r="EH178" s="793"/>
      <c r="EI178" s="794">
        <v>0</v>
      </c>
      <c r="EJ178" s="794"/>
      <c r="EK178" s="794">
        <v>0</v>
      </c>
      <c r="EL178" s="794"/>
      <c r="EM178" s="793"/>
      <c r="EN178" s="793"/>
      <c r="EO178" s="795"/>
    </row>
    <row r="179" spans="128:152">
      <c r="DX179" s="1047" t="s">
        <v>443</v>
      </c>
      <c r="DY179" s="1013" t="s">
        <v>271</v>
      </c>
      <c r="DZ179" s="1013" t="s">
        <v>6</v>
      </c>
      <c r="EA179" s="1013" t="s">
        <v>1123</v>
      </c>
      <c r="EB179" s="792">
        <v>950</v>
      </c>
      <c r="EC179" s="1013"/>
      <c r="ED179" s="794">
        <v>950</v>
      </c>
      <c r="EE179" s="794"/>
      <c r="EF179" s="793"/>
      <c r="EG179" s="794">
        <v>5.5913269690299342E-3</v>
      </c>
      <c r="EH179" s="793"/>
      <c r="EI179" s="794">
        <v>0</v>
      </c>
      <c r="EJ179" s="794"/>
      <c r="EK179" s="794">
        <v>0</v>
      </c>
      <c r="EL179" s="794"/>
      <c r="EM179" s="793"/>
      <c r="EN179" s="793"/>
      <c r="EO179" s="795"/>
    </row>
    <row r="180" spans="128:152">
      <c r="DX180" s="1047" t="s">
        <v>443</v>
      </c>
      <c r="DY180" s="1013" t="s">
        <v>778</v>
      </c>
      <c r="DZ180" s="1013" t="s">
        <v>6</v>
      </c>
      <c r="EA180" s="1013" t="s">
        <v>1124</v>
      </c>
      <c r="EB180" s="792">
        <v>1313</v>
      </c>
      <c r="EC180" s="1013"/>
      <c r="ED180" s="794">
        <v>1313</v>
      </c>
      <c r="EE180" s="794"/>
      <c r="EF180" s="793"/>
      <c r="EG180" s="794">
        <v>7.727802431932951E-3</v>
      </c>
      <c r="EH180" s="793"/>
      <c r="EI180" s="794">
        <v>0</v>
      </c>
      <c r="EJ180" s="794"/>
      <c r="EK180" s="794">
        <v>0</v>
      </c>
      <c r="EL180" s="794"/>
      <c r="EM180" s="793"/>
      <c r="EN180" s="793"/>
      <c r="EO180" s="795"/>
    </row>
    <row r="181" spans="128:152">
      <c r="DX181" s="1047" t="s">
        <v>443</v>
      </c>
      <c r="DY181" s="1013" t="s">
        <v>840</v>
      </c>
      <c r="DZ181" s="1013" t="s">
        <v>6</v>
      </c>
      <c r="EA181" s="1013" t="s">
        <v>1125</v>
      </c>
      <c r="EB181" s="792">
        <v>163</v>
      </c>
      <c r="EC181" s="1013"/>
      <c r="ED181" s="794">
        <v>163</v>
      </c>
      <c r="EE181" s="794"/>
      <c r="EF181" s="793"/>
      <c r="EG181" s="794">
        <v>9.5935399573882031E-4</v>
      </c>
      <c r="EH181" s="793"/>
      <c r="EI181" s="794">
        <v>0</v>
      </c>
      <c r="EJ181" s="794"/>
      <c r="EK181" s="794">
        <v>0</v>
      </c>
      <c r="EL181" s="794"/>
      <c r="EM181" s="793"/>
      <c r="EN181" s="793"/>
      <c r="EO181" s="795"/>
    </row>
    <row r="182" spans="128:152">
      <c r="DX182" s="1047" t="s">
        <v>443</v>
      </c>
      <c r="DY182" s="1013" t="s">
        <v>842</v>
      </c>
      <c r="DZ182" s="1013" t="s">
        <v>6</v>
      </c>
      <c r="EA182" s="1013" t="s">
        <v>1126</v>
      </c>
      <c r="EB182" s="792">
        <v>132</v>
      </c>
      <c r="EC182" s="1013"/>
      <c r="ED182" s="794">
        <v>132</v>
      </c>
      <c r="EE182" s="794"/>
      <c r="EF182" s="793"/>
      <c r="EG182" s="794">
        <v>7.7690016832836976E-4</v>
      </c>
      <c r="EH182" s="793"/>
      <c r="EI182" s="794">
        <v>0</v>
      </c>
      <c r="EJ182" s="794"/>
      <c r="EK182" s="794">
        <v>0</v>
      </c>
      <c r="EL182" s="794"/>
      <c r="EM182" s="793"/>
      <c r="EN182" s="793"/>
      <c r="EO182" s="795"/>
    </row>
    <row r="183" spans="128:152">
      <c r="DX183" s="1047" t="s">
        <v>443</v>
      </c>
      <c r="DY183" s="1013" t="s">
        <v>844</v>
      </c>
      <c r="DZ183" s="1013" t="s">
        <v>6</v>
      </c>
      <c r="EA183" s="1013" t="s">
        <v>845</v>
      </c>
      <c r="EB183" s="792">
        <v>425</v>
      </c>
      <c r="EC183" s="1013"/>
      <c r="ED183" s="794">
        <v>425</v>
      </c>
      <c r="EE183" s="794"/>
      <c r="EF183" s="793"/>
      <c r="EG183" s="794">
        <v>2.5013831177239181E-3</v>
      </c>
      <c r="EH183" s="793"/>
      <c r="EI183" s="794">
        <v>0</v>
      </c>
      <c r="EJ183" s="794"/>
      <c r="EK183" s="794">
        <v>0</v>
      </c>
      <c r="EL183" s="794"/>
      <c r="EM183" s="793"/>
      <c r="EN183" s="793"/>
      <c r="EO183" s="795"/>
    </row>
    <row r="184" spans="128:152">
      <c r="DX184" s="1047" t="s">
        <v>443</v>
      </c>
      <c r="DY184" s="1019" t="s">
        <v>890</v>
      </c>
      <c r="DZ184" s="1013" t="s">
        <v>6</v>
      </c>
      <c r="EA184" s="1019" t="s">
        <v>1127</v>
      </c>
      <c r="EB184" s="792">
        <v>1700</v>
      </c>
      <c r="EC184" s="1013"/>
      <c r="ED184" s="794">
        <v>1700</v>
      </c>
      <c r="EE184" s="794"/>
      <c r="EF184" s="793"/>
      <c r="EG184" s="794">
        <v>1.0005532470895672E-2</v>
      </c>
      <c r="EH184" s="793"/>
      <c r="EI184" s="794">
        <v>0</v>
      </c>
      <c r="EJ184" s="794"/>
      <c r="EK184" s="794">
        <v>0</v>
      </c>
      <c r="EL184" s="794"/>
      <c r="EM184" s="793"/>
      <c r="EN184" s="793"/>
      <c r="EO184" s="795"/>
    </row>
    <row r="185" spans="128:152">
      <c r="DX185" s="1047" t="s">
        <v>443</v>
      </c>
      <c r="DY185" s="1019" t="s">
        <v>892</v>
      </c>
      <c r="DZ185" s="1013" t="s">
        <v>6</v>
      </c>
      <c r="EA185" s="1019" t="s">
        <v>1128</v>
      </c>
      <c r="EB185" s="792">
        <v>325</v>
      </c>
      <c r="EC185" s="1013"/>
      <c r="ED185" s="794">
        <v>325</v>
      </c>
      <c r="EE185" s="794"/>
      <c r="EF185" s="793"/>
      <c r="EG185" s="794">
        <v>1.9128223841418197E-3</v>
      </c>
      <c r="EH185" s="793"/>
      <c r="EI185" s="794">
        <v>0</v>
      </c>
      <c r="EJ185" s="794"/>
      <c r="EK185" s="794">
        <v>0</v>
      </c>
      <c r="EL185" s="794"/>
      <c r="EM185" s="793"/>
      <c r="EN185" s="793"/>
      <c r="EO185" s="795"/>
    </row>
    <row r="186" spans="128:152">
      <c r="DX186" s="1047" t="s">
        <v>443</v>
      </c>
      <c r="DY186" s="1019" t="s">
        <v>896</v>
      </c>
      <c r="DZ186" s="1013" t="s">
        <v>6</v>
      </c>
      <c r="EA186" s="1019" t="s">
        <v>1130</v>
      </c>
      <c r="EB186" s="792">
        <v>430</v>
      </c>
      <c r="EC186" s="1013"/>
      <c r="ED186" s="794">
        <v>430</v>
      </c>
      <c r="EE186" s="794"/>
      <c r="EF186" s="793"/>
      <c r="EG186" s="794">
        <v>2.5308111544030229E-3</v>
      </c>
      <c r="EH186" s="793"/>
      <c r="EI186" s="794">
        <v>0</v>
      </c>
      <c r="EJ186" s="794"/>
      <c r="EK186" s="794">
        <v>0</v>
      </c>
      <c r="EL186" s="794"/>
      <c r="EM186" s="793"/>
      <c r="EN186" s="793"/>
      <c r="EO186" s="795"/>
    </row>
    <row r="187" spans="128:152">
      <c r="DX187" s="1042" t="s">
        <v>443</v>
      </c>
      <c r="DY187" s="1042" t="s">
        <v>897</v>
      </c>
      <c r="DZ187" s="1042" t="s">
        <v>6</v>
      </c>
      <c r="EA187" s="1043" t="s">
        <v>1131</v>
      </c>
      <c r="EB187" s="792">
        <v>188</v>
      </c>
      <c r="EC187" s="833"/>
      <c r="ED187" s="834">
        <v>188</v>
      </c>
      <c r="EE187" s="834"/>
      <c r="EF187" s="833"/>
      <c r="EG187" s="834">
        <v>1.1064941791343449E-3</v>
      </c>
      <c r="EH187" s="833"/>
      <c r="EI187" s="794">
        <v>0</v>
      </c>
      <c r="EJ187" s="834"/>
      <c r="EK187" s="834">
        <v>0</v>
      </c>
      <c r="EL187" s="834"/>
      <c r="EM187" s="833"/>
      <c r="EN187" s="833"/>
      <c r="EO187" s="835"/>
    </row>
    <row r="188" spans="128:152">
      <c r="DX188" s="1038" t="s">
        <v>443</v>
      </c>
      <c r="DY188" s="1038" t="s">
        <v>899</v>
      </c>
      <c r="DZ188" s="1038" t="s">
        <v>6</v>
      </c>
      <c r="EA188" s="1039" t="s">
        <v>1132</v>
      </c>
      <c r="EB188" s="792">
        <v>280</v>
      </c>
      <c r="EC188" s="793"/>
      <c r="ED188" s="794">
        <v>280</v>
      </c>
      <c r="EE188" s="794"/>
      <c r="EF188" s="793"/>
      <c r="EG188" s="794">
        <v>1.6479700540298753E-3</v>
      </c>
      <c r="EH188" s="793"/>
      <c r="EI188" s="794">
        <v>0</v>
      </c>
      <c r="EJ188" s="794"/>
      <c r="EK188" s="794">
        <v>0</v>
      </c>
      <c r="EL188" s="794"/>
      <c r="EM188" s="793"/>
      <c r="EN188" s="793"/>
      <c r="EO188" s="795"/>
    </row>
    <row r="189" spans="128:152">
      <c r="DX189" s="1075" t="s">
        <v>443</v>
      </c>
      <c r="DY189" s="1075" t="s">
        <v>930</v>
      </c>
      <c r="DZ189" s="1075" t="s">
        <v>6</v>
      </c>
      <c r="EA189" s="1076" t="s">
        <v>1133</v>
      </c>
      <c r="EB189" s="792">
        <v>282</v>
      </c>
      <c r="EC189" s="1016"/>
      <c r="ED189" s="1017">
        <v>282</v>
      </c>
      <c r="EE189" s="1017"/>
      <c r="EF189" s="1016"/>
      <c r="EG189" s="1017">
        <v>1.6597412687015174E-3</v>
      </c>
      <c r="EH189" s="1016"/>
      <c r="EI189" s="794">
        <v>0</v>
      </c>
      <c r="EJ189" s="1017"/>
      <c r="EK189" s="1017">
        <v>0</v>
      </c>
      <c r="EL189" s="1017"/>
      <c r="EM189" s="1016"/>
      <c r="EN189" s="1016"/>
      <c r="EO189" s="1018"/>
    </row>
    <row r="190" spans="128:152">
      <c r="DX190" s="1038" t="s">
        <v>443</v>
      </c>
      <c r="DY190" s="1038" t="s">
        <v>932</v>
      </c>
      <c r="DZ190" s="1038" t="s">
        <v>6</v>
      </c>
      <c r="EA190" s="1039" t="s">
        <v>933</v>
      </c>
      <c r="EB190" s="792">
        <v>785</v>
      </c>
      <c r="EC190" s="793"/>
      <c r="ED190" s="794">
        <v>785</v>
      </c>
      <c r="EE190" s="794"/>
      <c r="EF190" s="793"/>
      <c r="EG190" s="794">
        <v>4.6202017586194719E-3</v>
      </c>
      <c r="EH190" s="793"/>
      <c r="EI190" s="794">
        <v>0</v>
      </c>
      <c r="EJ190" s="794"/>
      <c r="EK190" s="794">
        <v>0</v>
      </c>
      <c r="EL190" s="794"/>
      <c r="EM190" s="793"/>
      <c r="EN190" s="793"/>
      <c r="EO190" s="795"/>
    </row>
    <row r="191" spans="128:152">
      <c r="DX191" s="1038" t="s">
        <v>443</v>
      </c>
      <c r="DY191" s="1038" t="s">
        <v>934</v>
      </c>
      <c r="DZ191" s="1038" t="s">
        <v>6</v>
      </c>
      <c r="EA191" s="1039" t="s">
        <v>935</v>
      </c>
      <c r="EB191" s="792">
        <v>820</v>
      </c>
      <c r="EC191" s="793"/>
      <c r="ED191" s="794">
        <v>820</v>
      </c>
      <c r="EE191" s="794"/>
      <c r="EF191" s="793"/>
      <c r="EG191" s="794">
        <v>4.8261980153732065E-3</v>
      </c>
      <c r="EH191" s="793"/>
      <c r="EI191" s="794">
        <v>0</v>
      </c>
      <c r="EJ191" s="794"/>
      <c r="EK191" s="794">
        <v>0</v>
      </c>
      <c r="EL191" s="794"/>
      <c r="EM191" s="793"/>
      <c r="EN191" s="793"/>
      <c r="EO191" s="795"/>
    </row>
    <row r="192" spans="128:152">
      <c r="DX192" s="1075" t="s">
        <v>443</v>
      </c>
      <c r="DY192" s="1075" t="s">
        <v>936</v>
      </c>
      <c r="DZ192" s="1075" t="s">
        <v>6</v>
      </c>
      <c r="EA192" s="1076" t="s">
        <v>937</v>
      </c>
      <c r="EB192" s="792">
        <v>149</v>
      </c>
      <c r="EC192" s="1016"/>
      <c r="ED192" s="1017">
        <v>149</v>
      </c>
      <c r="EE192" s="1017"/>
      <c r="EF192" s="1016"/>
      <c r="EG192" s="1017">
        <v>8.7695549303732647E-4</v>
      </c>
      <c r="EH192" s="1016"/>
      <c r="EI192" s="794">
        <v>0</v>
      </c>
      <c r="EJ192" s="1017"/>
      <c r="EK192" s="1017">
        <v>0</v>
      </c>
      <c r="EL192" s="1017"/>
      <c r="EM192" s="1016"/>
      <c r="EN192" s="1016"/>
      <c r="EO192" s="1018"/>
    </row>
    <row r="193" spans="128:145">
      <c r="DX193" s="1040" t="s">
        <v>443</v>
      </c>
      <c r="DY193" s="1040" t="s">
        <v>975</v>
      </c>
      <c r="DZ193" s="1040" t="s">
        <v>6</v>
      </c>
      <c r="EA193" s="1041" t="s">
        <v>976</v>
      </c>
      <c r="EB193" s="792">
        <v>1000</v>
      </c>
      <c r="EC193" s="827"/>
      <c r="ED193" s="828">
        <v>1000</v>
      </c>
      <c r="EE193" s="828"/>
      <c r="EF193" s="827"/>
      <c r="EG193" s="828">
        <v>5.8856073358209832E-3</v>
      </c>
      <c r="EH193" s="827"/>
      <c r="EI193" s="794">
        <v>0</v>
      </c>
      <c r="EJ193" s="828"/>
      <c r="EK193" s="828">
        <v>0</v>
      </c>
      <c r="EL193" s="828"/>
      <c r="EM193" s="827"/>
      <c r="EN193" s="827"/>
      <c r="EO193" s="829"/>
    </row>
    <row r="194" spans="128:145">
      <c r="DX194" s="1038" t="s">
        <v>443</v>
      </c>
      <c r="DY194" s="1038" t="s">
        <v>977</v>
      </c>
      <c r="DZ194" s="1038" t="s">
        <v>6</v>
      </c>
      <c r="EA194" s="1039" t="s">
        <v>1134</v>
      </c>
      <c r="EB194" s="792">
        <v>871</v>
      </c>
      <c r="EC194" s="793"/>
      <c r="ED194" s="794">
        <v>871</v>
      </c>
      <c r="EE194" s="794"/>
      <c r="EF194" s="793"/>
      <c r="EG194" s="794">
        <v>5.1263639895000766E-3</v>
      </c>
      <c r="EH194" s="793"/>
      <c r="EI194" s="794">
        <v>0</v>
      </c>
      <c r="EJ194" s="794"/>
      <c r="EK194" s="794">
        <v>0</v>
      </c>
      <c r="EL194" s="794"/>
      <c r="EM194" s="793"/>
      <c r="EN194" s="793"/>
      <c r="EO194" s="795"/>
    </row>
    <row r="195" spans="128:145">
      <c r="DX195" s="1038" t="s">
        <v>443</v>
      </c>
      <c r="DY195" s="1038" t="s">
        <v>1017</v>
      </c>
      <c r="DZ195" s="1038" t="s">
        <v>6</v>
      </c>
      <c r="EA195" s="1039" t="s">
        <v>1135</v>
      </c>
      <c r="EB195" s="792">
        <v>240</v>
      </c>
      <c r="EC195" s="793"/>
      <c r="ED195" s="794">
        <v>240</v>
      </c>
      <c r="EE195" s="794"/>
      <c r="EF195" s="793"/>
      <c r="EG195" s="794">
        <v>1.412545760597036E-3</v>
      </c>
      <c r="EH195" s="793"/>
      <c r="EI195" s="794">
        <v>0</v>
      </c>
      <c r="EJ195" s="794"/>
      <c r="EK195" s="794">
        <v>0</v>
      </c>
      <c r="EL195" s="794"/>
      <c r="EM195" s="793"/>
      <c r="EN195" s="793"/>
      <c r="EO195" s="795"/>
    </row>
    <row r="196" spans="128:145">
      <c r="DX196" s="1038" t="s">
        <v>443</v>
      </c>
      <c r="DY196" s="1038" t="s">
        <v>1019</v>
      </c>
      <c r="DZ196" s="1038" t="s">
        <v>6</v>
      </c>
      <c r="EA196" s="1039" t="s">
        <v>1020</v>
      </c>
      <c r="EB196" s="792">
        <v>582</v>
      </c>
      <c r="EC196" s="793"/>
      <c r="ED196" s="794">
        <v>582</v>
      </c>
      <c r="EE196" s="794"/>
      <c r="EF196" s="793"/>
      <c r="EG196" s="794">
        <v>3.4254234694478121E-3</v>
      </c>
      <c r="EH196" s="793"/>
      <c r="EI196" s="794">
        <v>0</v>
      </c>
      <c r="EJ196" s="794"/>
      <c r="EK196" s="794">
        <v>0</v>
      </c>
      <c r="EL196" s="794"/>
      <c r="EM196" s="793"/>
      <c r="EN196" s="793"/>
      <c r="EO196" s="795"/>
    </row>
    <row r="197" spans="128:145">
      <c r="DX197" s="1037" t="s">
        <v>443</v>
      </c>
      <c r="DY197" s="1038" t="s">
        <v>1021</v>
      </c>
      <c r="DZ197" s="1038" t="s">
        <v>6</v>
      </c>
      <c r="EA197" s="1039" t="s">
        <v>1136</v>
      </c>
      <c r="EB197" s="792">
        <v>144</v>
      </c>
      <c r="EC197" s="793"/>
      <c r="ED197" s="794">
        <v>144</v>
      </c>
      <c r="EE197" s="794"/>
      <c r="EF197" s="793"/>
      <c r="EG197" s="794">
        <v>8.4752745635822166E-4</v>
      </c>
      <c r="EH197" s="793"/>
      <c r="EI197" s="794">
        <v>0</v>
      </c>
      <c r="EJ197" s="794"/>
      <c r="EK197" s="794">
        <v>0</v>
      </c>
      <c r="EL197" s="794"/>
      <c r="EM197" s="793"/>
      <c r="EN197" s="793"/>
      <c r="EO197" s="795"/>
    </row>
    <row r="198" spans="128:145">
      <c r="DX198" s="1037" t="s">
        <v>443</v>
      </c>
      <c r="DY198" s="1038" t="s">
        <v>1236</v>
      </c>
      <c r="DZ198" s="1038" t="s">
        <v>6</v>
      </c>
      <c r="EA198" s="1039" t="s">
        <v>1237</v>
      </c>
      <c r="EB198" s="792">
        <v>281</v>
      </c>
      <c r="EC198" s="793"/>
      <c r="ED198" s="794">
        <v>281</v>
      </c>
      <c r="EE198" s="794"/>
      <c r="EF198" s="793"/>
      <c r="EG198" s="794">
        <v>1.6538556613656962E-3</v>
      </c>
      <c r="EH198" s="793"/>
      <c r="EI198" s="794">
        <v>0</v>
      </c>
      <c r="EJ198" s="794"/>
      <c r="EK198" s="794">
        <v>0</v>
      </c>
      <c r="EL198" s="794"/>
      <c r="EM198" s="793"/>
      <c r="EN198" s="793"/>
      <c r="EO198" s="795"/>
    </row>
    <row r="199" spans="128:145">
      <c r="DX199" s="1037" t="s">
        <v>443</v>
      </c>
      <c r="DY199" s="1038" t="s">
        <v>1137</v>
      </c>
      <c r="DZ199" s="1038" t="s">
        <v>6</v>
      </c>
      <c r="EA199" s="1039" t="s">
        <v>1138</v>
      </c>
      <c r="EB199" s="792">
        <v>175</v>
      </c>
      <c r="EC199" s="793"/>
      <c r="ED199" s="794">
        <v>175</v>
      </c>
      <c r="EE199" s="794"/>
      <c r="EF199" s="793"/>
      <c r="EG199" s="794">
        <v>1.0299812837686721E-3</v>
      </c>
      <c r="EH199" s="793"/>
      <c r="EI199" s="794">
        <v>0</v>
      </c>
      <c r="EJ199" s="794"/>
      <c r="EK199" s="794">
        <v>0</v>
      </c>
      <c r="EL199" s="794"/>
      <c r="EM199" s="793"/>
      <c r="EN199" s="793"/>
      <c r="EO199" s="795"/>
    </row>
    <row r="200" spans="128:145" ht="15">
      <c r="DX200" s="1037" t="s">
        <v>443</v>
      </c>
      <c r="DY200" s="1038" t="s">
        <v>1139</v>
      </c>
      <c r="DZ200" s="1038" t="s">
        <v>6</v>
      </c>
      <c r="EA200" s="1077" t="s">
        <v>1140</v>
      </c>
      <c r="EB200" s="792">
        <v>596</v>
      </c>
      <c r="EC200" s="793"/>
      <c r="ED200" s="794">
        <v>596</v>
      </c>
      <c r="EE200" s="794"/>
      <c r="EF200" s="793"/>
      <c r="EG200" s="794">
        <v>3.5078219721493059E-3</v>
      </c>
      <c r="EH200" s="793"/>
      <c r="EI200" s="794">
        <v>0</v>
      </c>
      <c r="EJ200" s="794"/>
      <c r="EK200" s="794">
        <v>0</v>
      </c>
      <c r="EL200" s="794"/>
      <c r="EM200" s="793"/>
      <c r="EN200" s="793"/>
      <c r="EO200" s="795"/>
    </row>
    <row r="201" spans="128:145">
      <c r="DX201" s="1075" t="s">
        <v>443</v>
      </c>
      <c r="DY201" s="1075" t="s">
        <v>1238</v>
      </c>
      <c r="DZ201" s="1075" t="s">
        <v>6</v>
      </c>
      <c r="EA201" s="1076" t="s">
        <v>1239</v>
      </c>
      <c r="EB201" s="792">
        <v>448</v>
      </c>
      <c r="EC201" s="1016"/>
      <c r="ED201" s="1017">
        <v>448</v>
      </c>
      <c r="EE201" s="1017"/>
      <c r="EF201" s="1016"/>
      <c r="EG201" s="1017">
        <v>2.6367520864478008E-3</v>
      </c>
      <c r="EH201" s="1016"/>
      <c r="EI201" s="794">
        <v>0</v>
      </c>
      <c r="EJ201" s="1017"/>
      <c r="EK201" s="1017">
        <v>0</v>
      </c>
      <c r="EL201" s="1017"/>
      <c r="EM201" s="1016"/>
      <c r="EN201" s="1016"/>
      <c r="EO201" s="1018"/>
    </row>
    <row r="202" spans="128:145">
      <c r="DX202" s="1038" t="s">
        <v>443</v>
      </c>
      <c r="DY202" s="1038" t="s">
        <v>1240</v>
      </c>
      <c r="DZ202" s="1038" t="s">
        <v>6</v>
      </c>
      <c r="EA202" s="1039" t="s">
        <v>1241</v>
      </c>
      <c r="EB202" s="792">
        <v>512</v>
      </c>
      <c r="EC202" s="793"/>
      <c r="ED202" s="794">
        <v>512</v>
      </c>
      <c r="EE202" s="794">
        <v>169906</v>
      </c>
      <c r="EF202" s="793"/>
      <c r="EG202" s="794">
        <v>3.0134309559403435E-3</v>
      </c>
      <c r="EH202" s="793"/>
      <c r="EI202" s="794">
        <v>0</v>
      </c>
      <c r="EJ202" s="794"/>
      <c r="EK202" s="794">
        <v>0</v>
      </c>
      <c r="EL202" s="794"/>
      <c r="EM202" s="793"/>
      <c r="EN202" s="793"/>
      <c r="EO202" s="795"/>
    </row>
    <row r="203" spans="128:145">
      <c r="DX203" s="1075" t="s">
        <v>445</v>
      </c>
      <c r="DY203" s="1075" t="s">
        <v>445</v>
      </c>
      <c r="DZ203" s="1075" t="s">
        <v>744</v>
      </c>
      <c r="EA203" s="1076" t="s">
        <v>446</v>
      </c>
      <c r="EB203" s="792">
        <v>1838</v>
      </c>
      <c r="EC203" s="1016"/>
      <c r="ED203" s="1017">
        <v>1838</v>
      </c>
      <c r="EE203" s="1017">
        <v>1838</v>
      </c>
      <c r="EF203" s="1016"/>
      <c r="EG203" s="1017">
        <v>1</v>
      </c>
      <c r="EH203" s="1016"/>
      <c r="EI203" s="794">
        <v>131040</v>
      </c>
      <c r="EJ203" s="1017"/>
      <c r="EK203" s="1017">
        <v>131040</v>
      </c>
      <c r="EL203" s="1017">
        <v>131040</v>
      </c>
      <c r="EM203" s="1016">
        <v>0</v>
      </c>
      <c r="EN203" s="1016"/>
      <c r="EO203" s="1018"/>
    </row>
    <row r="204" spans="128:145">
      <c r="DX204" s="1037" t="s">
        <v>447</v>
      </c>
      <c r="DY204" s="1038" t="s">
        <v>447</v>
      </c>
      <c r="DZ204" s="1038" t="s">
        <v>744</v>
      </c>
      <c r="EA204" s="1039" t="s">
        <v>448</v>
      </c>
      <c r="EB204" s="792">
        <v>3694</v>
      </c>
      <c r="EC204" s="793"/>
      <c r="ED204" s="794">
        <v>3694</v>
      </c>
      <c r="EE204" s="794"/>
      <c r="EF204" s="793"/>
      <c r="EG204" s="794">
        <v>0.98088157195963888</v>
      </c>
      <c r="EH204" s="793"/>
      <c r="EI204" s="794">
        <v>893163</v>
      </c>
      <c r="EJ204" s="794"/>
      <c r="EK204" s="794">
        <v>876087</v>
      </c>
      <c r="EL204" s="794">
        <v>893163</v>
      </c>
      <c r="EM204" s="793">
        <v>0</v>
      </c>
      <c r="EN204" s="793"/>
      <c r="EO204" s="795"/>
    </row>
    <row r="205" spans="128:145">
      <c r="DX205" s="1075" t="s">
        <v>447</v>
      </c>
      <c r="DY205" s="1075" t="s">
        <v>1242</v>
      </c>
      <c r="DZ205" s="1075" t="s">
        <v>6</v>
      </c>
      <c r="EA205" s="1076" t="s">
        <v>1243</v>
      </c>
      <c r="EB205" s="792">
        <v>72</v>
      </c>
      <c r="EC205" s="1016"/>
      <c r="ED205" s="1017">
        <v>72</v>
      </c>
      <c r="EE205" s="1017">
        <v>3766</v>
      </c>
      <c r="EF205" s="1016"/>
      <c r="EG205" s="1017">
        <v>1.9118428040361127E-2</v>
      </c>
      <c r="EH205" s="1016"/>
      <c r="EI205" s="794">
        <v>0</v>
      </c>
      <c r="EJ205" s="1017"/>
      <c r="EK205" s="1017">
        <v>17076</v>
      </c>
      <c r="EL205" s="1017"/>
      <c r="EM205" s="1016"/>
      <c r="EN205" s="1016"/>
      <c r="EO205" s="1018"/>
    </row>
    <row r="206" spans="128:145">
      <c r="DX206" s="1038" t="s">
        <v>449</v>
      </c>
      <c r="DY206" s="1038" t="s">
        <v>449</v>
      </c>
      <c r="DZ206" s="1038" t="s">
        <v>744</v>
      </c>
      <c r="EA206" s="1039" t="s">
        <v>450</v>
      </c>
      <c r="EB206" s="792">
        <v>13003</v>
      </c>
      <c r="EC206" s="793"/>
      <c r="ED206" s="794">
        <v>13003</v>
      </c>
      <c r="EE206" s="794"/>
      <c r="EF206" s="793"/>
      <c r="EG206" s="794">
        <v>0.90942789201286889</v>
      </c>
      <c r="EH206" s="793"/>
      <c r="EI206" s="794">
        <v>0</v>
      </c>
      <c r="EJ206" s="794"/>
      <c r="EK206" s="794">
        <v>0</v>
      </c>
      <c r="EL206" s="794"/>
      <c r="EM206" s="793"/>
      <c r="EN206" s="793"/>
      <c r="EO206" s="795"/>
    </row>
    <row r="207" spans="128:145">
      <c r="DX207" s="1038" t="s">
        <v>449</v>
      </c>
      <c r="DY207" s="1038" t="s">
        <v>107</v>
      </c>
      <c r="DZ207" s="1038" t="s">
        <v>6</v>
      </c>
      <c r="EA207" s="1039" t="s">
        <v>1141</v>
      </c>
      <c r="EB207" s="792">
        <v>465</v>
      </c>
      <c r="EC207" s="793"/>
      <c r="ED207" s="794">
        <v>465</v>
      </c>
      <c r="EE207" s="794"/>
      <c r="EF207" s="793"/>
      <c r="EG207" s="794">
        <v>3.2522031053294168E-2</v>
      </c>
      <c r="EH207" s="793"/>
      <c r="EI207" s="794">
        <v>0</v>
      </c>
      <c r="EJ207" s="794"/>
      <c r="EK207" s="794">
        <v>0</v>
      </c>
      <c r="EL207" s="794"/>
      <c r="EM207" s="793"/>
      <c r="EN207" s="793"/>
      <c r="EO207" s="795"/>
    </row>
    <row r="208" spans="128:145">
      <c r="DX208" s="1038" t="s">
        <v>449</v>
      </c>
      <c r="DY208" s="1038" t="s">
        <v>108</v>
      </c>
      <c r="DZ208" s="1038" t="s">
        <v>6</v>
      </c>
      <c r="EA208" s="1039" t="s">
        <v>1142</v>
      </c>
      <c r="EB208" s="792">
        <v>690</v>
      </c>
      <c r="EC208" s="793"/>
      <c r="ED208" s="794">
        <v>690</v>
      </c>
      <c r="EE208" s="794"/>
      <c r="EF208" s="793"/>
      <c r="EG208" s="794">
        <v>4.825849769198489E-2</v>
      </c>
      <c r="EH208" s="793"/>
      <c r="EI208" s="794">
        <v>0</v>
      </c>
      <c r="EJ208" s="794"/>
      <c r="EK208" s="794">
        <v>0</v>
      </c>
      <c r="EL208" s="794"/>
      <c r="EM208" s="793"/>
      <c r="EN208" s="793"/>
      <c r="EO208" s="795"/>
    </row>
    <row r="209" spans="128:145">
      <c r="DX209" s="1075" t="s">
        <v>449</v>
      </c>
      <c r="DY209" s="1075" t="s">
        <v>1143</v>
      </c>
      <c r="DZ209" s="1075" t="s">
        <v>6</v>
      </c>
      <c r="EA209" s="1076" t="s">
        <v>1144</v>
      </c>
      <c r="EB209" s="792">
        <v>140</v>
      </c>
      <c r="EC209" s="1016"/>
      <c r="ED209" s="1017">
        <v>140</v>
      </c>
      <c r="EE209" s="1017">
        <v>14298</v>
      </c>
      <c r="EF209" s="1016"/>
      <c r="EG209" s="1017">
        <v>9.7915792418520071E-3</v>
      </c>
      <c r="EH209" s="1016"/>
      <c r="EI209" s="794">
        <v>0</v>
      </c>
      <c r="EJ209" s="1017"/>
      <c r="EK209" s="1017">
        <v>0</v>
      </c>
      <c r="EL209" s="1017"/>
      <c r="EM209" s="1016"/>
      <c r="EN209" s="1016"/>
      <c r="EO209" s="1018"/>
    </row>
    <row r="210" spans="128:145">
      <c r="DX210" s="1038" t="s">
        <v>451</v>
      </c>
      <c r="DY210" s="1038" t="s">
        <v>451</v>
      </c>
      <c r="DZ210" s="1038" t="s">
        <v>744</v>
      </c>
      <c r="EA210" s="1039" t="s">
        <v>452</v>
      </c>
      <c r="EB210" s="792">
        <v>15015</v>
      </c>
      <c r="EC210" s="793"/>
      <c r="ED210" s="794">
        <v>15015</v>
      </c>
      <c r="EE210" s="794"/>
      <c r="EF210" s="793"/>
      <c r="EG210" s="794">
        <v>0.92127868450116579</v>
      </c>
      <c r="EH210" s="793"/>
      <c r="EI210" s="794">
        <v>6666567</v>
      </c>
      <c r="EJ210" s="794"/>
      <c r="EK210" s="794">
        <v>6141766</v>
      </c>
      <c r="EL210" s="794">
        <v>6666567</v>
      </c>
      <c r="EM210" s="793">
        <v>0</v>
      </c>
      <c r="EN210" s="793"/>
      <c r="EO210" s="795"/>
    </row>
    <row r="211" spans="128:145">
      <c r="DX211" s="1075" t="s">
        <v>451</v>
      </c>
      <c r="DY211" s="1075" t="s">
        <v>110</v>
      </c>
      <c r="DZ211" s="1075" t="s">
        <v>6</v>
      </c>
      <c r="EA211" s="1076" t="s">
        <v>1145</v>
      </c>
      <c r="EB211" s="792">
        <v>1283</v>
      </c>
      <c r="EC211" s="1016"/>
      <c r="ED211" s="1017">
        <v>1283</v>
      </c>
      <c r="EE211" s="1017">
        <v>16298</v>
      </c>
      <c r="EF211" s="1016"/>
      <c r="EG211" s="1017">
        <v>7.872131549883421E-2</v>
      </c>
      <c r="EH211" s="1016"/>
      <c r="EI211" s="794">
        <v>0</v>
      </c>
      <c r="EJ211" s="1017"/>
      <c r="EK211" s="1017">
        <v>524801</v>
      </c>
      <c r="EL211" s="1017"/>
      <c r="EM211" s="1016"/>
      <c r="EN211" s="1016"/>
      <c r="EO211" s="1018"/>
    </row>
    <row r="212" spans="128:145">
      <c r="DX212" s="1037" t="s">
        <v>453</v>
      </c>
      <c r="DY212" s="1037" t="s">
        <v>453</v>
      </c>
      <c r="DZ212" s="1038" t="s">
        <v>744</v>
      </c>
      <c r="EA212" s="1039" t="s">
        <v>454</v>
      </c>
      <c r="EB212" s="792">
        <v>26002</v>
      </c>
      <c r="EC212" s="793"/>
      <c r="ED212" s="794">
        <v>26002</v>
      </c>
      <c r="EE212" s="794"/>
      <c r="EF212" s="793"/>
      <c r="EG212" s="794">
        <v>0.92163187183213413</v>
      </c>
      <c r="EH212" s="793"/>
      <c r="EI212" s="794">
        <v>0</v>
      </c>
      <c r="EJ212" s="794"/>
      <c r="EK212" s="794">
        <v>0</v>
      </c>
      <c r="EL212" s="794">
        <v>0</v>
      </c>
      <c r="EM212" s="793">
        <v>0</v>
      </c>
      <c r="EN212" s="793"/>
      <c r="EO212" s="795"/>
    </row>
    <row r="213" spans="128:145">
      <c r="DX213" s="1075" t="s">
        <v>453</v>
      </c>
      <c r="DY213" s="1075" t="s">
        <v>111</v>
      </c>
      <c r="DZ213" s="1075" t="s">
        <v>6</v>
      </c>
      <c r="EA213" s="1076" t="s">
        <v>1146</v>
      </c>
      <c r="EB213" s="792">
        <v>408</v>
      </c>
      <c r="EC213" s="1016"/>
      <c r="ED213" s="1017">
        <v>408</v>
      </c>
      <c r="EE213" s="1017"/>
      <c r="EF213" s="1016"/>
      <c r="EG213" s="1017">
        <v>1.4461418495020027E-2</v>
      </c>
      <c r="EH213" s="1016"/>
      <c r="EI213" s="794">
        <v>0</v>
      </c>
      <c r="EJ213" s="1017"/>
      <c r="EK213" s="1017">
        <v>0</v>
      </c>
      <c r="EL213" s="1017"/>
      <c r="EM213" s="1016"/>
      <c r="EN213" s="1016"/>
      <c r="EO213" s="1018"/>
    </row>
    <row r="214" spans="128:145">
      <c r="DX214" s="1075" t="s">
        <v>453</v>
      </c>
      <c r="DY214" s="1075" t="s">
        <v>273</v>
      </c>
      <c r="DZ214" s="1075" t="s">
        <v>6</v>
      </c>
      <c r="EA214" s="1076" t="s">
        <v>1147</v>
      </c>
      <c r="EB214" s="792">
        <v>149</v>
      </c>
      <c r="EC214" s="1016"/>
      <c r="ED214" s="1017">
        <v>149</v>
      </c>
      <c r="EE214" s="1017"/>
      <c r="EF214" s="1016"/>
      <c r="EG214" s="1017">
        <v>5.2812533229362347E-3</v>
      </c>
      <c r="EH214" s="1016"/>
      <c r="EI214" s="794">
        <v>0</v>
      </c>
      <c r="EJ214" s="1017"/>
      <c r="EK214" s="1017">
        <v>0</v>
      </c>
      <c r="EL214" s="1017"/>
      <c r="EM214" s="1016"/>
      <c r="EN214" s="1016"/>
      <c r="EO214" s="1018"/>
    </row>
    <row r="215" spans="128:145">
      <c r="DX215" s="1075" t="s">
        <v>453</v>
      </c>
      <c r="DY215" s="1075" t="s">
        <v>846</v>
      </c>
      <c r="DZ215" s="1075" t="s">
        <v>6</v>
      </c>
      <c r="EA215" s="1076" t="s">
        <v>847</v>
      </c>
      <c r="EB215" s="1020">
        <v>151</v>
      </c>
      <c r="EC215" s="1016"/>
      <c r="ED215" s="1017">
        <v>151</v>
      </c>
      <c r="EE215" s="1017"/>
      <c r="EF215" s="1016"/>
      <c r="EG215" s="1017">
        <v>5.3521426292843727E-3</v>
      </c>
      <c r="EH215" s="1016"/>
      <c r="EI215" s="1017">
        <v>0</v>
      </c>
      <c r="EJ215" s="1017"/>
      <c r="EK215" s="1017">
        <v>0</v>
      </c>
      <c r="EL215" s="1017"/>
      <c r="EM215" s="1016"/>
      <c r="EN215" s="1016"/>
      <c r="EO215" s="1018"/>
    </row>
    <row r="216" spans="128:145">
      <c r="DX216" s="1038" t="s">
        <v>453</v>
      </c>
      <c r="DY216" s="1038" t="s">
        <v>848</v>
      </c>
      <c r="DZ216" s="1038" t="s">
        <v>6</v>
      </c>
      <c r="EA216" s="1039" t="s">
        <v>1148</v>
      </c>
      <c r="EB216" s="792">
        <v>225</v>
      </c>
      <c r="EC216" s="793"/>
      <c r="ED216" s="794">
        <v>225</v>
      </c>
      <c r="EE216" s="794"/>
      <c r="EF216" s="793"/>
      <c r="EG216" s="794">
        <v>7.9750469641654553E-3</v>
      </c>
      <c r="EH216" s="793"/>
      <c r="EI216" s="794">
        <v>0</v>
      </c>
      <c r="EJ216" s="794"/>
      <c r="EK216" s="794">
        <v>0</v>
      </c>
      <c r="EL216" s="794"/>
      <c r="EM216" s="793"/>
      <c r="EN216" s="793"/>
      <c r="EO216" s="795"/>
    </row>
    <row r="217" spans="128:145">
      <c r="DX217" s="1038" t="s">
        <v>453</v>
      </c>
      <c r="DY217" s="1038" t="s">
        <v>1023</v>
      </c>
      <c r="DZ217" s="1038" t="s">
        <v>6</v>
      </c>
      <c r="EA217" s="1039" t="s">
        <v>1149</v>
      </c>
      <c r="EB217" s="792">
        <v>667</v>
      </c>
      <c r="EC217" s="793"/>
      <c r="ED217" s="794">
        <v>667</v>
      </c>
      <c r="EE217" s="794"/>
      <c r="EF217" s="793"/>
      <c r="EG217" s="794">
        <v>2.3641583667103817E-2</v>
      </c>
      <c r="EH217" s="793"/>
      <c r="EI217" s="794">
        <v>0</v>
      </c>
      <c r="EJ217" s="794"/>
      <c r="EK217" s="794">
        <v>0</v>
      </c>
      <c r="EL217" s="794"/>
      <c r="EM217" s="793"/>
      <c r="EN217" s="793"/>
      <c r="EO217" s="795"/>
    </row>
    <row r="218" spans="128:145">
      <c r="DX218" s="1075" t="s">
        <v>453</v>
      </c>
      <c r="DY218" s="1075" t="s">
        <v>979</v>
      </c>
      <c r="DZ218" s="1075" t="s">
        <v>6</v>
      </c>
      <c r="EA218" s="1076" t="s">
        <v>980</v>
      </c>
      <c r="EB218" s="792">
        <v>353</v>
      </c>
      <c r="EC218" s="1016"/>
      <c r="ED218" s="1017">
        <v>353</v>
      </c>
      <c r="EE218" s="1017"/>
      <c r="EF218" s="1016"/>
      <c r="EG218" s="1017">
        <v>1.2511962570446249E-2</v>
      </c>
      <c r="EH218" s="1016"/>
      <c r="EI218" s="794">
        <v>0</v>
      </c>
      <c r="EJ218" s="1017"/>
      <c r="EK218" s="1017">
        <v>0</v>
      </c>
      <c r="EL218" s="1017"/>
      <c r="EM218" s="1016"/>
      <c r="EN218" s="1016"/>
      <c r="EO218" s="1018"/>
    </row>
    <row r="219" spans="128:145">
      <c r="DX219" s="1037" t="s">
        <v>453</v>
      </c>
      <c r="DY219" s="1037" t="s">
        <v>1150</v>
      </c>
      <c r="DZ219" s="1038" t="s">
        <v>6</v>
      </c>
      <c r="EA219" s="1039" t="s">
        <v>1151</v>
      </c>
      <c r="EB219" s="792">
        <v>258</v>
      </c>
      <c r="EC219" s="793"/>
      <c r="ED219" s="794">
        <v>258</v>
      </c>
      <c r="EE219" s="794">
        <v>28213</v>
      </c>
      <c r="EF219" s="793"/>
      <c r="EG219" s="794">
        <v>9.1447205189097228E-3</v>
      </c>
      <c r="EH219" s="793"/>
      <c r="EI219" s="794">
        <v>0</v>
      </c>
      <c r="EJ219" s="794"/>
      <c r="EK219" s="794">
        <v>0</v>
      </c>
      <c r="EL219" s="794"/>
      <c r="EM219" s="793"/>
      <c r="EN219" s="793"/>
      <c r="EO219" s="795"/>
    </row>
    <row r="220" spans="128:145">
      <c r="DX220" s="1037" t="s">
        <v>455</v>
      </c>
      <c r="DY220" s="1037" t="s">
        <v>455</v>
      </c>
      <c r="DZ220" s="1038" t="s">
        <v>744</v>
      </c>
      <c r="EA220" s="1039" t="s">
        <v>456</v>
      </c>
      <c r="EB220" s="792">
        <v>1407</v>
      </c>
      <c r="EC220" s="793"/>
      <c r="ED220" s="794">
        <v>1407</v>
      </c>
      <c r="EE220" s="794"/>
      <c r="EF220" s="793"/>
      <c r="EG220" s="794">
        <v>0.49420442571127504</v>
      </c>
      <c r="EH220" s="793"/>
      <c r="EI220" s="794">
        <v>1401806</v>
      </c>
      <c r="EJ220" s="794"/>
      <c r="EK220" s="794">
        <v>692779</v>
      </c>
      <c r="EL220" s="794">
        <v>1401806</v>
      </c>
      <c r="EM220" s="793">
        <v>0</v>
      </c>
      <c r="EN220" s="793"/>
      <c r="EO220" s="795"/>
    </row>
    <row r="221" spans="128:145">
      <c r="DX221" s="1037" t="s">
        <v>455</v>
      </c>
      <c r="DY221" s="1037" t="s">
        <v>112</v>
      </c>
      <c r="DZ221" s="1038" t="s">
        <v>6</v>
      </c>
      <c r="EA221" s="1039" t="s">
        <v>1152</v>
      </c>
      <c r="EB221" s="792">
        <v>1440</v>
      </c>
      <c r="EC221" s="793"/>
      <c r="ED221" s="794">
        <v>1440</v>
      </c>
      <c r="EE221" s="794">
        <v>2847</v>
      </c>
      <c r="EF221" s="793"/>
      <c r="EG221" s="794">
        <v>0.50579557428872501</v>
      </c>
      <c r="EH221" s="793"/>
      <c r="EI221" s="794">
        <v>0</v>
      </c>
      <c r="EJ221" s="794"/>
      <c r="EK221" s="794">
        <v>709027</v>
      </c>
      <c r="EL221" s="794"/>
      <c r="EM221" s="793"/>
      <c r="EN221" s="793"/>
      <c r="EO221" s="795"/>
    </row>
    <row r="222" spans="128:145">
      <c r="DX222" s="1075" t="s">
        <v>457</v>
      </c>
      <c r="DY222" s="1075" t="s">
        <v>457</v>
      </c>
      <c r="DZ222" s="1075" t="s">
        <v>744</v>
      </c>
      <c r="EA222" s="1076" t="s">
        <v>458</v>
      </c>
      <c r="EB222" s="792">
        <v>27608</v>
      </c>
      <c r="EC222" s="1016"/>
      <c r="ED222" s="1017">
        <v>27608</v>
      </c>
      <c r="EE222" s="1017"/>
      <c r="EF222" s="1016"/>
      <c r="EG222" s="1017">
        <v>0.99270072992700731</v>
      </c>
      <c r="EH222" s="1016"/>
      <c r="EI222" s="794">
        <v>5738522</v>
      </c>
      <c r="EJ222" s="1017"/>
      <c r="EK222" s="1017">
        <v>5696635</v>
      </c>
      <c r="EL222" s="1017">
        <v>5738522</v>
      </c>
      <c r="EM222" s="1016">
        <v>0</v>
      </c>
      <c r="EN222" s="1016"/>
      <c r="EO222" s="1018"/>
    </row>
    <row r="223" spans="128:145">
      <c r="DX223" s="1075" t="s">
        <v>457</v>
      </c>
      <c r="DY223" s="1075" t="s">
        <v>850</v>
      </c>
      <c r="DZ223" s="1075" t="s">
        <v>6</v>
      </c>
      <c r="EA223" s="1076" t="s">
        <v>1153</v>
      </c>
      <c r="EB223" s="792">
        <v>203</v>
      </c>
      <c r="EC223" s="1016"/>
      <c r="ED223" s="1017">
        <v>203</v>
      </c>
      <c r="EE223" s="1017">
        <v>27811</v>
      </c>
      <c r="EF223" s="1016"/>
      <c r="EG223" s="1017">
        <v>7.2992700729927005E-3</v>
      </c>
      <c r="EH223" s="1016"/>
      <c r="EI223" s="794">
        <v>0</v>
      </c>
      <c r="EJ223" s="1017"/>
      <c r="EK223" s="1017">
        <v>41887</v>
      </c>
      <c r="EL223" s="1017"/>
      <c r="EM223" s="1016">
        <v>0</v>
      </c>
      <c r="EN223" s="1016"/>
      <c r="EO223" s="1018"/>
    </row>
    <row r="224" spans="128:145">
      <c r="DX224" s="1038" t="s">
        <v>459</v>
      </c>
      <c r="DY224" s="1038" t="s">
        <v>459</v>
      </c>
      <c r="DZ224" s="1038" t="s">
        <v>744</v>
      </c>
      <c r="EA224" s="1039" t="s">
        <v>460</v>
      </c>
      <c r="EB224" s="792">
        <v>7381</v>
      </c>
      <c r="EC224" s="793"/>
      <c r="ED224" s="794">
        <v>7381</v>
      </c>
      <c r="EE224" s="794"/>
      <c r="EF224" s="793"/>
      <c r="EG224" s="794">
        <v>0.353360781309843</v>
      </c>
      <c r="EH224" s="793"/>
      <c r="EI224" s="794">
        <v>0</v>
      </c>
      <c r="EJ224" s="794"/>
      <c r="EK224" s="794">
        <v>0</v>
      </c>
      <c r="EL224" s="794">
        <v>0</v>
      </c>
      <c r="EM224" s="793">
        <v>0</v>
      </c>
      <c r="EN224" s="793"/>
      <c r="EO224" s="795"/>
    </row>
    <row r="225" spans="128:145">
      <c r="DX225" s="1044" t="s">
        <v>459</v>
      </c>
      <c r="DY225" s="1040" t="s">
        <v>114</v>
      </c>
      <c r="DZ225" s="1040" t="s">
        <v>744</v>
      </c>
      <c r="EA225" s="1041" t="s">
        <v>115</v>
      </c>
      <c r="EB225" s="792">
        <v>12312</v>
      </c>
      <c r="EC225" s="827"/>
      <c r="ED225" s="828">
        <v>12312</v>
      </c>
      <c r="EE225" s="828"/>
      <c r="EF225" s="827"/>
      <c r="EG225" s="828">
        <v>0.58942933741861359</v>
      </c>
      <c r="EH225" s="827"/>
      <c r="EI225" s="794">
        <v>0</v>
      </c>
      <c r="EJ225" s="828"/>
      <c r="EK225" s="828">
        <v>0</v>
      </c>
      <c r="EL225" s="828"/>
      <c r="EM225" s="827"/>
      <c r="EN225" s="827"/>
      <c r="EO225" s="829"/>
    </row>
    <row r="226" spans="128:145">
      <c r="DX226" s="1042" t="s">
        <v>459</v>
      </c>
      <c r="DY226" s="1042" t="s">
        <v>116</v>
      </c>
      <c r="DZ226" s="1042" t="s">
        <v>6</v>
      </c>
      <c r="EA226" s="1043" t="s">
        <v>1154</v>
      </c>
      <c r="EB226" s="792">
        <v>820</v>
      </c>
      <c r="EC226" s="833"/>
      <c r="ED226" s="834">
        <v>820</v>
      </c>
      <c r="EE226" s="834"/>
      <c r="EF226" s="833"/>
      <c r="EG226" s="834">
        <v>3.9256989659134434E-2</v>
      </c>
      <c r="EH226" s="833"/>
      <c r="EI226" s="794">
        <v>0</v>
      </c>
      <c r="EJ226" s="834"/>
      <c r="EK226" s="834">
        <v>0</v>
      </c>
      <c r="EL226" s="834"/>
      <c r="EM226" s="833"/>
      <c r="EN226" s="833"/>
      <c r="EO226" s="835"/>
    </row>
    <row r="227" spans="128:145">
      <c r="DX227" s="1038" t="s">
        <v>459</v>
      </c>
      <c r="DY227" s="1038" t="s">
        <v>901</v>
      </c>
      <c r="DZ227" s="1038" t="s">
        <v>6</v>
      </c>
      <c r="EA227" s="1039" t="s">
        <v>1155</v>
      </c>
      <c r="EB227" s="792">
        <v>375</v>
      </c>
      <c r="EC227" s="793"/>
      <c r="ED227" s="794">
        <v>375</v>
      </c>
      <c r="EE227" s="794">
        <v>20888</v>
      </c>
      <c r="EF227" s="793"/>
      <c r="EG227" s="794">
        <v>1.7952891612409039E-2</v>
      </c>
      <c r="EH227" s="793"/>
      <c r="EI227" s="794">
        <v>0</v>
      </c>
      <c r="EJ227" s="794"/>
      <c r="EK227" s="794">
        <v>0</v>
      </c>
      <c r="EL227" s="794"/>
      <c r="EM227" s="793"/>
      <c r="EN227" s="793"/>
      <c r="EO227" s="795"/>
    </row>
    <row r="228" spans="128:145">
      <c r="DX228" s="1038" t="s">
        <v>461</v>
      </c>
      <c r="DY228" s="1038" t="s">
        <v>461</v>
      </c>
      <c r="DZ228" s="1038" t="s">
        <v>744</v>
      </c>
      <c r="EA228" s="1039" t="s">
        <v>462</v>
      </c>
      <c r="EB228" s="792">
        <v>1247</v>
      </c>
      <c r="EC228" s="793"/>
      <c r="ED228" s="794">
        <v>1247</v>
      </c>
      <c r="EE228" s="794"/>
      <c r="EF228" s="793"/>
      <c r="EG228" s="794">
        <v>0.6788241698421339</v>
      </c>
      <c r="EH228" s="793"/>
      <c r="EI228" s="794">
        <v>46531</v>
      </c>
      <c r="EJ228" s="794"/>
      <c r="EK228" s="794">
        <v>31586</v>
      </c>
      <c r="EL228" s="794">
        <v>46531</v>
      </c>
      <c r="EM228" s="793">
        <v>0</v>
      </c>
      <c r="EN228" s="793"/>
      <c r="EO228" s="795"/>
    </row>
    <row r="229" spans="128:145">
      <c r="DX229" s="1044" t="s">
        <v>461</v>
      </c>
      <c r="DY229" s="1040" t="s">
        <v>117</v>
      </c>
      <c r="DZ229" s="1040" t="s">
        <v>6</v>
      </c>
      <c r="EA229" s="1041" t="s">
        <v>1156</v>
      </c>
      <c r="EB229" s="792">
        <v>590</v>
      </c>
      <c r="EC229" s="827"/>
      <c r="ED229" s="828">
        <v>590</v>
      </c>
      <c r="EE229" s="828">
        <v>1837</v>
      </c>
      <c r="EF229" s="827"/>
      <c r="EG229" s="828">
        <v>0.3211758301578661</v>
      </c>
      <c r="EH229" s="827"/>
      <c r="EI229" s="794">
        <v>0</v>
      </c>
      <c r="EJ229" s="828"/>
      <c r="EK229" s="828">
        <v>14945</v>
      </c>
      <c r="EL229" s="828"/>
      <c r="EM229" s="827"/>
      <c r="EN229" s="827"/>
      <c r="EO229" s="829"/>
    </row>
    <row r="230" spans="128:145">
      <c r="DX230" s="1038" t="s">
        <v>463</v>
      </c>
      <c r="DY230" s="1038" t="s">
        <v>463</v>
      </c>
      <c r="DZ230" s="1038" t="s">
        <v>744</v>
      </c>
      <c r="EA230" s="1039" t="s">
        <v>464</v>
      </c>
      <c r="EB230" s="792">
        <v>5238</v>
      </c>
      <c r="EC230" s="793"/>
      <c r="ED230" s="794">
        <v>5238</v>
      </c>
      <c r="EE230" s="794"/>
      <c r="EF230" s="793"/>
      <c r="EG230" s="794">
        <v>0.88960597826086951</v>
      </c>
      <c r="EH230" s="793"/>
      <c r="EI230" s="794">
        <v>2187098</v>
      </c>
      <c r="EJ230" s="794"/>
      <c r="EK230" s="794">
        <v>1945655</v>
      </c>
      <c r="EL230" s="794">
        <v>2187098</v>
      </c>
      <c r="EM230" s="793">
        <v>0</v>
      </c>
      <c r="EN230" s="793"/>
      <c r="EO230" s="795"/>
    </row>
    <row r="231" spans="128:145">
      <c r="DX231" s="1040" t="s">
        <v>463</v>
      </c>
      <c r="DY231" s="1040" t="s">
        <v>938</v>
      </c>
      <c r="DZ231" s="1040" t="s">
        <v>6</v>
      </c>
      <c r="EA231" s="1041" t="s">
        <v>1157</v>
      </c>
      <c r="EB231" s="792">
        <v>650</v>
      </c>
      <c r="EC231" s="827"/>
      <c r="ED231" s="828">
        <v>650</v>
      </c>
      <c r="EE231" s="828">
        <v>5888</v>
      </c>
      <c r="EF231" s="827"/>
      <c r="EG231" s="828">
        <v>0.11039402173913043</v>
      </c>
      <c r="EH231" s="827"/>
      <c r="EI231" s="794">
        <v>0</v>
      </c>
      <c r="EJ231" s="828"/>
      <c r="EK231" s="828">
        <v>241443</v>
      </c>
      <c r="EL231" s="828"/>
      <c r="EM231" s="827"/>
      <c r="EN231" s="827"/>
      <c r="EO231" s="829"/>
    </row>
    <row r="232" spans="128:145">
      <c r="DX232" s="1038" t="s">
        <v>465</v>
      </c>
      <c r="DY232" s="1038" t="s">
        <v>465</v>
      </c>
      <c r="DZ232" s="1038" t="s">
        <v>744</v>
      </c>
      <c r="EA232" s="1039" t="s">
        <v>466</v>
      </c>
      <c r="EB232" s="792">
        <v>9973</v>
      </c>
      <c r="EC232" s="793"/>
      <c r="ED232" s="794">
        <v>9973</v>
      </c>
      <c r="EE232" s="794">
        <v>9973</v>
      </c>
      <c r="EF232" s="793"/>
      <c r="EG232" s="794">
        <v>1</v>
      </c>
      <c r="EH232" s="793"/>
      <c r="EI232" s="794">
        <v>2812973</v>
      </c>
      <c r="EJ232" s="794"/>
      <c r="EK232" s="794">
        <v>2812973</v>
      </c>
      <c r="EL232" s="794">
        <v>2812973</v>
      </c>
      <c r="EM232" s="793">
        <v>0</v>
      </c>
      <c r="EN232" s="793"/>
      <c r="EO232" s="795"/>
    </row>
    <row r="233" spans="128:145">
      <c r="DX233" s="1040" t="s">
        <v>467</v>
      </c>
      <c r="DY233" s="1040" t="s">
        <v>467</v>
      </c>
      <c r="DZ233" s="1040" t="s">
        <v>744</v>
      </c>
      <c r="EA233" s="1041" t="s">
        <v>468</v>
      </c>
      <c r="EB233" s="792">
        <v>1634</v>
      </c>
      <c r="EC233" s="827"/>
      <c r="ED233" s="828">
        <v>1634</v>
      </c>
      <c r="EE233" s="828">
        <v>1634</v>
      </c>
      <c r="EF233" s="827"/>
      <c r="EG233" s="828">
        <v>1</v>
      </c>
      <c r="EH233" s="827"/>
      <c r="EI233" s="794">
        <v>102731</v>
      </c>
      <c r="EJ233" s="828"/>
      <c r="EK233" s="828">
        <v>102731</v>
      </c>
      <c r="EL233" s="828">
        <v>102731</v>
      </c>
      <c r="EM233" s="827"/>
      <c r="EN233" s="827"/>
      <c r="EO233" s="829"/>
    </row>
    <row r="234" spans="128:145">
      <c r="DX234" s="1038" t="s">
        <v>469</v>
      </c>
      <c r="DY234" s="1038" t="s">
        <v>469</v>
      </c>
      <c r="DZ234" s="1038" t="s">
        <v>744</v>
      </c>
      <c r="EA234" s="1039" t="s">
        <v>470</v>
      </c>
      <c r="EB234" s="792">
        <v>4326</v>
      </c>
      <c r="EC234" s="793"/>
      <c r="ED234" s="794">
        <v>4326</v>
      </c>
      <c r="EE234" s="794"/>
      <c r="EF234" s="793"/>
      <c r="EG234" s="794">
        <v>0.79216260758102908</v>
      </c>
      <c r="EH234" s="793"/>
      <c r="EI234" s="794">
        <v>978830</v>
      </c>
      <c r="EJ234" s="794"/>
      <c r="EK234" s="1017">
        <v>775393</v>
      </c>
      <c r="EL234" s="794">
        <v>978830</v>
      </c>
      <c r="EM234" s="793">
        <v>0</v>
      </c>
      <c r="EN234" s="793">
        <v>0</v>
      </c>
      <c r="EO234" s="795"/>
    </row>
    <row r="235" spans="128:145">
      <c r="DX235" s="1038" t="s">
        <v>469</v>
      </c>
      <c r="DY235" s="1038" t="s">
        <v>119</v>
      </c>
      <c r="DZ235" s="1038" t="s">
        <v>6</v>
      </c>
      <c r="EA235" s="1039" t="s">
        <v>120</v>
      </c>
      <c r="EB235" s="792">
        <v>400</v>
      </c>
      <c r="EC235" s="793"/>
      <c r="ED235" s="794">
        <v>400</v>
      </c>
      <c r="EE235" s="794"/>
      <c r="EF235" s="793"/>
      <c r="EG235" s="794">
        <v>7.3246658121223218E-2</v>
      </c>
      <c r="EH235" s="793"/>
      <c r="EI235" s="794">
        <v>0</v>
      </c>
      <c r="EJ235" s="794"/>
      <c r="EK235" s="794">
        <v>71696</v>
      </c>
      <c r="EL235" s="794"/>
      <c r="EM235" s="793"/>
      <c r="EN235" s="793"/>
      <c r="EO235" s="795"/>
    </row>
    <row r="236" spans="128:145">
      <c r="DX236" s="1040" t="s">
        <v>469</v>
      </c>
      <c r="DY236" s="1040" t="s">
        <v>537</v>
      </c>
      <c r="DZ236" s="1040" t="s">
        <v>6</v>
      </c>
      <c r="EA236" s="1041" t="s">
        <v>538</v>
      </c>
      <c r="EB236" s="792">
        <v>735</v>
      </c>
      <c r="EC236" s="827"/>
      <c r="ED236" s="828">
        <v>735</v>
      </c>
      <c r="EE236" s="828">
        <v>5461</v>
      </c>
      <c r="EF236" s="827"/>
      <c r="EG236" s="828">
        <v>0.13459073429774768</v>
      </c>
      <c r="EH236" s="827"/>
      <c r="EI236" s="794">
        <v>0</v>
      </c>
      <c r="EJ236" s="828"/>
      <c r="EK236" s="828">
        <v>131741</v>
      </c>
      <c r="EL236" s="828"/>
      <c r="EM236" s="827"/>
      <c r="EN236" s="827"/>
      <c r="EO236" s="829"/>
    </row>
    <row r="237" spans="128:145">
      <c r="DX237" s="1038" t="s">
        <v>471</v>
      </c>
      <c r="DY237" s="1038" t="s">
        <v>471</v>
      </c>
      <c r="DZ237" s="1038" t="s">
        <v>744</v>
      </c>
      <c r="EA237" s="1039" t="s">
        <v>472</v>
      </c>
      <c r="EB237" s="792">
        <v>23826</v>
      </c>
      <c r="EC237" s="793"/>
      <c r="ED237" s="794">
        <v>23826</v>
      </c>
      <c r="EE237" s="794"/>
      <c r="EF237" s="793"/>
      <c r="EG237" s="794">
        <v>0.96185055104759598</v>
      </c>
      <c r="EH237" s="793"/>
      <c r="EI237" s="794">
        <v>7766452</v>
      </c>
      <c r="EJ237" s="794"/>
      <c r="EK237" s="794">
        <v>7470166</v>
      </c>
      <c r="EL237" s="794">
        <v>7766452</v>
      </c>
      <c r="EM237" s="793">
        <v>0</v>
      </c>
      <c r="EN237" s="793">
        <v>0</v>
      </c>
      <c r="EO237" s="795"/>
    </row>
    <row r="238" spans="128:145">
      <c r="DX238" s="1040" t="s">
        <v>471</v>
      </c>
      <c r="DY238" s="1040" t="s">
        <v>940</v>
      </c>
      <c r="DZ238" s="1040" t="s">
        <v>6</v>
      </c>
      <c r="EA238" s="1041" t="s">
        <v>941</v>
      </c>
      <c r="EB238" s="792">
        <v>809</v>
      </c>
      <c r="EC238" s="827"/>
      <c r="ED238" s="828">
        <v>809</v>
      </c>
      <c r="EE238" s="828"/>
      <c r="EF238" s="827"/>
      <c r="EG238" s="828">
        <v>3.2659157886237938E-2</v>
      </c>
      <c r="EH238" s="827"/>
      <c r="EI238" s="794">
        <v>0</v>
      </c>
      <c r="EJ238" s="828"/>
      <c r="EK238" s="828">
        <v>253646</v>
      </c>
      <c r="EL238" s="828"/>
      <c r="EM238" s="827"/>
      <c r="EN238" s="827"/>
      <c r="EO238" s="829"/>
    </row>
    <row r="239" spans="128:145">
      <c r="DX239" s="1042" t="s">
        <v>471</v>
      </c>
      <c r="DY239" s="1042" t="s">
        <v>1025</v>
      </c>
      <c r="DZ239" s="1042" t="s">
        <v>6</v>
      </c>
      <c r="EA239" s="1043" t="s">
        <v>1158</v>
      </c>
      <c r="EB239" s="792">
        <v>136</v>
      </c>
      <c r="EC239" s="833"/>
      <c r="ED239" s="834">
        <v>136</v>
      </c>
      <c r="EE239" s="834">
        <v>24771</v>
      </c>
      <c r="EF239" s="833"/>
      <c r="EG239" s="834">
        <v>5.4902910661660817E-3</v>
      </c>
      <c r="EH239" s="833"/>
      <c r="EI239" s="794">
        <v>0</v>
      </c>
      <c r="EJ239" s="834"/>
      <c r="EK239" s="834">
        <v>42640</v>
      </c>
      <c r="EL239" s="834"/>
      <c r="EM239" s="833"/>
      <c r="EN239" s="833"/>
      <c r="EO239" s="835"/>
    </row>
    <row r="240" spans="128:145">
      <c r="DX240" s="1038" t="s">
        <v>473</v>
      </c>
      <c r="DY240" s="1038" t="s">
        <v>473</v>
      </c>
      <c r="DZ240" s="1038" t="s">
        <v>744</v>
      </c>
      <c r="EA240" s="1039" t="s">
        <v>474</v>
      </c>
      <c r="EB240" s="792">
        <v>2113</v>
      </c>
      <c r="EC240" s="793"/>
      <c r="ED240" s="794">
        <v>2113</v>
      </c>
      <c r="EE240" s="794">
        <v>2113</v>
      </c>
      <c r="EF240" s="793"/>
      <c r="EG240" s="794">
        <v>1</v>
      </c>
      <c r="EH240" s="793"/>
      <c r="EI240" s="794">
        <v>0</v>
      </c>
      <c r="EJ240" s="794"/>
      <c r="EK240" s="794">
        <v>0</v>
      </c>
      <c r="EL240" s="794">
        <v>0</v>
      </c>
      <c r="EM240" s="793">
        <v>0</v>
      </c>
      <c r="EN240" s="793"/>
      <c r="EO240" s="795"/>
    </row>
    <row r="241" spans="128:145">
      <c r="DX241" s="1040" t="s">
        <v>475</v>
      </c>
      <c r="DY241" s="1040" t="s">
        <v>475</v>
      </c>
      <c r="DZ241" s="1040" t="s">
        <v>744</v>
      </c>
      <c r="EA241" s="1041" t="s">
        <v>476</v>
      </c>
      <c r="EB241" s="792">
        <v>15817</v>
      </c>
      <c r="EC241" s="827"/>
      <c r="ED241" s="828">
        <v>15817</v>
      </c>
      <c r="EE241" s="828"/>
      <c r="EF241" s="827"/>
      <c r="EG241" s="828">
        <v>0.71267009101558976</v>
      </c>
      <c r="EH241" s="827"/>
      <c r="EI241" s="794">
        <v>9660573</v>
      </c>
      <c r="EJ241" s="828"/>
      <c r="EK241" s="828">
        <v>6884801</v>
      </c>
      <c r="EL241" s="828">
        <v>9660573</v>
      </c>
      <c r="EM241" s="827">
        <v>0</v>
      </c>
      <c r="EN241" s="827"/>
      <c r="EO241" s="829"/>
    </row>
    <row r="242" spans="128:145">
      <c r="DX242" s="1042" t="s">
        <v>475</v>
      </c>
      <c r="DY242" s="1042" t="s">
        <v>121</v>
      </c>
      <c r="DZ242" s="1042" t="s">
        <v>744</v>
      </c>
      <c r="EA242" s="1043" t="s">
        <v>1159</v>
      </c>
      <c r="EB242" s="792">
        <v>4594</v>
      </c>
      <c r="EC242" s="833"/>
      <c r="ED242" s="834">
        <v>4594</v>
      </c>
      <c r="EE242" s="834"/>
      <c r="EF242" s="833"/>
      <c r="EG242" s="834">
        <v>0.20699288095881771</v>
      </c>
      <c r="EH242" s="833"/>
      <c r="EI242" s="794">
        <v>0</v>
      </c>
      <c r="EJ242" s="834"/>
      <c r="EK242" s="834">
        <v>1999670</v>
      </c>
      <c r="EL242" s="834"/>
      <c r="EM242" s="833"/>
      <c r="EN242" s="833"/>
      <c r="EO242" s="835"/>
    </row>
    <row r="243" spans="128:145">
      <c r="DX243" s="1038" t="s">
        <v>475</v>
      </c>
      <c r="DY243" s="1038" t="s">
        <v>942</v>
      </c>
      <c r="DZ243" s="1038" t="s">
        <v>6</v>
      </c>
      <c r="EA243" s="1039" t="s">
        <v>852</v>
      </c>
      <c r="EB243" s="792">
        <v>1783</v>
      </c>
      <c r="EC243" s="793"/>
      <c r="ED243" s="794">
        <v>1783</v>
      </c>
      <c r="EE243" s="794">
        <v>22194</v>
      </c>
      <c r="EF243" s="793"/>
      <c r="EG243" s="794">
        <v>8.0337028025592505E-2</v>
      </c>
      <c r="EH243" s="793"/>
      <c r="EI243" s="794">
        <v>0</v>
      </c>
      <c r="EJ243" s="794"/>
      <c r="EK243" s="794">
        <v>776102</v>
      </c>
      <c r="EL243" s="794"/>
      <c r="EM243" s="793"/>
      <c r="EN243" s="793"/>
      <c r="EO243" s="795"/>
    </row>
    <row r="244" spans="128:145">
      <c r="DX244" s="1038" t="s">
        <v>477</v>
      </c>
      <c r="DY244" s="1038" t="s">
        <v>477</v>
      </c>
      <c r="DZ244" s="1038" t="s">
        <v>744</v>
      </c>
      <c r="EA244" s="1039" t="s">
        <v>478</v>
      </c>
      <c r="EB244" s="792">
        <v>7018</v>
      </c>
      <c r="EC244" s="793"/>
      <c r="ED244" s="794">
        <v>7018</v>
      </c>
      <c r="EE244" s="794">
        <v>7018</v>
      </c>
      <c r="EF244" s="793"/>
      <c r="EG244" s="794">
        <v>1</v>
      </c>
      <c r="EH244" s="793"/>
      <c r="EI244" s="794">
        <v>4461343</v>
      </c>
      <c r="EJ244" s="794"/>
      <c r="EK244" s="794">
        <v>4461343</v>
      </c>
      <c r="EL244" s="794">
        <v>4461343</v>
      </c>
      <c r="EM244" s="793"/>
      <c r="EN244" s="793"/>
      <c r="EO244" s="795"/>
    </row>
    <row r="245" spans="128:145">
      <c r="DX245" s="1038" t="s">
        <v>479</v>
      </c>
      <c r="DY245" s="1038" t="s">
        <v>479</v>
      </c>
      <c r="DZ245" s="1038" t="s">
        <v>744</v>
      </c>
      <c r="EA245" s="1039" t="s">
        <v>481</v>
      </c>
      <c r="EB245" s="792">
        <v>21307</v>
      </c>
      <c r="EC245" s="793"/>
      <c r="ED245" s="794">
        <v>21307</v>
      </c>
      <c r="EE245" s="794"/>
      <c r="EF245" s="793"/>
      <c r="EG245" s="794">
        <v>0.97305566972644653</v>
      </c>
      <c r="EH245" s="793"/>
      <c r="EI245" s="794">
        <v>19203231</v>
      </c>
      <c r="EJ245" s="794"/>
      <c r="EK245" s="794">
        <v>18685812</v>
      </c>
      <c r="EL245" s="794">
        <v>19203231</v>
      </c>
      <c r="EM245" s="793">
        <v>0</v>
      </c>
      <c r="EN245" s="793">
        <v>-1</v>
      </c>
      <c r="EO245" s="795"/>
    </row>
    <row r="246" spans="128:145">
      <c r="DX246" s="1040" t="s">
        <v>479</v>
      </c>
      <c r="DY246" s="1040" t="s">
        <v>1160</v>
      </c>
      <c r="DZ246" s="1040" t="s">
        <v>6</v>
      </c>
      <c r="EA246" s="1041" t="s">
        <v>1161</v>
      </c>
      <c r="EB246" s="792">
        <v>250</v>
      </c>
      <c r="EC246" s="827"/>
      <c r="ED246" s="828">
        <v>250</v>
      </c>
      <c r="EE246" s="828"/>
      <c r="EF246" s="827"/>
      <c r="EG246" s="828">
        <v>1.1417089098963329E-2</v>
      </c>
      <c r="EH246" s="827"/>
      <c r="EI246" s="794">
        <v>0</v>
      </c>
      <c r="EJ246" s="828"/>
      <c r="EK246" s="828">
        <v>219245</v>
      </c>
      <c r="EL246" s="828"/>
      <c r="EM246" s="827"/>
      <c r="EN246" s="827"/>
      <c r="EO246" s="829"/>
    </row>
    <row r="247" spans="128:145">
      <c r="DX247" s="1038" t="s">
        <v>479</v>
      </c>
      <c r="DY247" s="1038" t="s">
        <v>123</v>
      </c>
      <c r="DZ247" s="1038" t="s">
        <v>6</v>
      </c>
      <c r="EA247" s="1039" t="s">
        <v>124</v>
      </c>
      <c r="EB247" s="792">
        <v>120</v>
      </c>
      <c r="EC247" s="793"/>
      <c r="ED247" s="794">
        <v>120</v>
      </c>
      <c r="EE247" s="794"/>
      <c r="EF247" s="793"/>
      <c r="EG247" s="794">
        <v>5.4802027675023976E-3</v>
      </c>
      <c r="EH247" s="793"/>
      <c r="EI247" s="794">
        <v>0</v>
      </c>
      <c r="EJ247" s="794"/>
      <c r="EK247" s="794">
        <v>105238</v>
      </c>
      <c r="EL247" s="794"/>
      <c r="EM247" s="793"/>
      <c r="EN247" s="793"/>
      <c r="EO247" s="795"/>
    </row>
    <row r="248" spans="128:145">
      <c r="DX248" s="1040" t="s">
        <v>479</v>
      </c>
      <c r="DY248" s="1040" t="s">
        <v>853</v>
      </c>
      <c r="DZ248" s="1040" t="s">
        <v>6</v>
      </c>
      <c r="EA248" s="1041" t="s">
        <v>854</v>
      </c>
      <c r="EB248" s="792">
        <v>220</v>
      </c>
      <c r="EC248" s="827"/>
      <c r="ED248" s="828">
        <v>220</v>
      </c>
      <c r="EE248" s="828">
        <v>21897</v>
      </c>
      <c r="EF248" s="827"/>
      <c r="EG248" s="828">
        <v>1.0047038407087729E-2</v>
      </c>
      <c r="EH248" s="827"/>
      <c r="EI248" s="794">
        <v>0</v>
      </c>
      <c r="EJ248" s="828"/>
      <c r="EK248" s="828">
        <v>192936</v>
      </c>
      <c r="EL248" s="828"/>
      <c r="EM248" s="827"/>
      <c r="EN248" s="827"/>
      <c r="EO248" s="829"/>
    </row>
    <row r="249" spans="128:145">
      <c r="DX249" s="1038" t="s">
        <v>482</v>
      </c>
      <c r="DY249" s="1038" t="s">
        <v>482</v>
      </c>
      <c r="DZ249" s="1038" t="s">
        <v>744</v>
      </c>
      <c r="EA249" s="1039" t="s">
        <v>483</v>
      </c>
      <c r="EB249" s="792">
        <v>11581</v>
      </c>
      <c r="EC249" s="793"/>
      <c r="ED249" s="794">
        <v>11581</v>
      </c>
      <c r="EE249" s="794"/>
      <c r="EF249" s="793"/>
      <c r="EG249" s="794">
        <v>0.91963789406813312</v>
      </c>
      <c r="EH249" s="793"/>
      <c r="EI249" s="794">
        <v>5780313</v>
      </c>
      <c r="EJ249" s="794"/>
      <c r="EK249" s="794">
        <v>5315795</v>
      </c>
      <c r="EL249" s="794">
        <v>5780313</v>
      </c>
      <c r="EM249" s="793">
        <v>0</v>
      </c>
      <c r="EN249" s="793"/>
      <c r="EO249" s="795"/>
    </row>
    <row r="250" spans="128:145">
      <c r="DX250" s="1040" t="s">
        <v>482</v>
      </c>
      <c r="DY250" s="1040" t="s">
        <v>125</v>
      </c>
      <c r="DZ250" s="1040" t="s">
        <v>6</v>
      </c>
      <c r="EA250" s="1041" t="s">
        <v>1162</v>
      </c>
      <c r="EB250" s="792">
        <v>602</v>
      </c>
      <c r="EC250" s="827"/>
      <c r="ED250" s="828">
        <v>602</v>
      </c>
      <c r="EE250" s="828"/>
      <c r="EF250" s="827"/>
      <c r="EG250" s="828">
        <v>4.7804335742078929E-2</v>
      </c>
      <c r="EH250" s="827"/>
      <c r="EI250" s="794">
        <v>0</v>
      </c>
      <c r="EJ250" s="828"/>
      <c r="EK250" s="828">
        <v>276324</v>
      </c>
      <c r="EL250" s="828"/>
      <c r="EM250" s="827"/>
      <c r="EN250" s="827"/>
      <c r="EO250" s="829"/>
    </row>
    <row r="251" spans="128:145">
      <c r="DX251" s="1040" t="s">
        <v>482</v>
      </c>
      <c r="DY251" s="1040" t="s">
        <v>1163</v>
      </c>
      <c r="DZ251" s="1040" t="s">
        <v>6</v>
      </c>
      <c r="EA251" s="1041" t="s">
        <v>1164</v>
      </c>
      <c r="EB251" s="792">
        <v>410</v>
      </c>
      <c r="EC251" s="827"/>
      <c r="ED251" s="828">
        <v>410</v>
      </c>
      <c r="EE251" s="828">
        <v>12593</v>
      </c>
      <c r="EF251" s="827"/>
      <c r="EG251" s="828">
        <v>3.2557770189787977E-2</v>
      </c>
      <c r="EH251" s="827"/>
      <c r="EI251" s="794">
        <v>0</v>
      </c>
      <c r="EJ251" s="828"/>
      <c r="EK251" s="828">
        <v>188194</v>
      </c>
      <c r="EL251" s="828"/>
      <c r="EM251" s="827"/>
      <c r="EN251" s="827"/>
      <c r="EO251" s="829"/>
    </row>
    <row r="252" spans="128:145">
      <c r="DX252" s="1038" t="s">
        <v>484</v>
      </c>
      <c r="DY252" s="1038" t="s">
        <v>484</v>
      </c>
      <c r="DZ252" s="1038" t="s">
        <v>744</v>
      </c>
      <c r="EA252" s="1039" t="s">
        <v>485</v>
      </c>
      <c r="EB252" s="792">
        <v>18756</v>
      </c>
      <c r="EC252" s="793"/>
      <c r="ED252" s="794">
        <v>18756</v>
      </c>
      <c r="EE252" s="794"/>
      <c r="EF252" s="793"/>
      <c r="EG252" s="794">
        <v>0.92952720785013376</v>
      </c>
      <c r="EH252" s="793"/>
      <c r="EI252" s="794">
        <v>5708356</v>
      </c>
      <c r="EJ252" s="794"/>
      <c r="EK252" s="794">
        <v>5306072</v>
      </c>
      <c r="EL252" s="794">
        <v>5708356</v>
      </c>
      <c r="EM252" s="793">
        <v>0</v>
      </c>
      <c r="EN252" s="793"/>
      <c r="EO252" s="795"/>
    </row>
    <row r="253" spans="128:145">
      <c r="DX253" s="1038" t="s">
        <v>484</v>
      </c>
      <c r="DY253" s="1038" t="s">
        <v>695</v>
      </c>
      <c r="DZ253" s="1038" t="s">
        <v>744</v>
      </c>
      <c r="EA253" s="1039" t="s">
        <v>696</v>
      </c>
      <c r="EB253" s="792"/>
      <c r="EC253" s="793">
        <v>1289</v>
      </c>
      <c r="ED253" s="794">
        <v>1289</v>
      </c>
      <c r="EE253" s="794"/>
      <c r="EF253" s="793"/>
      <c r="EG253" s="794">
        <v>6.388145505005452E-2</v>
      </c>
      <c r="EH253" s="793"/>
      <c r="EI253" s="794">
        <v>0</v>
      </c>
      <c r="EJ253" s="794"/>
      <c r="EK253" s="794">
        <v>364658</v>
      </c>
      <c r="EL253" s="794"/>
      <c r="EM253" s="793"/>
      <c r="EN253" s="793"/>
      <c r="EO253" s="795"/>
    </row>
    <row r="254" spans="128:145">
      <c r="DX254" s="1038" t="s">
        <v>484</v>
      </c>
      <c r="DY254" s="1038" t="s">
        <v>1165</v>
      </c>
      <c r="DZ254" s="1038" t="s">
        <v>6</v>
      </c>
      <c r="EA254" s="1039" t="s">
        <v>1166</v>
      </c>
      <c r="EB254" s="792">
        <v>133</v>
      </c>
      <c r="EC254" s="793"/>
      <c r="ED254" s="794">
        <v>133</v>
      </c>
      <c r="EE254" s="794">
        <v>20178</v>
      </c>
      <c r="EF254" s="793"/>
      <c r="EG254" s="794">
        <v>6.5913370998116763E-3</v>
      </c>
      <c r="EH254" s="793"/>
      <c r="EI254" s="794">
        <v>0</v>
      </c>
      <c r="EJ254" s="794"/>
      <c r="EK254" s="794">
        <v>37626</v>
      </c>
      <c r="EL254" s="794"/>
      <c r="EM254" s="793"/>
      <c r="EN254" s="793"/>
      <c r="EO254" s="795"/>
    </row>
    <row r="255" spans="128:145">
      <c r="DX255" s="1040" t="s">
        <v>486</v>
      </c>
      <c r="DY255" s="1040" t="s">
        <v>486</v>
      </c>
      <c r="DZ255" s="1040" t="s">
        <v>744</v>
      </c>
      <c r="EA255" s="1041" t="s">
        <v>487</v>
      </c>
      <c r="EB255" s="792">
        <v>7615</v>
      </c>
      <c r="EC255" s="827"/>
      <c r="ED255" s="828">
        <v>7615</v>
      </c>
      <c r="EE255" s="828"/>
      <c r="EF255" s="827"/>
      <c r="EG255" s="828">
        <v>0.78626742385131643</v>
      </c>
      <c r="EH255" s="827"/>
      <c r="EI255" s="794">
        <v>3476453</v>
      </c>
      <c r="EJ255" s="828"/>
      <c r="EK255" s="828">
        <v>2733422</v>
      </c>
      <c r="EL255" s="828">
        <v>3476453</v>
      </c>
      <c r="EM255" s="827">
        <v>0</v>
      </c>
      <c r="EN255" s="827">
        <v>0</v>
      </c>
      <c r="EO255" s="829"/>
    </row>
    <row r="256" spans="128:145">
      <c r="DX256" s="1038" t="s">
        <v>486</v>
      </c>
      <c r="DY256" s="1038" t="s">
        <v>127</v>
      </c>
      <c r="DZ256" s="1038" t="s">
        <v>6</v>
      </c>
      <c r="EA256" s="1039" t="s">
        <v>1167</v>
      </c>
      <c r="EB256" s="792">
        <v>1500</v>
      </c>
      <c r="EC256" s="793"/>
      <c r="ED256" s="794">
        <v>1500</v>
      </c>
      <c r="EE256" s="794"/>
      <c r="EF256" s="793"/>
      <c r="EG256" s="794">
        <v>0.15487867836861124</v>
      </c>
      <c r="EH256" s="793"/>
      <c r="EI256" s="794">
        <v>0</v>
      </c>
      <c r="EJ256" s="794"/>
      <c r="EK256" s="794">
        <v>538428</v>
      </c>
      <c r="EL256" s="794"/>
      <c r="EM256" s="793"/>
      <c r="EN256" s="793"/>
      <c r="EO256" s="795"/>
    </row>
    <row r="257" spans="128:145">
      <c r="DX257" s="1038" t="s">
        <v>486</v>
      </c>
      <c r="DY257" s="1038" t="s">
        <v>519</v>
      </c>
      <c r="DZ257" s="1038" t="s">
        <v>6</v>
      </c>
      <c r="EA257" s="1039" t="s">
        <v>1168</v>
      </c>
      <c r="EB257" s="792">
        <v>570</v>
      </c>
      <c r="EC257" s="793"/>
      <c r="ED257" s="794">
        <v>570</v>
      </c>
      <c r="EE257" s="794">
        <v>9685</v>
      </c>
      <c r="EF257" s="793"/>
      <c r="EG257" s="794">
        <v>5.885389778007228E-2</v>
      </c>
      <c r="EH257" s="793"/>
      <c r="EI257" s="794">
        <v>0</v>
      </c>
      <c r="EJ257" s="794"/>
      <c r="EK257" s="794">
        <v>204603</v>
      </c>
      <c r="EL257" s="794"/>
      <c r="EM257" s="793"/>
      <c r="EN257" s="793"/>
      <c r="EO257" s="795"/>
    </row>
    <row r="258" spans="128:145">
      <c r="DX258" s="1040" t="s">
        <v>488</v>
      </c>
      <c r="DY258" s="1040" t="s">
        <v>488</v>
      </c>
      <c r="DZ258" s="1040" t="s">
        <v>744</v>
      </c>
      <c r="EA258" s="1041" t="s">
        <v>489</v>
      </c>
      <c r="EB258" s="843">
        <v>8002</v>
      </c>
      <c r="EC258" s="827"/>
      <c r="ED258" s="828">
        <v>8002</v>
      </c>
      <c r="EE258" s="828"/>
      <c r="EF258" s="827"/>
      <c r="EG258" s="828">
        <v>0.7306428049671293</v>
      </c>
      <c r="EH258" s="827"/>
      <c r="EI258" s="828">
        <v>6783669</v>
      </c>
      <c r="EJ258" s="828"/>
      <c r="EK258" s="828">
        <v>4956439</v>
      </c>
      <c r="EL258" s="828">
        <v>6783669</v>
      </c>
      <c r="EM258" s="827">
        <v>0</v>
      </c>
      <c r="EN258" s="827"/>
      <c r="EO258" s="829"/>
    </row>
    <row r="259" spans="128:145">
      <c r="DX259" s="1038" t="s">
        <v>488</v>
      </c>
      <c r="DY259" s="1038" t="s">
        <v>129</v>
      </c>
      <c r="DZ259" s="1038" t="s">
        <v>744</v>
      </c>
      <c r="EA259" s="1039" t="s">
        <v>130</v>
      </c>
      <c r="EB259" s="792">
        <v>2950</v>
      </c>
      <c r="EC259" s="793"/>
      <c r="ED259" s="794">
        <v>2950</v>
      </c>
      <c r="EE259" s="794">
        <v>10952</v>
      </c>
      <c r="EF259" s="793"/>
      <c r="EG259" s="794">
        <v>0.2693571950328707</v>
      </c>
      <c r="EH259" s="793"/>
      <c r="EI259" s="794">
        <v>0</v>
      </c>
      <c r="EJ259" s="794"/>
      <c r="EK259" s="794">
        <v>1827230</v>
      </c>
      <c r="EL259" s="794"/>
      <c r="EM259" s="793"/>
      <c r="EN259" s="793"/>
      <c r="EO259" s="795"/>
    </row>
    <row r="260" spans="128:145">
      <c r="DX260" s="1038" t="s">
        <v>490</v>
      </c>
      <c r="DY260" s="1038" t="s">
        <v>490</v>
      </c>
      <c r="DZ260" s="1038" t="s">
        <v>744</v>
      </c>
      <c r="EA260" s="1039" t="s">
        <v>491</v>
      </c>
      <c r="EB260" s="792">
        <v>5597</v>
      </c>
      <c r="EC260" s="793"/>
      <c r="ED260" s="794">
        <v>5597</v>
      </c>
      <c r="EE260" s="794">
        <v>5597</v>
      </c>
      <c r="EF260" s="793"/>
      <c r="EG260" s="794">
        <v>1</v>
      </c>
      <c r="EH260" s="793"/>
      <c r="EI260" s="794">
        <v>4099691</v>
      </c>
      <c r="EJ260" s="794"/>
      <c r="EK260" s="794">
        <v>4099691</v>
      </c>
      <c r="EL260" s="794">
        <v>4099691</v>
      </c>
      <c r="EM260" s="793">
        <v>0</v>
      </c>
      <c r="EN260" s="793"/>
      <c r="EO260" s="795"/>
    </row>
    <row r="261" spans="128:145">
      <c r="DX261" s="1038" t="s">
        <v>492</v>
      </c>
      <c r="DY261" s="1038" t="s">
        <v>492</v>
      </c>
      <c r="DZ261" s="1038" t="s">
        <v>744</v>
      </c>
      <c r="EA261" s="1039" t="s">
        <v>493</v>
      </c>
      <c r="EB261" s="792">
        <v>8348</v>
      </c>
      <c r="EC261" s="793"/>
      <c r="ED261" s="794">
        <v>8348</v>
      </c>
      <c r="EE261" s="794"/>
      <c r="EF261" s="793"/>
      <c r="EG261" s="794">
        <v>0.90660295395308432</v>
      </c>
      <c r="EH261" s="793"/>
      <c r="EI261" s="794">
        <v>3126682</v>
      </c>
      <c r="EJ261" s="794"/>
      <c r="EK261" s="794">
        <v>2834659</v>
      </c>
      <c r="EL261" s="794">
        <v>3126682</v>
      </c>
      <c r="EM261" s="793">
        <v>0</v>
      </c>
      <c r="EN261" s="793"/>
      <c r="EO261" s="795"/>
    </row>
    <row r="262" spans="128:145">
      <c r="DX262" s="1038" t="s">
        <v>492</v>
      </c>
      <c r="DY262" s="1038" t="s">
        <v>240</v>
      </c>
      <c r="DZ262" s="1038" t="s">
        <v>6</v>
      </c>
      <c r="EA262" s="1039" t="s">
        <v>1169</v>
      </c>
      <c r="EB262" s="792">
        <v>860</v>
      </c>
      <c r="EC262" s="793"/>
      <c r="ED262" s="794">
        <v>860</v>
      </c>
      <c r="EE262" s="794">
        <v>9208</v>
      </c>
      <c r="EF262" s="793"/>
      <c r="EG262" s="794">
        <v>9.3397046046915719E-2</v>
      </c>
      <c r="EH262" s="793"/>
      <c r="EI262" s="794">
        <v>0</v>
      </c>
      <c r="EJ262" s="794"/>
      <c r="EK262" s="794">
        <v>292023</v>
      </c>
      <c r="EL262" s="794"/>
      <c r="EM262" s="793"/>
      <c r="EN262" s="793"/>
      <c r="EO262" s="795"/>
    </row>
    <row r="263" spans="128:145">
      <c r="DX263" s="1038" t="s">
        <v>494</v>
      </c>
      <c r="DY263" s="1038" t="s">
        <v>494</v>
      </c>
      <c r="DZ263" s="1038" t="s">
        <v>744</v>
      </c>
      <c r="EA263" s="1039" t="s">
        <v>495</v>
      </c>
      <c r="EB263" s="792">
        <v>5811</v>
      </c>
      <c r="EC263" s="793"/>
      <c r="ED263" s="794">
        <v>5811</v>
      </c>
      <c r="EE263" s="794">
        <v>5811</v>
      </c>
      <c r="EF263" s="793"/>
      <c r="EG263" s="794">
        <v>1</v>
      </c>
      <c r="EH263" s="793"/>
      <c r="EI263" s="794">
        <v>2107127</v>
      </c>
      <c r="EJ263" s="794"/>
      <c r="EK263" s="794">
        <v>2107127</v>
      </c>
      <c r="EL263" s="794">
        <v>2107127</v>
      </c>
      <c r="EM263" s="793">
        <v>0</v>
      </c>
      <c r="EN263" s="793"/>
      <c r="EO263" s="795"/>
    </row>
    <row r="264" spans="128:145">
      <c r="DX264" s="1038" t="s">
        <v>496</v>
      </c>
      <c r="DY264" s="1038" t="s">
        <v>496</v>
      </c>
      <c r="DZ264" s="1038" t="s">
        <v>744</v>
      </c>
      <c r="EA264" s="1039" t="s">
        <v>497</v>
      </c>
      <c r="EB264" s="792">
        <v>7433</v>
      </c>
      <c r="EC264" s="793"/>
      <c r="ED264" s="794">
        <v>7433</v>
      </c>
      <c r="EE264" s="794"/>
      <c r="EF264" s="793"/>
      <c r="EG264" s="794">
        <v>0.66153435386258452</v>
      </c>
      <c r="EH264" s="793"/>
      <c r="EI264" s="794">
        <v>3708567</v>
      </c>
      <c r="EJ264" s="794"/>
      <c r="EK264" s="794">
        <v>2453344</v>
      </c>
      <c r="EL264" s="794">
        <v>3708567</v>
      </c>
      <c r="EM264" s="793">
        <v>0</v>
      </c>
      <c r="EN264" s="793">
        <v>0</v>
      </c>
      <c r="EO264" s="795"/>
    </row>
    <row r="265" spans="128:145">
      <c r="DX265" s="1038" t="s">
        <v>496</v>
      </c>
      <c r="DY265" s="1038" t="s">
        <v>131</v>
      </c>
      <c r="DZ265" s="1038" t="s">
        <v>744</v>
      </c>
      <c r="EA265" s="1039" t="s">
        <v>132</v>
      </c>
      <c r="EB265" s="792">
        <v>1204</v>
      </c>
      <c r="EC265" s="793"/>
      <c r="ED265" s="794">
        <v>1204</v>
      </c>
      <c r="EE265" s="794"/>
      <c r="EF265" s="793"/>
      <c r="EG265" s="794">
        <v>0.10715557137771449</v>
      </c>
      <c r="EH265" s="793"/>
      <c r="EI265" s="794">
        <v>0</v>
      </c>
      <c r="EJ265" s="794"/>
      <c r="EK265" s="794">
        <v>397394</v>
      </c>
      <c r="EL265" s="794"/>
      <c r="EM265" s="793"/>
      <c r="EN265" s="793"/>
      <c r="EO265" s="795"/>
    </row>
    <row r="266" spans="128:145">
      <c r="DX266" s="1038" t="s">
        <v>496</v>
      </c>
      <c r="DY266" s="1038" t="s">
        <v>133</v>
      </c>
      <c r="DZ266" s="1038" t="s">
        <v>744</v>
      </c>
      <c r="EA266" s="1039" t="s">
        <v>134</v>
      </c>
      <c r="EB266" s="792">
        <v>1611</v>
      </c>
      <c r="EC266" s="793"/>
      <c r="ED266" s="794">
        <v>1611</v>
      </c>
      <c r="EE266" s="794"/>
      <c r="EF266" s="793"/>
      <c r="EG266" s="794">
        <v>0.14337842648629406</v>
      </c>
      <c r="EH266" s="793"/>
      <c r="EI266" s="794">
        <v>0</v>
      </c>
      <c r="EJ266" s="794"/>
      <c r="EK266" s="794">
        <v>531729</v>
      </c>
      <c r="EL266" s="794"/>
      <c r="EM266" s="793"/>
      <c r="EN266" s="793"/>
      <c r="EO266" s="795"/>
    </row>
    <row r="267" spans="128:145">
      <c r="DX267" s="1038" t="s">
        <v>496</v>
      </c>
      <c r="DY267" s="1038" t="s">
        <v>274</v>
      </c>
      <c r="DZ267" s="1038" t="s">
        <v>6</v>
      </c>
      <c r="EA267" s="1039" t="s">
        <v>1170</v>
      </c>
      <c r="EB267" s="792">
        <v>988</v>
      </c>
      <c r="EC267" s="793"/>
      <c r="ED267" s="794">
        <v>988</v>
      </c>
      <c r="EE267" s="794">
        <v>11236</v>
      </c>
      <c r="EF267" s="793"/>
      <c r="EG267" s="794">
        <v>8.7931648273406909E-2</v>
      </c>
      <c r="EH267" s="793"/>
      <c r="EI267" s="794">
        <v>0</v>
      </c>
      <c r="EJ267" s="794"/>
      <c r="EK267" s="794">
        <v>326100</v>
      </c>
      <c r="EL267" s="794"/>
      <c r="EM267" s="793"/>
      <c r="EN267" s="793"/>
      <c r="EO267" s="795"/>
    </row>
    <row r="268" spans="128:145">
      <c r="DX268" s="1038" t="s">
        <v>498</v>
      </c>
      <c r="DY268" s="1038" t="s">
        <v>498</v>
      </c>
      <c r="DZ268" s="1038" t="s">
        <v>744</v>
      </c>
      <c r="EA268" s="1039" t="s">
        <v>499</v>
      </c>
      <c r="EB268" s="792">
        <v>1946</v>
      </c>
      <c r="EC268" s="793"/>
      <c r="ED268" s="794">
        <v>1946</v>
      </c>
      <c r="EE268" s="794"/>
      <c r="EF268" s="793"/>
      <c r="EG268" s="794">
        <v>0.89967637540453071</v>
      </c>
      <c r="EH268" s="793"/>
      <c r="EI268" s="794">
        <v>150449</v>
      </c>
      <c r="EJ268" s="794"/>
      <c r="EK268" s="794">
        <v>135355</v>
      </c>
      <c r="EL268" s="794">
        <v>150449</v>
      </c>
      <c r="EM268" s="793">
        <v>0</v>
      </c>
      <c r="EN268" s="793"/>
      <c r="EO268" s="795"/>
    </row>
    <row r="269" spans="128:145">
      <c r="DX269" s="1038" t="s">
        <v>498</v>
      </c>
      <c r="DY269" s="1038" t="s">
        <v>580</v>
      </c>
      <c r="DZ269" s="1038" t="s">
        <v>6</v>
      </c>
      <c r="EA269" s="1039" t="s">
        <v>1171</v>
      </c>
      <c r="EB269" s="792">
        <v>217</v>
      </c>
      <c r="EC269" s="793"/>
      <c r="ED269" s="794">
        <v>217</v>
      </c>
      <c r="EE269" s="794">
        <v>2163</v>
      </c>
      <c r="EF269" s="793"/>
      <c r="EG269" s="794">
        <v>0.10032362459546926</v>
      </c>
      <c r="EH269" s="793"/>
      <c r="EI269" s="794">
        <v>0</v>
      </c>
      <c r="EJ269" s="794"/>
      <c r="EK269" s="794">
        <v>15094</v>
      </c>
      <c r="EL269" s="794"/>
      <c r="EM269" s="793"/>
      <c r="EN269" s="793"/>
      <c r="EO269" s="795"/>
    </row>
    <row r="270" spans="128:145">
      <c r="DX270" s="1038" t="s">
        <v>500</v>
      </c>
      <c r="DY270" s="1038" t="s">
        <v>500</v>
      </c>
      <c r="DZ270" s="1038" t="s">
        <v>744</v>
      </c>
      <c r="EA270" s="1039" t="s">
        <v>501</v>
      </c>
      <c r="EB270" s="792">
        <v>3381</v>
      </c>
      <c r="EC270" s="793"/>
      <c r="ED270" s="794">
        <v>3381</v>
      </c>
      <c r="EE270" s="794"/>
      <c r="EF270" s="793"/>
      <c r="EG270" s="794">
        <v>0.88253719655442442</v>
      </c>
      <c r="EH270" s="793"/>
      <c r="EI270" s="794">
        <v>0</v>
      </c>
      <c r="EJ270" s="794"/>
      <c r="EK270" s="794">
        <v>0</v>
      </c>
      <c r="EL270" s="794"/>
      <c r="EM270" s="793"/>
      <c r="EN270" s="793"/>
      <c r="EO270" s="795"/>
    </row>
    <row r="271" spans="128:145">
      <c r="DX271" s="1037" t="s">
        <v>500</v>
      </c>
      <c r="DY271" s="1038" t="s">
        <v>136</v>
      </c>
      <c r="DZ271" s="1038" t="s">
        <v>6</v>
      </c>
      <c r="EA271" s="1039" t="s">
        <v>137</v>
      </c>
      <c r="EB271" s="792">
        <v>450</v>
      </c>
      <c r="EC271" s="793"/>
      <c r="ED271" s="794">
        <v>450</v>
      </c>
      <c r="EE271" s="794">
        <v>3831</v>
      </c>
      <c r="EF271" s="793"/>
      <c r="EG271" s="794">
        <v>0.11746280344557557</v>
      </c>
      <c r="EH271" s="793"/>
      <c r="EI271" s="794">
        <v>0</v>
      </c>
      <c r="EJ271" s="794"/>
      <c r="EK271" s="794">
        <v>0</v>
      </c>
      <c r="EL271" s="794"/>
      <c r="EM271" s="793"/>
      <c r="EN271" s="793"/>
      <c r="EO271" s="795"/>
    </row>
    <row r="272" spans="128:145">
      <c r="DX272" s="1037" t="s">
        <v>502</v>
      </c>
      <c r="DY272" s="1038" t="s">
        <v>502</v>
      </c>
      <c r="DZ272" s="1038" t="s">
        <v>744</v>
      </c>
      <c r="EA272" s="1039" t="s">
        <v>503</v>
      </c>
      <c r="EB272" s="792">
        <v>629</v>
      </c>
      <c r="EC272" s="793"/>
      <c r="ED272" s="794">
        <v>629</v>
      </c>
      <c r="EE272" s="794">
        <v>629</v>
      </c>
      <c r="EF272" s="793"/>
      <c r="EG272" s="794">
        <v>1</v>
      </c>
      <c r="EH272" s="793"/>
      <c r="EI272" s="794">
        <v>375897</v>
      </c>
      <c r="EJ272" s="794"/>
      <c r="EK272" s="794">
        <v>375897</v>
      </c>
      <c r="EL272" s="794">
        <v>375897</v>
      </c>
      <c r="EM272" s="793">
        <v>0</v>
      </c>
      <c r="EN272" s="793"/>
      <c r="EO272" s="795"/>
    </row>
    <row r="273" spans="128:145">
      <c r="DX273" s="1037" t="s">
        <v>504</v>
      </c>
      <c r="DY273" s="1038" t="s">
        <v>504</v>
      </c>
      <c r="DZ273" s="1038" t="s">
        <v>744</v>
      </c>
      <c r="EA273" s="1039" t="s">
        <v>505</v>
      </c>
      <c r="EB273" s="792">
        <v>41974</v>
      </c>
      <c r="EC273" s="793"/>
      <c r="ED273" s="794">
        <v>41974</v>
      </c>
      <c r="EE273" s="794"/>
      <c r="EF273" s="793"/>
      <c r="EG273" s="794">
        <v>0.90939422826934746</v>
      </c>
      <c r="EH273" s="793"/>
      <c r="EI273" s="794">
        <v>0</v>
      </c>
      <c r="EJ273" s="794"/>
      <c r="EK273" s="794">
        <v>0</v>
      </c>
      <c r="EL273" s="794"/>
      <c r="EM273" s="793"/>
      <c r="EN273" s="793"/>
      <c r="EO273" s="795"/>
    </row>
    <row r="274" spans="128:145">
      <c r="DX274" s="1037" t="s">
        <v>504</v>
      </c>
      <c r="DY274" s="1038" t="s">
        <v>138</v>
      </c>
      <c r="DZ274" s="1038" t="s">
        <v>6</v>
      </c>
      <c r="EA274" s="1039" t="s">
        <v>139</v>
      </c>
      <c r="EB274" s="792">
        <v>2200</v>
      </c>
      <c r="EC274" s="793"/>
      <c r="ED274" s="794">
        <v>2200</v>
      </c>
      <c r="EE274" s="794"/>
      <c r="EF274" s="793"/>
      <c r="EG274" s="794">
        <v>4.7664442326024785E-2</v>
      </c>
      <c r="EH274" s="793"/>
      <c r="EI274" s="794">
        <v>0</v>
      </c>
      <c r="EJ274" s="794"/>
      <c r="EK274" s="794">
        <v>0</v>
      </c>
      <c r="EL274" s="794"/>
      <c r="EM274" s="793"/>
      <c r="EN274" s="793"/>
      <c r="EO274" s="795"/>
    </row>
    <row r="275" spans="128:145">
      <c r="DX275" s="1037" t="s">
        <v>504</v>
      </c>
      <c r="DY275" s="1038" t="s">
        <v>984</v>
      </c>
      <c r="DZ275" s="1038" t="s">
        <v>6</v>
      </c>
      <c r="EA275" s="1039" t="s">
        <v>983</v>
      </c>
      <c r="EB275" s="792">
        <v>539</v>
      </c>
      <c r="EC275" s="793"/>
      <c r="ED275" s="794">
        <v>539</v>
      </c>
      <c r="EE275" s="794"/>
      <c r="EF275" s="793"/>
      <c r="EG275" s="794">
        <v>1.1677788369876072E-2</v>
      </c>
      <c r="EH275" s="793"/>
      <c r="EI275" s="794">
        <v>0</v>
      </c>
      <c r="EJ275" s="794"/>
      <c r="EK275" s="794">
        <v>0</v>
      </c>
      <c r="EL275" s="794"/>
      <c r="EM275" s="793"/>
      <c r="EN275" s="793"/>
      <c r="EO275" s="795"/>
    </row>
    <row r="276" spans="128:145">
      <c r="DX276" s="1037" t="s">
        <v>504</v>
      </c>
      <c r="DY276" s="1038" t="s">
        <v>986</v>
      </c>
      <c r="DZ276" s="1038" t="s">
        <v>6</v>
      </c>
      <c r="EA276" s="1039" t="s">
        <v>1172</v>
      </c>
      <c r="EB276" s="792">
        <v>1075</v>
      </c>
      <c r="EC276" s="793"/>
      <c r="ED276" s="794">
        <v>1075</v>
      </c>
      <c r="EE276" s="794"/>
      <c r="EF276" s="793"/>
      <c r="EG276" s="794">
        <v>2.329057977294393E-2</v>
      </c>
      <c r="EH276" s="793"/>
      <c r="EI276" s="794">
        <v>0</v>
      </c>
      <c r="EJ276" s="794"/>
      <c r="EK276" s="794">
        <v>0</v>
      </c>
      <c r="EL276" s="794"/>
      <c r="EM276" s="793"/>
      <c r="EN276" s="793"/>
      <c r="EO276" s="795"/>
    </row>
    <row r="277" spans="128:145">
      <c r="DX277" s="1037" t="s">
        <v>504</v>
      </c>
      <c r="DY277" s="1038" t="s">
        <v>1244</v>
      </c>
      <c r="DZ277" s="1038" t="s">
        <v>6</v>
      </c>
      <c r="EA277" s="1039" t="s">
        <v>1245</v>
      </c>
      <c r="EB277" s="792">
        <v>94</v>
      </c>
      <c r="EC277" s="793"/>
      <c r="ED277" s="794">
        <v>94</v>
      </c>
      <c r="EE277" s="794"/>
      <c r="EF277" s="793"/>
      <c r="EG277" s="794">
        <v>2.0365716266574226E-3</v>
      </c>
      <c r="EH277" s="793"/>
      <c r="EI277" s="794">
        <v>0</v>
      </c>
      <c r="EJ277" s="794"/>
      <c r="EK277" s="794">
        <v>0</v>
      </c>
      <c r="EL277" s="794"/>
      <c r="EM277" s="793"/>
      <c r="EN277" s="793"/>
      <c r="EO277" s="795"/>
    </row>
    <row r="278" spans="128:145">
      <c r="DX278" s="1037" t="s">
        <v>504</v>
      </c>
      <c r="DY278" s="1038" t="s">
        <v>1246</v>
      </c>
      <c r="DZ278" s="1038" t="s">
        <v>6</v>
      </c>
      <c r="EA278" s="1039" t="s">
        <v>1247</v>
      </c>
      <c r="EB278" s="792">
        <v>274</v>
      </c>
      <c r="EC278" s="793"/>
      <c r="ED278" s="794">
        <v>274</v>
      </c>
      <c r="EE278" s="794">
        <v>46156</v>
      </c>
      <c r="EF278" s="793"/>
      <c r="EG278" s="794">
        <v>5.9363896351503596E-3</v>
      </c>
      <c r="EH278" s="793"/>
      <c r="EI278" s="794">
        <v>0</v>
      </c>
      <c r="EJ278" s="794"/>
      <c r="EK278" s="794">
        <v>0</v>
      </c>
      <c r="EL278" s="794"/>
      <c r="EM278" s="793"/>
      <c r="EN278" s="793"/>
      <c r="EO278" s="795"/>
    </row>
    <row r="279" spans="128:145" ht="15">
      <c r="DX279" s="1037" t="s">
        <v>506</v>
      </c>
      <c r="DY279" s="1038" t="s">
        <v>506</v>
      </c>
      <c r="DZ279" s="1038" t="s">
        <v>744</v>
      </c>
      <c r="EA279" s="1077" t="s">
        <v>507</v>
      </c>
      <c r="EB279" s="792">
        <v>5289</v>
      </c>
      <c r="EC279" s="793"/>
      <c r="ED279" s="794">
        <v>5289</v>
      </c>
      <c r="EE279" s="794"/>
      <c r="EF279" s="793"/>
      <c r="EG279" s="794">
        <v>0.69877130400317078</v>
      </c>
      <c r="EH279" s="793"/>
      <c r="EI279" s="794">
        <v>5138518</v>
      </c>
      <c r="EJ279" s="794"/>
      <c r="EK279" s="794">
        <v>3590649</v>
      </c>
      <c r="EL279" s="794">
        <v>5138518</v>
      </c>
      <c r="EM279" s="793">
        <v>0</v>
      </c>
      <c r="EN279" s="793">
        <v>0</v>
      </c>
      <c r="EO279" s="795"/>
    </row>
    <row r="280" spans="128:145">
      <c r="DX280" s="1037" t="s">
        <v>506</v>
      </c>
      <c r="DY280" s="1019" t="s">
        <v>140</v>
      </c>
      <c r="DZ280" s="1019" t="s">
        <v>6</v>
      </c>
      <c r="EA280" s="1019" t="s">
        <v>141</v>
      </c>
      <c r="EB280" s="792">
        <v>950</v>
      </c>
      <c r="EC280" s="793"/>
      <c r="ED280" s="794">
        <v>950</v>
      </c>
      <c r="EE280" s="794"/>
      <c r="EF280" s="793"/>
      <c r="EG280" s="794">
        <v>0.12551195666534548</v>
      </c>
      <c r="EH280" s="793"/>
      <c r="EI280" s="794">
        <v>0</v>
      </c>
      <c r="EJ280" s="794"/>
      <c r="EK280" s="794">
        <v>644945</v>
      </c>
      <c r="EL280" s="794"/>
      <c r="EM280" s="793"/>
      <c r="EN280" s="793"/>
      <c r="EO280" s="795"/>
    </row>
    <row r="281" spans="128:145">
      <c r="DX281" s="1044" t="s">
        <v>506</v>
      </c>
      <c r="DY281" s="1078" t="s">
        <v>521</v>
      </c>
      <c r="DZ281" s="1078" t="s">
        <v>6</v>
      </c>
      <c r="EA281" s="1078" t="s">
        <v>522</v>
      </c>
      <c r="EB281" s="843">
        <v>1330</v>
      </c>
      <c r="EC281" s="827"/>
      <c r="ED281" s="828">
        <v>1330</v>
      </c>
      <c r="EE281" s="828">
        <v>7569</v>
      </c>
      <c r="EF281" s="827"/>
      <c r="EG281" s="828">
        <v>0.17571673933148368</v>
      </c>
      <c r="EH281" s="827"/>
      <c r="EI281" s="794">
        <v>0</v>
      </c>
      <c r="EJ281" s="828"/>
      <c r="EK281" s="828">
        <v>902924</v>
      </c>
      <c r="EL281" s="828"/>
      <c r="EM281" s="827"/>
      <c r="EN281" s="827"/>
      <c r="EO281" s="829"/>
    </row>
    <row r="282" spans="128:145">
      <c r="DX282" s="1038" t="s">
        <v>508</v>
      </c>
      <c r="DY282" s="1038" t="s">
        <v>508</v>
      </c>
      <c r="DZ282" s="1038" t="s">
        <v>744</v>
      </c>
      <c r="EA282" s="1039" t="s">
        <v>542</v>
      </c>
      <c r="EB282" s="792">
        <v>163731</v>
      </c>
      <c r="EC282" s="793"/>
      <c r="ED282" s="794">
        <v>163731</v>
      </c>
      <c r="EE282" s="794"/>
      <c r="EF282" s="793"/>
      <c r="EG282" s="794">
        <v>0.90603781728837762</v>
      </c>
      <c r="EH282" s="793"/>
      <c r="EI282" s="794">
        <v>0</v>
      </c>
      <c r="EJ282" s="794"/>
      <c r="EK282" s="794">
        <v>0</v>
      </c>
      <c r="EL282" s="794">
        <v>0</v>
      </c>
      <c r="EM282" s="793"/>
      <c r="EN282" s="793"/>
      <c r="EO282" s="795"/>
    </row>
    <row r="283" spans="128:145">
      <c r="DX283" s="1040" t="s">
        <v>508</v>
      </c>
      <c r="DY283" s="1040" t="s">
        <v>142</v>
      </c>
      <c r="DZ283" s="1040" t="s">
        <v>6</v>
      </c>
      <c r="EA283" s="1041" t="s">
        <v>1173</v>
      </c>
      <c r="EB283" s="792">
        <v>462</v>
      </c>
      <c r="EC283" s="827"/>
      <c r="ED283" s="828">
        <v>462</v>
      </c>
      <c r="EE283" s="828"/>
      <c r="EF283" s="827"/>
      <c r="EG283" s="828">
        <v>2.5565682221890202E-3</v>
      </c>
      <c r="EH283" s="827"/>
      <c r="EI283" s="794">
        <v>0</v>
      </c>
      <c r="EJ283" s="828"/>
      <c r="EK283" s="828">
        <v>0</v>
      </c>
      <c r="EL283" s="828"/>
      <c r="EM283" s="827"/>
      <c r="EN283" s="827"/>
      <c r="EO283" s="829"/>
    </row>
    <row r="284" spans="128:145">
      <c r="DX284" s="1040" t="s">
        <v>508</v>
      </c>
      <c r="DY284" s="1040" t="s">
        <v>144</v>
      </c>
      <c r="DZ284" s="1040" t="s">
        <v>6</v>
      </c>
      <c r="EA284" s="1041" t="s">
        <v>145</v>
      </c>
      <c r="EB284" s="792">
        <v>408</v>
      </c>
      <c r="EC284" s="827"/>
      <c r="ED284" s="828">
        <v>408</v>
      </c>
      <c r="EE284" s="828"/>
      <c r="EF284" s="827"/>
      <c r="EG284" s="828">
        <v>2.2577485598552385E-3</v>
      </c>
      <c r="EH284" s="827"/>
      <c r="EI284" s="794">
        <v>0</v>
      </c>
      <c r="EJ284" s="828"/>
      <c r="EK284" s="828">
        <v>0</v>
      </c>
      <c r="EL284" s="828"/>
      <c r="EM284" s="827"/>
      <c r="EN284" s="827"/>
      <c r="EO284" s="829"/>
    </row>
    <row r="285" spans="128:145">
      <c r="DX285" s="1038" t="s">
        <v>508</v>
      </c>
      <c r="DY285" s="1038" t="s">
        <v>146</v>
      </c>
      <c r="DZ285" s="1038" t="s">
        <v>6</v>
      </c>
      <c r="EA285" s="1039" t="s">
        <v>147</v>
      </c>
      <c r="EB285" s="792">
        <v>620</v>
      </c>
      <c r="EC285" s="793"/>
      <c r="ED285" s="794">
        <v>620</v>
      </c>
      <c r="EE285" s="794"/>
      <c r="EF285" s="793"/>
      <c r="EG285" s="794">
        <v>3.4308924193878626E-3</v>
      </c>
      <c r="EH285" s="793"/>
      <c r="EI285" s="794">
        <v>0</v>
      </c>
      <c r="EJ285" s="794"/>
      <c r="EK285" s="794">
        <v>0</v>
      </c>
      <c r="EL285" s="794"/>
      <c r="EM285" s="793"/>
      <c r="EN285" s="793"/>
      <c r="EO285" s="795"/>
    </row>
    <row r="286" spans="128:145">
      <c r="DX286" s="1044" t="s">
        <v>508</v>
      </c>
      <c r="DY286" s="1079" t="s">
        <v>148</v>
      </c>
      <c r="DZ286" s="1080" t="s">
        <v>6</v>
      </c>
      <c r="EA286" s="1080" t="s">
        <v>149</v>
      </c>
      <c r="EB286" s="792">
        <v>1750</v>
      </c>
      <c r="EC286" s="827"/>
      <c r="ED286" s="828">
        <v>1750</v>
      </c>
      <c r="EE286" s="828"/>
      <c r="EF286" s="827"/>
      <c r="EG286" s="828">
        <v>9.683970538594773E-3</v>
      </c>
      <c r="EH286" s="827"/>
      <c r="EI286" s="794">
        <v>0</v>
      </c>
      <c r="EJ286" s="828"/>
      <c r="EK286" s="828">
        <v>0</v>
      </c>
      <c r="EL286" s="828"/>
      <c r="EM286" s="827"/>
      <c r="EN286" s="827"/>
      <c r="EO286" s="829"/>
    </row>
    <row r="287" spans="128:145">
      <c r="DX287" s="1038" t="s">
        <v>508</v>
      </c>
      <c r="DY287" s="1038" t="s">
        <v>150</v>
      </c>
      <c r="DZ287" s="1038" t="s">
        <v>6</v>
      </c>
      <c r="EA287" s="1039" t="s">
        <v>151</v>
      </c>
      <c r="EB287" s="792">
        <v>1320</v>
      </c>
      <c r="EC287" s="793"/>
      <c r="ED287" s="794">
        <v>1320</v>
      </c>
      <c r="EE287" s="794"/>
      <c r="EF287" s="793"/>
      <c r="EG287" s="794">
        <v>7.3044806348257713E-3</v>
      </c>
      <c r="EH287" s="793"/>
      <c r="EI287" s="794">
        <v>0</v>
      </c>
      <c r="EJ287" s="794"/>
      <c r="EK287" s="794">
        <v>0</v>
      </c>
      <c r="EL287" s="794"/>
      <c r="EM287" s="793"/>
      <c r="EN287" s="793"/>
      <c r="EO287" s="795"/>
    </row>
    <row r="288" spans="128:145">
      <c r="DX288" s="1037" t="s">
        <v>508</v>
      </c>
      <c r="DY288" s="1038" t="s">
        <v>152</v>
      </c>
      <c r="DZ288" s="1038" t="s">
        <v>6</v>
      </c>
      <c r="EA288" s="1039" t="s">
        <v>1174</v>
      </c>
      <c r="EB288" s="792">
        <v>575</v>
      </c>
      <c r="EC288" s="793"/>
      <c r="ED288" s="794">
        <v>575</v>
      </c>
      <c r="EE288" s="794"/>
      <c r="EF288" s="793"/>
      <c r="EG288" s="794">
        <v>3.1818760341097113E-3</v>
      </c>
      <c r="EH288" s="793"/>
      <c r="EI288" s="794">
        <v>0</v>
      </c>
      <c r="EJ288" s="794"/>
      <c r="EK288" s="794">
        <v>0</v>
      </c>
      <c r="EL288" s="794"/>
      <c r="EM288" s="793"/>
      <c r="EN288" s="793"/>
      <c r="EO288" s="795"/>
    </row>
    <row r="289" spans="128:145">
      <c r="DX289" s="1040" t="s">
        <v>508</v>
      </c>
      <c r="DY289" s="1040" t="s">
        <v>154</v>
      </c>
      <c r="DZ289" s="1040" t="s">
        <v>6</v>
      </c>
      <c r="EA289" s="1041" t="s">
        <v>539</v>
      </c>
      <c r="EB289" s="792">
        <v>672</v>
      </c>
      <c r="EC289" s="827"/>
      <c r="ED289" s="828">
        <v>672</v>
      </c>
      <c r="EE289" s="828"/>
      <c r="EF289" s="827"/>
      <c r="EG289" s="828">
        <v>3.7186446868203928E-3</v>
      </c>
      <c r="EH289" s="827"/>
      <c r="EI289" s="794">
        <v>0</v>
      </c>
      <c r="EJ289" s="828"/>
      <c r="EK289" s="828">
        <v>0</v>
      </c>
      <c r="EL289" s="828"/>
      <c r="EM289" s="827"/>
      <c r="EN289" s="827"/>
      <c r="EO289" s="829"/>
    </row>
    <row r="290" spans="128:145">
      <c r="DX290" s="1038" t="s">
        <v>508</v>
      </c>
      <c r="DY290" s="1038" t="s">
        <v>155</v>
      </c>
      <c r="DZ290" s="1038" t="s">
        <v>6</v>
      </c>
      <c r="EA290" s="1039" t="s">
        <v>1175</v>
      </c>
      <c r="EB290" s="792">
        <v>818</v>
      </c>
      <c r="EC290" s="793"/>
      <c r="ED290" s="794">
        <v>818</v>
      </c>
      <c r="EE290" s="794"/>
      <c r="EF290" s="793"/>
      <c r="EG290" s="794">
        <v>4.5265645146117285E-3</v>
      </c>
      <c r="EH290" s="793"/>
      <c r="EI290" s="794">
        <v>0</v>
      </c>
      <c r="EJ290" s="794"/>
      <c r="EK290" s="794">
        <v>0</v>
      </c>
      <c r="EL290" s="794"/>
      <c r="EM290" s="793"/>
      <c r="EN290" s="793"/>
      <c r="EO290" s="795"/>
    </row>
    <row r="291" spans="128:145">
      <c r="DX291" s="1040" t="s">
        <v>508</v>
      </c>
      <c r="DY291" s="1040" t="s">
        <v>157</v>
      </c>
      <c r="DZ291" s="1040" t="s">
        <v>6</v>
      </c>
      <c r="EA291" s="1041" t="s">
        <v>158</v>
      </c>
      <c r="EB291" s="792">
        <v>144</v>
      </c>
      <c r="EC291" s="827"/>
      <c r="ED291" s="828">
        <v>144</v>
      </c>
      <c r="EE291" s="828"/>
      <c r="EF291" s="827"/>
      <c r="EG291" s="828">
        <v>7.9685243289008415E-4</v>
      </c>
      <c r="EH291" s="827"/>
      <c r="EI291" s="794">
        <v>0</v>
      </c>
      <c r="EJ291" s="828"/>
      <c r="EK291" s="828">
        <v>0</v>
      </c>
      <c r="EL291" s="828"/>
      <c r="EM291" s="827"/>
      <c r="EN291" s="827"/>
      <c r="EO291" s="829"/>
    </row>
    <row r="292" spans="128:145">
      <c r="DX292" s="1038" t="s">
        <v>508</v>
      </c>
      <c r="DY292" s="1038" t="s">
        <v>159</v>
      </c>
      <c r="DZ292" s="1038" t="s">
        <v>6</v>
      </c>
      <c r="EA292" s="1039" t="s">
        <v>1176</v>
      </c>
      <c r="EB292" s="792">
        <v>870</v>
      </c>
      <c r="EC292" s="793"/>
      <c r="ED292" s="794">
        <v>870</v>
      </c>
      <c r="EE292" s="794"/>
      <c r="EF292" s="793"/>
      <c r="EG292" s="794">
        <v>4.8143167820442583E-3</v>
      </c>
      <c r="EH292" s="793"/>
      <c r="EI292" s="794">
        <v>0</v>
      </c>
      <c r="EJ292" s="794"/>
      <c r="EK292" s="794">
        <v>0</v>
      </c>
      <c r="EL292" s="794"/>
      <c r="EM292" s="793"/>
      <c r="EN292" s="793"/>
      <c r="EO292" s="795"/>
    </row>
    <row r="293" spans="128:145">
      <c r="DX293" s="1037" t="s">
        <v>508</v>
      </c>
      <c r="DY293" s="1038" t="s">
        <v>242</v>
      </c>
      <c r="DZ293" s="1038" t="s">
        <v>6</v>
      </c>
      <c r="EA293" s="1039" t="s">
        <v>243</v>
      </c>
      <c r="EB293" s="792">
        <v>600</v>
      </c>
      <c r="EC293" s="793"/>
      <c r="ED293" s="794">
        <v>600</v>
      </c>
      <c r="EE293" s="794"/>
      <c r="EF293" s="793"/>
      <c r="EG293" s="794">
        <v>3.3202184703753509E-3</v>
      </c>
      <c r="EH293" s="793"/>
      <c r="EI293" s="794">
        <v>0</v>
      </c>
      <c r="EJ293" s="794"/>
      <c r="EK293" s="794">
        <v>0</v>
      </c>
      <c r="EL293" s="794"/>
      <c r="EM293" s="793">
        <v>0</v>
      </c>
      <c r="EN293" s="793"/>
      <c r="EO293" s="795"/>
    </row>
    <row r="294" spans="128:145">
      <c r="DX294" s="1038" t="s">
        <v>508</v>
      </c>
      <c r="DY294" s="1038" t="s">
        <v>275</v>
      </c>
      <c r="DZ294" s="1038" t="s">
        <v>6</v>
      </c>
      <c r="EA294" s="1039" t="s">
        <v>276</v>
      </c>
      <c r="EB294" s="792">
        <v>616</v>
      </c>
      <c r="EC294" s="793"/>
      <c r="ED294" s="794">
        <v>616</v>
      </c>
      <c r="EE294" s="794"/>
      <c r="EF294" s="793"/>
      <c r="EG294" s="794">
        <v>3.4087576295853601E-3</v>
      </c>
      <c r="EH294" s="793"/>
      <c r="EI294" s="794">
        <v>0</v>
      </c>
      <c r="EJ294" s="794"/>
      <c r="EK294" s="794">
        <v>0</v>
      </c>
      <c r="EL294" s="794"/>
      <c r="EM294" s="793"/>
      <c r="EN294" s="793"/>
      <c r="EO294" s="795"/>
    </row>
    <row r="295" spans="128:145">
      <c r="DX295" s="1040" t="s">
        <v>508</v>
      </c>
      <c r="DY295" s="1040" t="s">
        <v>780</v>
      </c>
      <c r="DZ295" s="1040" t="s">
        <v>6</v>
      </c>
      <c r="EA295" s="1041" t="s">
        <v>1177</v>
      </c>
      <c r="EB295" s="792">
        <v>950</v>
      </c>
      <c r="EC295" s="827"/>
      <c r="ED295" s="828">
        <v>950</v>
      </c>
      <c r="EE295" s="828"/>
      <c r="EF295" s="827"/>
      <c r="EG295" s="828">
        <v>5.2570125780943052E-3</v>
      </c>
      <c r="EH295" s="827"/>
      <c r="EI295" s="794">
        <v>0</v>
      </c>
      <c r="EJ295" s="828"/>
      <c r="EK295" s="828">
        <v>0</v>
      </c>
      <c r="EL295" s="828"/>
      <c r="EM295" s="827">
        <v>0</v>
      </c>
      <c r="EN295" s="827"/>
      <c r="EO295" s="829"/>
    </row>
    <row r="296" spans="128:145">
      <c r="DX296" s="1038" t="s">
        <v>508</v>
      </c>
      <c r="DY296" s="1038" t="s">
        <v>855</v>
      </c>
      <c r="DZ296" s="1038" t="s">
        <v>6</v>
      </c>
      <c r="EA296" s="1039" t="s">
        <v>1178</v>
      </c>
      <c r="EB296" s="792">
        <v>421</v>
      </c>
      <c r="EC296" s="793"/>
      <c r="ED296" s="794">
        <v>421</v>
      </c>
      <c r="EE296" s="794"/>
      <c r="EF296" s="793"/>
      <c r="EG296" s="794">
        <v>2.329686626713371E-3</v>
      </c>
      <c r="EH296" s="793"/>
      <c r="EI296" s="794">
        <v>0</v>
      </c>
      <c r="EJ296" s="794"/>
      <c r="EK296" s="794">
        <v>0</v>
      </c>
      <c r="EL296" s="794"/>
      <c r="EM296" s="793">
        <v>0</v>
      </c>
      <c r="EN296" s="793"/>
      <c r="EO296" s="795"/>
    </row>
    <row r="297" spans="128:145" ht="13.5" thickBot="1">
      <c r="DX297" s="793" t="s">
        <v>508</v>
      </c>
      <c r="DY297" s="793" t="s">
        <v>903</v>
      </c>
      <c r="DZ297" s="793" t="s">
        <v>6</v>
      </c>
      <c r="EA297" s="795" t="s">
        <v>1179</v>
      </c>
      <c r="EB297" s="1081">
        <v>914</v>
      </c>
      <c r="EC297" s="1081"/>
      <c r="ED297" s="1082">
        <v>914</v>
      </c>
      <c r="EE297" s="1082"/>
      <c r="EF297" s="1081"/>
      <c r="EG297" s="1082">
        <v>5.0577994698717838E-3</v>
      </c>
      <c r="EH297" s="1081"/>
      <c r="EI297" s="1082">
        <v>0</v>
      </c>
      <c r="EJ297" s="1082"/>
      <c r="EK297" s="1017">
        <v>0</v>
      </c>
      <c r="EL297" s="1017"/>
      <c r="EM297" s="1016"/>
      <c r="EN297" s="793"/>
      <c r="EO297" s="795"/>
    </row>
    <row r="298" spans="128:145" ht="13.5" thickTop="1">
      <c r="DX298" s="793" t="s">
        <v>508</v>
      </c>
      <c r="DY298" s="793" t="s">
        <v>905</v>
      </c>
      <c r="DZ298" s="793" t="s">
        <v>6</v>
      </c>
      <c r="EA298" s="795" t="s">
        <v>906</v>
      </c>
      <c r="EB298" s="794">
        <v>950</v>
      </c>
      <c r="EC298" s="793"/>
      <c r="ED298" s="793">
        <v>950</v>
      </c>
      <c r="EE298" s="794"/>
      <c r="EF298" s="793"/>
      <c r="EG298" s="794">
        <v>5.2570125780943052E-3</v>
      </c>
      <c r="EH298" s="793"/>
      <c r="EI298" s="794">
        <v>0</v>
      </c>
      <c r="EJ298" s="794"/>
      <c r="EK298" s="1083">
        <v>0</v>
      </c>
      <c r="EL298" s="1017"/>
      <c r="EM298" s="1084">
        <v>0</v>
      </c>
      <c r="EN298" s="793"/>
      <c r="EO298" s="795"/>
    </row>
    <row r="299" spans="128:145">
      <c r="DX299" s="793" t="s">
        <v>508</v>
      </c>
      <c r="DY299" s="793" t="s">
        <v>907</v>
      </c>
      <c r="DZ299" s="793" t="s">
        <v>6</v>
      </c>
      <c r="EA299" s="795" t="s">
        <v>1180</v>
      </c>
      <c r="EB299" s="793">
        <v>740</v>
      </c>
      <c r="EC299" s="793"/>
      <c r="ED299" s="793">
        <v>740</v>
      </c>
      <c r="EE299" s="793"/>
      <c r="EF299" s="793"/>
      <c r="EG299" s="793">
        <v>4.0949361134629322E-3</v>
      </c>
      <c r="EH299" s="793"/>
      <c r="EI299" s="793">
        <v>0</v>
      </c>
      <c r="EJ299" s="793"/>
      <c r="EK299" s="1085">
        <v>0</v>
      </c>
      <c r="EL299" s="827"/>
      <c r="EM299" s="1086"/>
      <c r="EN299" s="793"/>
      <c r="EO299" s="795"/>
    </row>
    <row r="300" spans="128:145">
      <c r="DX300" s="793" t="s">
        <v>508</v>
      </c>
      <c r="DY300" s="793" t="s">
        <v>943</v>
      </c>
      <c r="DZ300" s="793" t="s">
        <v>6</v>
      </c>
      <c r="EA300" s="795" t="s">
        <v>1181</v>
      </c>
      <c r="EB300" s="794">
        <v>490</v>
      </c>
      <c r="EC300" s="793"/>
      <c r="ED300" s="793">
        <v>490</v>
      </c>
      <c r="EE300" s="794"/>
      <c r="EF300" s="793"/>
      <c r="EG300" s="794">
        <v>2.7115117508065365E-3</v>
      </c>
      <c r="EH300" s="793"/>
      <c r="EI300" s="794">
        <v>0</v>
      </c>
      <c r="EJ300" s="794"/>
      <c r="EK300" s="794">
        <v>0</v>
      </c>
      <c r="EL300" s="794"/>
      <c r="EM300" s="793"/>
      <c r="EN300" s="793"/>
      <c r="EO300" s="795"/>
    </row>
    <row r="301" spans="128:145">
      <c r="DX301" s="793" t="s">
        <v>508</v>
      </c>
      <c r="DY301" s="793" t="s">
        <v>987</v>
      </c>
      <c r="DZ301" s="793" t="s">
        <v>6</v>
      </c>
      <c r="EA301" s="795" t="s">
        <v>988</v>
      </c>
      <c r="EB301" s="794">
        <v>262</v>
      </c>
      <c r="EC301" s="793"/>
      <c r="ED301" s="793">
        <v>262</v>
      </c>
      <c r="EE301" s="794"/>
      <c r="EF301" s="793"/>
      <c r="EG301" s="794">
        <v>1.4498287320639032E-3</v>
      </c>
      <c r="EH301" s="793"/>
      <c r="EI301" s="1021">
        <v>0</v>
      </c>
      <c r="EJ301" s="1021"/>
      <c r="EK301" s="1021">
        <v>0</v>
      </c>
      <c r="EL301" s="794"/>
      <c r="EM301" s="793">
        <v>0</v>
      </c>
      <c r="EN301" s="793"/>
      <c r="EO301" s="795"/>
    </row>
    <row r="302" spans="128:145">
      <c r="DX302" s="793" t="s">
        <v>508</v>
      </c>
      <c r="DY302" s="793" t="s">
        <v>1026</v>
      </c>
      <c r="DZ302" s="793" t="s">
        <v>6</v>
      </c>
      <c r="EA302" s="795" t="s">
        <v>1027</v>
      </c>
      <c r="EB302" s="794">
        <v>889</v>
      </c>
      <c r="EC302" s="793"/>
      <c r="ED302" s="793">
        <v>889</v>
      </c>
      <c r="EE302" s="794"/>
      <c r="EF302" s="793"/>
      <c r="EG302" s="794">
        <v>4.9194570336061443E-3</v>
      </c>
      <c r="EH302" s="793"/>
      <c r="EI302" s="794">
        <v>0</v>
      </c>
      <c r="EJ302" s="794"/>
      <c r="EK302" s="794">
        <v>0</v>
      </c>
      <c r="EL302" s="794"/>
      <c r="EM302" s="793"/>
      <c r="EN302" s="793"/>
      <c r="EO302" s="795"/>
    </row>
    <row r="303" spans="128:145">
      <c r="DX303" s="793" t="s">
        <v>508</v>
      </c>
      <c r="DY303" s="793" t="s">
        <v>1028</v>
      </c>
      <c r="DZ303" s="793" t="s">
        <v>6</v>
      </c>
      <c r="EA303" s="795" t="s">
        <v>1182</v>
      </c>
      <c r="EB303" s="794">
        <v>880</v>
      </c>
      <c r="EC303" s="793"/>
      <c r="ED303" s="793">
        <v>880</v>
      </c>
      <c r="EE303" s="794"/>
      <c r="EF303" s="793"/>
      <c r="EG303" s="794">
        <v>4.8696537565505148E-3</v>
      </c>
      <c r="EH303" s="793"/>
      <c r="EI303" s="794">
        <v>0</v>
      </c>
      <c r="EJ303" s="794"/>
      <c r="EK303" s="794">
        <v>0</v>
      </c>
      <c r="EL303" s="794"/>
      <c r="EM303" s="793">
        <v>0</v>
      </c>
      <c r="EN303" s="793"/>
      <c r="EO303" s="795"/>
    </row>
    <row r="304" spans="128:145">
      <c r="DX304" s="793" t="s">
        <v>508</v>
      </c>
      <c r="DY304" s="793" t="s">
        <v>1183</v>
      </c>
      <c r="DZ304" s="793" t="s">
        <v>6</v>
      </c>
      <c r="EA304" s="795" t="s">
        <v>1184</v>
      </c>
      <c r="EB304" s="794">
        <v>787</v>
      </c>
      <c r="EC304" s="793"/>
      <c r="ED304" s="793">
        <v>787</v>
      </c>
      <c r="EE304" s="794"/>
      <c r="EF304" s="793"/>
      <c r="EG304" s="794">
        <v>4.3550198936423354E-3</v>
      </c>
      <c r="EH304" s="793"/>
      <c r="EI304" s="794">
        <v>0</v>
      </c>
      <c r="EJ304" s="794"/>
      <c r="EK304" s="794">
        <v>0</v>
      </c>
      <c r="EL304" s="794"/>
      <c r="EM304" s="793"/>
      <c r="EN304" s="793"/>
      <c r="EO304" s="795"/>
    </row>
    <row r="305" spans="128:145" ht="13.5" thickBot="1">
      <c r="DX305" s="793" t="s">
        <v>508</v>
      </c>
      <c r="DY305" s="793" t="s">
        <v>1248</v>
      </c>
      <c r="DZ305" s="793" t="s">
        <v>6</v>
      </c>
      <c r="EA305" s="795" t="s">
        <v>1249</v>
      </c>
      <c r="EB305" s="1013">
        <v>511</v>
      </c>
      <c r="EC305" s="793"/>
      <c r="ED305" s="793">
        <v>511</v>
      </c>
      <c r="EE305" s="794"/>
      <c r="EF305" s="793"/>
      <c r="EG305" s="794">
        <v>2.8277193972696736E-3</v>
      </c>
      <c r="EH305" s="793"/>
      <c r="EI305" s="1021">
        <v>0</v>
      </c>
      <c r="EJ305" s="1021"/>
      <c r="EK305" s="1087">
        <v>0</v>
      </c>
      <c r="EL305" s="794"/>
      <c r="EM305" s="793"/>
      <c r="EN305" s="1013"/>
      <c r="EO305" s="795"/>
    </row>
    <row r="306" spans="128:145" ht="13.5" thickTop="1">
      <c r="DX306" s="793" t="s">
        <v>508</v>
      </c>
      <c r="DY306" s="793" t="s">
        <v>1185</v>
      </c>
      <c r="DZ306" s="793" t="s">
        <v>6</v>
      </c>
      <c r="EA306" s="795" t="s">
        <v>1186</v>
      </c>
      <c r="EB306" s="794">
        <v>331</v>
      </c>
      <c r="EC306" s="793"/>
      <c r="ED306" s="793">
        <v>331</v>
      </c>
      <c r="EE306" s="794">
        <v>180711</v>
      </c>
      <c r="EF306" s="793"/>
      <c r="EG306" s="794">
        <v>1.8316538561570686E-3</v>
      </c>
      <c r="EH306" s="793"/>
      <c r="EI306" s="794">
        <v>0</v>
      </c>
      <c r="EJ306" s="794"/>
      <c r="EK306" s="794">
        <v>0</v>
      </c>
      <c r="EL306" s="794"/>
      <c r="EM306" s="793"/>
      <c r="EN306" s="793"/>
      <c r="EO306" s="795"/>
    </row>
    <row r="307" spans="128:145">
      <c r="DX307" s="793" t="s">
        <v>543</v>
      </c>
      <c r="DY307" s="793" t="s">
        <v>543</v>
      </c>
      <c r="DZ307" s="793" t="s">
        <v>744</v>
      </c>
      <c r="EA307" s="795" t="s">
        <v>544</v>
      </c>
      <c r="EB307" s="794">
        <v>1785</v>
      </c>
      <c r="EC307" s="793"/>
      <c r="ED307" s="793">
        <v>1785</v>
      </c>
      <c r="EE307" s="794"/>
      <c r="EF307" s="793"/>
      <c r="EG307" s="794">
        <v>0.90839694656488545</v>
      </c>
      <c r="EH307" s="793"/>
      <c r="EI307" s="794">
        <v>170896</v>
      </c>
      <c r="EJ307" s="794"/>
      <c r="EK307" s="794">
        <v>155241</v>
      </c>
      <c r="EL307" s="794">
        <v>170896</v>
      </c>
      <c r="EM307" s="793">
        <v>0</v>
      </c>
      <c r="EN307" s="793"/>
      <c r="EO307" s="795"/>
    </row>
    <row r="308" spans="128:145">
      <c r="DX308" s="793" t="s">
        <v>543</v>
      </c>
      <c r="DY308" s="793" t="s">
        <v>162</v>
      </c>
      <c r="DZ308" s="793" t="s">
        <v>6</v>
      </c>
      <c r="EA308" s="795" t="s">
        <v>163</v>
      </c>
      <c r="EB308" s="794">
        <v>180</v>
      </c>
      <c r="EC308" s="793"/>
      <c r="ED308" s="793">
        <v>180</v>
      </c>
      <c r="EE308" s="794">
        <v>1965</v>
      </c>
      <c r="EF308" s="793"/>
      <c r="EG308" s="1021">
        <v>9.1603053435114504E-2</v>
      </c>
      <c r="EH308" s="1023"/>
      <c r="EI308" s="1021">
        <v>0</v>
      </c>
      <c r="EJ308" s="1023"/>
      <c r="EK308" s="1021">
        <v>15655</v>
      </c>
      <c r="EL308" s="794"/>
      <c r="EM308" s="793"/>
      <c r="EN308" s="793"/>
      <c r="EO308" s="795"/>
    </row>
    <row r="309" spans="128:145">
      <c r="DX309" s="793" t="s">
        <v>545</v>
      </c>
      <c r="DY309" s="793" t="s">
        <v>545</v>
      </c>
      <c r="DZ309" s="793" t="s">
        <v>744</v>
      </c>
      <c r="EA309" s="795" t="s">
        <v>546</v>
      </c>
      <c r="EB309" s="794">
        <v>1216</v>
      </c>
      <c r="EC309" s="793"/>
      <c r="ED309" s="793">
        <v>1216</v>
      </c>
      <c r="EE309" s="794"/>
      <c r="EF309" s="793"/>
      <c r="EG309" s="794">
        <v>0.87924801156905275</v>
      </c>
      <c r="EH309" s="793"/>
      <c r="EI309" s="794">
        <v>426005</v>
      </c>
      <c r="EJ309" s="793"/>
      <c r="EK309" s="793">
        <v>374564</v>
      </c>
      <c r="EL309" s="794">
        <v>426005</v>
      </c>
      <c r="EM309" s="793">
        <v>0</v>
      </c>
      <c r="EN309" s="793"/>
      <c r="EO309" s="795"/>
    </row>
    <row r="310" spans="128:145">
      <c r="DX310" s="622" t="s">
        <v>545</v>
      </c>
      <c r="DY310" s="622" t="s">
        <v>1250</v>
      </c>
      <c r="DZ310" s="622" t="s">
        <v>6</v>
      </c>
      <c r="EA310" s="619" t="s">
        <v>1251</v>
      </c>
      <c r="EB310" s="619">
        <v>167</v>
      </c>
      <c r="ED310" s="619">
        <v>167</v>
      </c>
      <c r="EE310" s="619">
        <v>1383</v>
      </c>
      <c r="EG310" s="619">
        <v>0.12075198843094721</v>
      </c>
      <c r="EI310" s="619">
        <v>0</v>
      </c>
      <c r="EK310" s="619">
        <v>51441</v>
      </c>
    </row>
    <row r="311" spans="128:145">
      <c r="DX311" s="622" t="s">
        <v>547</v>
      </c>
      <c r="DY311" s="619" t="s">
        <v>547</v>
      </c>
      <c r="DZ311" s="619" t="s">
        <v>744</v>
      </c>
      <c r="EA311" s="619" t="s">
        <v>548</v>
      </c>
      <c r="EB311" s="619">
        <v>4752</v>
      </c>
      <c r="ED311" s="619">
        <v>4752</v>
      </c>
      <c r="EG311" s="619">
        <v>0.96546119463632674</v>
      </c>
      <c r="EI311" s="619">
        <v>0</v>
      </c>
      <c r="EK311" s="619">
        <v>0</v>
      </c>
    </row>
    <row r="312" spans="128:145">
      <c r="DX312" s="622" t="s">
        <v>547</v>
      </c>
      <c r="DY312" s="619" t="s">
        <v>246</v>
      </c>
      <c r="DZ312" s="619" t="s">
        <v>6</v>
      </c>
      <c r="EA312" s="619" t="s">
        <v>247</v>
      </c>
      <c r="EB312" s="619">
        <v>170</v>
      </c>
      <c r="ED312" s="619">
        <v>170</v>
      </c>
      <c r="EE312" s="619">
        <v>4922</v>
      </c>
      <c r="EG312" s="619">
        <v>3.4538805363673306E-2</v>
      </c>
      <c r="EI312" s="619">
        <v>0</v>
      </c>
      <c r="EK312" s="619">
        <v>0</v>
      </c>
    </row>
    <row r="313" spans="128:145">
      <c r="DX313" s="622" t="s">
        <v>549</v>
      </c>
      <c r="DY313" s="619" t="s">
        <v>549</v>
      </c>
      <c r="DZ313" s="619" t="s">
        <v>744</v>
      </c>
      <c r="EA313" s="619" t="s">
        <v>550</v>
      </c>
      <c r="EB313" s="619">
        <v>18032</v>
      </c>
      <c r="ED313" s="619">
        <v>18032</v>
      </c>
      <c r="EG313" s="619">
        <v>0.93420370946015951</v>
      </c>
      <c r="EI313" s="619">
        <v>10072363</v>
      </c>
      <c r="EK313" s="619">
        <v>9409638</v>
      </c>
      <c r="EL313" s="619">
        <v>10072363</v>
      </c>
      <c r="EM313" s="619">
        <v>0</v>
      </c>
      <c r="EN313" s="619">
        <v>-1</v>
      </c>
    </row>
    <row r="314" spans="128:145">
      <c r="DX314" s="622" t="s">
        <v>549</v>
      </c>
      <c r="DY314" s="619" t="s">
        <v>164</v>
      </c>
      <c r="DZ314" s="619" t="s">
        <v>6</v>
      </c>
      <c r="EA314" s="619" t="s">
        <v>165</v>
      </c>
      <c r="EB314" s="619">
        <v>320</v>
      </c>
      <c r="ED314" s="619">
        <v>320</v>
      </c>
      <c r="EG314" s="619">
        <v>1.6578592891928298E-2</v>
      </c>
      <c r="EI314" s="619">
        <v>0</v>
      </c>
      <c r="EK314" s="619">
        <v>166986</v>
      </c>
    </row>
    <row r="315" spans="128:145">
      <c r="DX315" s="622" t="s">
        <v>549</v>
      </c>
      <c r="DY315" s="619" t="s">
        <v>909</v>
      </c>
      <c r="DZ315" s="619" t="s">
        <v>6</v>
      </c>
      <c r="EA315" s="619" t="s">
        <v>910</v>
      </c>
      <c r="EB315" s="619">
        <v>950</v>
      </c>
      <c r="ED315" s="619">
        <v>950</v>
      </c>
      <c r="EE315" s="619">
        <v>19302</v>
      </c>
      <c r="EG315" s="619">
        <v>4.9217697647912131E-2</v>
      </c>
      <c r="EI315" s="619">
        <v>0</v>
      </c>
      <c r="EK315" s="619">
        <v>495739</v>
      </c>
    </row>
    <row r="316" spans="128:145">
      <c r="DX316" s="622" t="s">
        <v>551</v>
      </c>
      <c r="DY316" s="619" t="s">
        <v>551</v>
      </c>
      <c r="DZ316" s="619" t="s">
        <v>744</v>
      </c>
      <c r="EA316" s="619" t="s">
        <v>552</v>
      </c>
      <c r="EB316" s="619">
        <v>9003</v>
      </c>
      <c r="ED316" s="619">
        <v>9003</v>
      </c>
      <c r="EG316" s="619">
        <v>0.97763057878162662</v>
      </c>
      <c r="EI316" s="619">
        <v>3139376</v>
      </c>
      <c r="EK316" s="619">
        <v>3069150</v>
      </c>
      <c r="EL316" s="619">
        <v>3139376</v>
      </c>
      <c r="EM316" s="619">
        <v>0</v>
      </c>
    </row>
    <row r="317" spans="128:145">
      <c r="DX317" s="622" t="s">
        <v>551</v>
      </c>
      <c r="DY317" s="619" t="s">
        <v>166</v>
      </c>
      <c r="DZ317" s="619" t="s">
        <v>6</v>
      </c>
      <c r="EA317" s="619" t="s">
        <v>1187</v>
      </c>
      <c r="EB317" s="619">
        <v>206</v>
      </c>
      <c r="ED317" s="619">
        <v>206</v>
      </c>
      <c r="EE317" s="619">
        <v>9209</v>
      </c>
      <c r="EG317" s="619">
        <v>2.236942121837333E-2</v>
      </c>
      <c r="EI317" s="619">
        <v>0</v>
      </c>
      <c r="EK317" s="619">
        <v>70226</v>
      </c>
    </row>
    <row r="318" spans="128:145">
      <c r="DX318" s="622" t="s">
        <v>553</v>
      </c>
      <c r="DY318" s="619" t="s">
        <v>553</v>
      </c>
      <c r="DZ318" s="619" t="s">
        <v>744</v>
      </c>
      <c r="EA318" s="619" t="s">
        <v>554</v>
      </c>
      <c r="EB318" s="619">
        <v>10960</v>
      </c>
      <c r="ED318" s="619">
        <v>10960</v>
      </c>
      <c r="EG318" s="619">
        <v>0.83453894768902759</v>
      </c>
      <c r="EI318" s="619">
        <v>4981347</v>
      </c>
      <c r="EK318" s="619">
        <v>4157128</v>
      </c>
      <c r="EL318" s="619">
        <v>4981347</v>
      </c>
      <c r="EM318" s="619">
        <v>0</v>
      </c>
    </row>
    <row r="319" spans="128:145">
      <c r="DX319" s="622" t="s">
        <v>553</v>
      </c>
      <c r="DY319" s="619" t="s">
        <v>168</v>
      </c>
      <c r="DZ319" s="619" t="s">
        <v>6</v>
      </c>
      <c r="EA319" s="619" t="s">
        <v>1188</v>
      </c>
      <c r="EB319" s="619">
        <v>1198</v>
      </c>
      <c r="ED319" s="619">
        <v>1198</v>
      </c>
      <c r="EG319" s="619">
        <v>9.1220589355059778E-2</v>
      </c>
      <c r="EI319" s="619">
        <v>0</v>
      </c>
      <c r="EK319" s="619">
        <v>454401</v>
      </c>
    </row>
    <row r="320" spans="128:145">
      <c r="DX320" s="622" t="s">
        <v>553</v>
      </c>
      <c r="DY320" s="619" t="s">
        <v>911</v>
      </c>
      <c r="DZ320" s="619" t="s">
        <v>6</v>
      </c>
      <c r="EA320" s="619" t="s">
        <v>1189</v>
      </c>
      <c r="EB320" s="619">
        <v>975</v>
      </c>
      <c r="ED320" s="619">
        <v>975</v>
      </c>
      <c r="EE320" s="619">
        <v>13133</v>
      </c>
      <c r="EG320" s="619">
        <v>7.4240462955912592E-2</v>
      </c>
      <c r="EI320" s="619">
        <v>0</v>
      </c>
      <c r="EK320" s="619">
        <v>369818</v>
      </c>
    </row>
    <row r="321" spans="128:144">
      <c r="DX321" s="622" t="s">
        <v>555</v>
      </c>
      <c r="DY321" s="619" t="s">
        <v>555</v>
      </c>
      <c r="DZ321" s="619" t="s">
        <v>744</v>
      </c>
      <c r="EA321" s="619" t="s">
        <v>556</v>
      </c>
      <c r="EB321" s="619">
        <v>5078</v>
      </c>
      <c r="ED321" s="619">
        <v>5078</v>
      </c>
      <c r="EE321" s="619">
        <v>5078</v>
      </c>
      <c r="EG321" s="619">
        <v>1</v>
      </c>
      <c r="EI321" s="619">
        <v>1775884</v>
      </c>
      <c r="EK321" s="619">
        <v>1775884</v>
      </c>
      <c r="EL321" s="619">
        <v>1775884</v>
      </c>
      <c r="EM321" s="619">
        <v>0</v>
      </c>
    </row>
    <row r="322" spans="128:144">
      <c r="DX322" s="622" t="s">
        <v>557</v>
      </c>
      <c r="DY322" s="619" t="s">
        <v>557</v>
      </c>
      <c r="DZ322" s="619" t="s">
        <v>744</v>
      </c>
      <c r="EA322" s="619" t="s">
        <v>558</v>
      </c>
      <c r="EB322" s="619">
        <v>2091</v>
      </c>
      <c r="ED322" s="619">
        <v>2091</v>
      </c>
      <c r="EE322" s="619">
        <v>2091</v>
      </c>
      <c r="EG322" s="619">
        <v>1</v>
      </c>
      <c r="EI322" s="619">
        <v>0</v>
      </c>
      <c r="EK322" s="619">
        <v>0</v>
      </c>
    </row>
    <row r="323" spans="128:144">
      <c r="EB323" s="619">
        <v>1560710</v>
      </c>
      <c r="EC323" s="619">
        <v>0</v>
      </c>
      <c r="ED323" s="619">
        <v>1560710</v>
      </c>
      <c r="EE323" s="619">
        <v>1560710</v>
      </c>
      <c r="EI323" s="619">
        <v>268243154</v>
      </c>
      <c r="EK323" s="619">
        <v>268243154</v>
      </c>
      <c r="EL323" s="619">
        <v>268243154</v>
      </c>
      <c r="EM323" s="619">
        <v>0</v>
      </c>
      <c r="EN323" s="619">
        <v>0</v>
      </c>
    </row>
    <row r="326" spans="128:144">
      <c r="DY326" s="619" t="s">
        <v>1252</v>
      </c>
    </row>
    <row r="327" spans="128:144">
      <c r="EI327" s="619" t="s">
        <v>702</v>
      </c>
      <c r="EK327" s="619">
        <v>245884332</v>
      </c>
    </row>
    <row r="328" spans="128:144">
      <c r="EI328" s="619" t="s">
        <v>540</v>
      </c>
      <c r="EK328" s="619">
        <v>252320953</v>
      </c>
    </row>
    <row r="329" spans="128:144">
      <c r="EI329" s="619" t="s">
        <v>541</v>
      </c>
      <c r="EK329" s="619">
        <v>15922484</v>
      </c>
    </row>
    <row r="330" spans="128:144">
      <c r="EI330" s="619" t="s">
        <v>1038</v>
      </c>
      <c r="EK330" s="619">
        <v>0</v>
      </c>
    </row>
    <row r="331" spans="128:144">
      <c r="EI331" s="619" t="s">
        <v>286</v>
      </c>
      <c r="EK331" s="619">
        <v>268243437</v>
      </c>
      <c r="EL331" s="619" t="s">
        <v>559</v>
      </c>
    </row>
    <row r="334" spans="128:144">
      <c r="EI334" s="619" t="s">
        <v>524</v>
      </c>
      <c r="EK334" s="619">
        <v>-22359105</v>
      </c>
    </row>
    <row r="335" spans="128:144">
      <c r="EI335" s="619" t="s">
        <v>989</v>
      </c>
    </row>
  </sheetData>
  <mergeCells count="25">
    <mergeCell ref="ES155:EU165"/>
    <mergeCell ref="ES173:EU173"/>
    <mergeCell ref="A1:B1"/>
    <mergeCell ref="A2:B2"/>
    <mergeCell ref="A3:B3"/>
    <mergeCell ref="A4:B4"/>
    <mergeCell ref="K3:L3"/>
    <mergeCell ref="K4:L4"/>
    <mergeCell ref="X3:Y3"/>
    <mergeCell ref="X4:Y4"/>
    <mergeCell ref="AI4:AJ4"/>
    <mergeCell ref="BB4:BC4"/>
    <mergeCell ref="CL3:CN3"/>
    <mergeCell ref="DX4:DY4"/>
    <mergeCell ref="ES3:EU3"/>
    <mergeCell ref="ES4:EU4"/>
    <mergeCell ref="ES122:ET122"/>
    <mergeCell ref="ES127:EV144"/>
    <mergeCell ref="DE1:DV1"/>
    <mergeCell ref="AX3:AZ3"/>
    <mergeCell ref="AQ4:AR4"/>
    <mergeCell ref="AS4:AU4"/>
    <mergeCell ref="AV4:AW4"/>
    <mergeCell ref="AX4:AZ4"/>
    <mergeCell ref="CC4:CJ4"/>
  </mergeCells>
  <hyperlinks>
    <hyperlink ref="BC109" r:id="rId1" display="http://www.osbm.state.nc.us/ncosbm/facts_and_figures/socioeconomic_data/population_estimates/demog/densa00.html" xr:uid="{5BC4387A-BE7D-40E1-8EB1-F367330AF796}"/>
    <hyperlink ref="AC114" r:id="rId2" xr:uid="{FD39EF83-9024-4A27-A9B4-4EF510D0447C}"/>
    <hyperlink ref="N115" r:id="rId3" xr:uid="{ECB2458C-1238-4120-8E1B-BB7E64B21260}"/>
  </hyperlinks>
  <pageMargins left="0.2" right="0.2" top="0.25" bottom="0.25" header="0.3" footer="0.3"/>
  <pageSetup paperSize="5" scale="60" fitToWidth="3" orientation="portrait"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CAE12-5FFE-4C32-B467-93F5E33C18ED}">
  <sheetPr codeName="Sheet11"/>
  <dimension ref="A1:EW323"/>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cols>
    <col min="1" max="1" width="9.140625" style="619"/>
    <col min="2" max="2" width="17.5703125" style="619" bestFit="1" customWidth="1"/>
    <col min="3" max="3" width="11.7109375" style="619" bestFit="1" customWidth="1"/>
    <col min="4" max="4" width="11" style="619" customWidth="1"/>
    <col min="5" max="5" width="12.140625" style="619" customWidth="1"/>
    <col min="6" max="6" width="12.42578125" style="619" customWidth="1"/>
    <col min="7" max="7" width="9.28515625" style="619" bestFit="1" customWidth="1"/>
    <col min="8" max="8" width="11.85546875" style="619" customWidth="1"/>
    <col min="9" max="9" width="1" style="619" customWidth="1"/>
    <col min="10" max="10" width="1.140625" style="619" customWidth="1"/>
    <col min="11" max="12" width="9.140625" style="619"/>
    <col min="13" max="13" width="17.7109375" style="619" customWidth="1"/>
    <col min="14" max="14" width="15.7109375" style="619" customWidth="1"/>
    <col min="15" max="15" width="17.7109375" style="619" bestFit="1" customWidth="1"/>
    <col min="16" max="17" width="9.28515625" style="619" bestFit="1" customWidth="1"/>
    <col min="18" max="18" width="19" style="619" customWidth="1"/>
    <col min="19" max="20" width="15.42578125" style="619" customWidth="1"/>
    <col min="21" max="21" width="16.42578125" style="619" customWidth="1"/>
    <col min="22" max="22" width="17.5703125" style="619" customWidth="1"/>
    <col min="23" max="23" width="2" style="619" customWidth="1"/>
    <col min="24" max="24" width="4.5703125" style="619" customWidth="1"/>
    <col min="25" max="25" width="13" style="619" customWidth="1"/>
    <col min="26" max="26" width="19.42578125" style="619" bestFit="1" customWidth="1"/>
    <col min="27" max="27" width="17.85546875" style="619" customWidth="1"/>
    <col min="28" max="28" width="15.42578125" style="619" bestFit="1" customWidth="1"/>
    <col min="29" max="29" width="12.28515625" style="619" customWidth="1"/>
    <col min="30" max="30" width="15.42578125" style="619" bestFit="1" customWidth="1"/>
    <col min="31" max="31" width="10.5703125" style="619" customWidth="1"/>
    <col min="32" max="33" width="9.42578125" style="619" bestFit="1" customWidth="1"/>
    <col min="34" max="34" width="1.28515625" style="619" customWidth="1"/>
    <col min="35" max="35" width="9.140625" style="619"/>
    <col min="36" max="36" width="11.85546875" style="619" customWidth="1"/>
    <col min="37" max="37" width="15.28515625" style="619" customWidth="1"/>
    <col min="38" max="38" width="10.85546875" style="619" customWidth="1"/>
    <col min="39" max="44" width="9.7109375" style="619" bestFit="1" customWidth="1"/>
    <col min="45" max="45" width="11.140625" style="619" customWidth="1"/>
    <col min="46" max="46" width="9.7109375" style="619" bestFit="1" customWidth="1"/>
    <col min="47" max="47" width="12.7109375" style="619" bestFit="1" customWidth="1"/>
    <col min="48" max="48" width="9.7109375" style="619" bestFit="1" customWidth="1"/>
    <col min="49" max="49" width="13.28515625" style="619" customWidth="1"/>
    <col min="50" max="55" width="9.140625" style="619"/>
    <col min="56" max="56" width="17.140625" style="619" customWidth="1"/>
    <col min="57" max="57" width="12.42578125" style="619" bestFit="1" customWidth="1"/>
    <col min="58" max="58" width="14.140625" style="619" bestFit="1" customWidth="1"/>
    <col min="59" max="59" width="9.42578125" style="619" bestFit="1" customWidth="1"/>
    <col min="60" max="60" width="0.85546875" style="619" customWidth="1"/>
    <col min="61" max="61" width="10.5703125" style="619" bestFit="1" customWidth="1"/>
    <col min="62" max="62" width="9.42578125" style="619" bestFit="1" customWidth="1"/>
    <col min="63" max="63" width="11.7109375" style="619" bestFit="1" customWidth="1"/>
    <col min="64" max="64" width="9.42578125" style="619" bestFit="1" customWidth="1"/>
    <col min="65" max="67" width="9.140625" style="619"/>
    <col min="68" max="70" width="9.28515625" style="619" bestFit="1" customWidth="1"/>
    <col min="71" max="71" width="0.7109375" style="619" customWidth="1"/>
    <col min="72" max="72" width="12.7109375" style="619" bestFit="1" customWidth="1"/>
    <col min="73" max="73" width="11.7109375" style="619" bestFit="1" customWidth="1"/>
    <col min="74" max="74" width="0.85546875" style="619" customWidth="1"/>
    <col min="75" max="77" width="9.28515625" style="619" bestFit="1" customWidth="1"/>
    <col min="78" max="80" width="9.140625" style="619"/>
    <col min="81" max="84" width="9.42578125" style="619" bestFit="1" customWidth="1"/>
    <col min="85" max="85" width="9.28515625" style="619" bestFit="1" customWidth="1"/>
    <col min="86" max="86" width="1.28515625" style="619" customWidth="1"/>
    <col min="87" max="88" width="9.28515625" style="619" bestFit="1" customWidth="1"/>
    <col min="89" max="91" width="9.140625" style="619"/>
    <col min="92" max="92" width="9.42578125" style="619" bestFit="1" customWidth="1"/>
    <col min="93" max="93" width="1" style="619" customWidth="1"/>
    <col min="94" max="94" width="11.85546875" style="619" bestFit="1" customWidth="1"/>
    <col min="95" max="95" width="15.42578125" style="619" bestFit="1" customWidth="1"/>
    <col min="96" max="96" width="13" style="619" bestFit="1" customWidth="1"/>
    <col min="97" max="97" width="15.42578125" style="619" bestFit="1" customWidth="1"/>
    <col min="98" max="98" width="10.42578125" style="619" bestFit="1" customWidth="1"/>
    <col min="99" max="99" width="0.85546875" style="619" customWidth="1"/>
    <col min="100" max="100" width="10.42578125" style="619" bestFit="1" customWidth="1"/>
    <col min="101" max="102" width="9.42578125" style="619" bestFit="1" customWidth="1"/>
    <col min="103" max="103" width="0.85546875" style="619" customWidth="1"/>
    <col min="104" max="105" width="9.42578125" style="619" bestFit="1" customWidth="1"/>
    <col min="106" max="106" width="1.140625" style="619" customWidth="1"/>
    <col min="107" max="107" width="9.42578125" style="619" bestFit="1" customWidth="1"/>
    <col min="108" max="108" width="9.140625" style="619"/>
    <col min="109" max="126" width="3.85546875" style="619" customWidth="1"/>
    <col min="127" max="127" width="9.140625" style="619"/>
    <col min="128" max="128" width="9.42578125" style="619" bestFit="1" customWidth="1"/>
    <col min="129" max="130" width="9.140625" style="619"/>
    <col min="131" max="131" width="41.42578125" style="619" bestFit="1" customWidth="1"/>
    <col min="132" max="132" width="11.7109375" style="619" bestFit="1" customWidth="1"/>
    <col min="133" max="133" width="9.42578125" style="619" bestFit="1" customWidth="1"/>
    <col min="134" max="135" width="11.7109375" style="619" bestFit="1" customWidth="1"/>
    <col min="136" max="136" width="1.140625" style="619" customWidth="1"/>
    <col min="137" max="137" width="9.42578125" style="619" bestFit="1" customWidth="1"/>
    <col min="138" max="138" width="0.85546875" style="619" customWidth="1"/>
    <col min="139" max="139" width="13" style="619" customWidth="1"/>
    <col min="140" max="140" width="0.85546875" style="619" customWidth="1"/>
    <col min="141" max="142" width="14.140625" style="619" bestFit="1" customWidth="1"/>
    <col min="143" max="143" width="9.42578125" style="619" bestFit="1" customWidth="1"/>
    <col min="144" max="144" width="5.5703125" style="619" bestFit="1" customWidth="1"/>
    <col min="145" max="145" width="6.85546875" style="619" bestFit="1" customWidth="1"/>
    <col min="146" max="149" width="9.140625" style="619"/>
    <col min="150" max="150" width="28.85546875" style="619" bestFit="1" customWidth="1"/>
    <col min="151" max="151" width="14.28515625" style="619" bestFit="1" customWidth="1"/>
    <col min="152" max="152" width="16.7109375" style="619" customWidth="1"/>
    <col min="153" max="16384" width="9.140625" style="619"/>
  </cols>
  <sheetData>
    <row r="1" spans="1:151">
      <c r="A1" s="618" t="s">
        <v>285</v>
      </c>
      <c r="AI1" s="620"/>
      <c r="AJ1" s="620"/>
      <c r="AK1" s="620"/>
      <c r="AL1" s="620"/>
      <c r="AM1" s="620"/>
      <c r="DE1" s="1229" t="s">
        <v>791</v>
      </c>
      <c r="DF1" s="1229"/>
      <c r="DG1" s="1229"/>
      <c r="DH1" s="1229"/>
      <c r="DI1" s="1229"/>
      <c r="DJ1" s="1229"/>
      <c r="DK1" s="1229"/>
      <c r="DL1" s="1229"/>
      <c r="DM1" s="1229"/>
      <c r="DN1" s="1229"/>
      <c r="DO1" s="1229"/>
      <c r="DP1" s="1229"/>
      <c r="DQ1" s="1229"/>
      <c r="DR1" s="1229"/>
      <c r="DS1" s="1229"/>
      <c r="DT1" s="1229"/>
      <c r="DU1" s="1229"/>
      <c r="DV1" s="1229"/>
      <c r="DX1" s="1088"/>
    </row>
    <row r="2" spans="1:151">
      <c r="A2" s="623" t="s">
        <v>1192</v>
      </c>
      <c r="B2" s="624"/>
      <c r="C2" s="624"/>
      <c r="D2" s="624"/>
      <c r="E2" s="624"/>
      <c r="K2" s="625"/>
      <c r="L2" s="625"/>
      <c r="M2" s="626"/>
      <c r="N2" s="626"/>
      <c r="O2" s="627"/>
      <c r="P2" s="625"/>
      <c r="Q2" s="625"/>
      <c r="R2" s="625"/>
      <c r="S2" s="625"/>
      <c r="T2" s="625"/>
      <c r="V2" s="625"/>
      <c r="X2" s="628"/>
      <c r="Y2" s="628"/>
      <c r="AA2" s="628"/>
      <c r="AB2" s="626"/>
      <c r="AC2" s="628"/>
      <c r="AD2" s="628"/>
      <c r="AE2" s="628"/>
      <c r="AG2" s="628"/>
      <c r="AJ2" s="629"/>
      <c r="AK2" s="629"/>
      <c r="AL2" s="629"/>
      <c r="AM2" s="629"/>
      <c r="AN2" s="629"/>
      <c r="AO2" s="629"/>
      <c r="AP2" s="629"/>
      <c r="AQ2" s="630"/>
      <c r="AR2" s="629"/>
      <c r="AS2" s="629"/>
      <c r="AT2" s="629"/>
      <c r="AU2" s="629"/>
      <c r="AV2" s="629"/>
      <c r="AW2" s="626"/>
      <c r="AX2" s="626"/>
      <c r="AY2" s="629"/>
      <c r="BB2" s="631"/>
      <c r="BC2" s="631"/>
      <c r="BD2" s="626"/>
      <c r="BE2" s="626"/>
      <c r="BF2" s="626"/>
      <c r="BG2" s="631"/>
      <c r="BH2" s="631"/>
      <c r="BI2" s="626"/>
      <c r="BJ2" s="626"/>
      <c r="BL2" s="626"/>
      <c r="BN2" s="632" t="s">
        <v>291</v>
      </c>
      <c r="BO2" s="633"/>
      <c r="BP2" s="634"/>
      <c r="BQ2" s="635"/>
      <c r="BR2" s="635"/>
      <c r="BS2" s="633"/>
      <c r="BT2" s="635"/>
      <c r="BU2" s="636"/>
      <c r="BV2" s="635"/>
      <c r="BW2" s="636"/>
      <c r="BX2" s="637"/>
      <c r="BY2" s="633"/>
      <c r="CB2" s="638"/>
      <c r="CC2" s="638"/>
      <c r="CD2" s="639"/>
      <c r="CE2" s="640"/>
      <c r="CF2" s="638"/>
      <c r="CG2" s="638"/>
      <c r="CH2" s="638"/>
      <c r="CI2" s="638"/>
      <c r="CM2" s="641"/>
      <c r="CN2" s="641"/>
      <c r="CO2" s="641"/>
      <c r="CQ2" s="641"/>
      <c r="CR2" s="640"/>
      <c r="CS2" s="641"/>
      <c r="CT2" s="641"/>
      <c r="CU2" s="641"/>
      <c r="CV2" s="641"/>
      <c r="CW2" s="641"/>
      <c r="CX2" s="642"/>
      <c r="CY2" s="642"/>
      <c r="CZ2" s="642"/>
      <c r="DA2" s="642"/>
      <c r="DB2" s="642"/>
      <c r="DE2" s="643"/>
      <c r="DF2" s="644"/>
      <c r="DG2" s="644"/>
      <c r="DH2" s="644"/>
      <c r="DI2" s="644"/>
      <c r="DJ2" s="644"/>
      <c r="DK2" s="640"/>
      <c r="DL2" s="644"/>
      <c r="DM2" s="644"/>
      <c r="DN2" s="644"/>
      <c r="DO2" s="644"/>
      <c r="DP2" s="644"/>
      <c r="DQ2" s="645"/>
      <c r="DS2" s="645"/>
      <c r="DT2" s="645"/>
      <c r="DU2" s="645"/>
      <c r="DX2" s="1088"/>
      <c r="DY2" s="646"/>
      <c r="EA2" s="647"/>
      <c r="EB2" s="648"/>
      <c r="EC2" s="640"/>
      <c r="ED2" s="646"/>
      <c r="EE2" s="648"/>
      <c r="EF2" s="646"/>
      <c r="EG2" s="648"/>
      <c r="EH2" s="646"/>
      <c r="EI2" s="648"/>
      <c r="EJ2" s="648"/>
      <c r="EL2" s="609"/>
      <c r="EM2" s="622"/>
      <c r="ES2" s="622"/>
      <c r="ET2" s="649"/>
    </row>
    <row r="3" spans="1:151" ht="13.5" thickBot="1">
      <c r="A3" s="623" t="s">
        <v>250</v>
      </c>
      <c r="B3" s="624"/>
      <c r="C3" s="624"/>
      <c r="D3" s="624"/>
      <c r="E3" s="624"/>
      <c r="K3" s="647" t="s">
        <v>258</v>
      </c>
      <c r="M3" s="650"/>
      <c r="N3" s="650"/>
      <c r="O3" s="627"/>
      <c r="T3" s="650"/>
      <c r="U3" s="650"/>
      <c r="X3" s="651" t="s">
        <v>287</v>
      </c>
      <c r="Y3" s="652"/>
      <c r="AA3" s="652"/>
      <c r="AB3" s="650"/>
      <c r="AC3" s="652"/>
      <c r="AD3" s="653"/>
      <c r="AE3" s="652"/>
      <c r="AF3" s="652"/>
      <c r="AG3" s="652"/>
      <c r="AI3" s="654" t="s">
        <v>289</v>
      </c>
      <c r="AJ3" s="655"/>
      <c r="AK3" s="655"/>
      <c r="AL3" s="655"/>
      <c r="AM3" s="655"/>
      <c r="AN3" s="655"/>
      <c r="AO3" s="655"/>
      <c r="AP3" s="655"/>
      <c r="AQ3" s="655"/>
      <c r="AR3" s="655"/>
      <c r="AS3" s="655"/>
      <c r="AT3" s="655"/>
      <c r="AU3" s="655"/>
      <c r="AV3" s="655"/>
      <c r="AW3" s="655"/>
      <c r="AX3" s="1232" t="s">
        <v>792</v>
      </c>
      <c r="AY3" s="1232"/>
      <c r="AZ3" s="1232"/>
      <c r="BB3" s="618" t="s">
        <v>290</v>
      </c>
      <c r="BC3" s="631"/>
      <c r="BD3" s="626"/>
      <c r="BE3" s="626"/>
      <c r="BF3" s="626"/>
      <c r="BG3" s="631"/>
      <c r="BH3" s="631"/>
      <c r="BI3" s="626"/>
      <c r="BJ3" s="626"/>
      <c r="BL3" s="626"/>
      <c r="BN3" s="632"/>
      <c r="BO3" s="633"/>
      <c r="BP3" s="634"/>
      <c r="BQ3" s="635"/>
      <c r="BR3" s="635"/>
      <c r="BS3" s="633"/>
      <c r="BT3" s="635"/>
      <c r="BU3" s="636"/>
      <c r="BV3" s="635"/>
      <c r="BW3" s="636"/>
      <c r="BX3" s="637"/>
      <c r="BY3" s="633"/>
      <c r="CA3" s="656" t="s">
        <v>292</v>
      </c>
      <c r="CB3" s="639"/>
      <c r="CC3" s="639"/>
      <c r="CE3" s="639"/>
      <c r="CF3" s="639"/>
      <c r="CG3" s="639"/>
      <c r="CH3" s="639"/>
      <c r="CI3" s="639"/>
      <c r="CJ3" s="639"/>
      <c r="CL3" s="657" t="s">
        <v>858</v>
      </c>
      <c r="CM3" s="641"/>
      <c r="CN3" s="641"/>
      <c r="CO3" s="641"/>
      <c r="CQ3" s="641"/>
      <c r="CR3" s="640"/>
      <c r="CS3" s="641"/>
      <c r="CT3" s="641"/>
      <c r="CU3" s="641"/>
      <c r="CV3" s="641"/>
      <c r="CW3" s="641"/>
      <c r="CX3" s="642"/>
      <c r="CY3" s="642"/>
      <c r="CZ3" s="642"/>
      <c r="DA3" s="642"/>
      <c r="DB3" s="642"/>
      <c r="DE3" s="643" t="s">
        <v>294</v>
      </c>
      <c r="DF3" s="644"/>
      <c r="DG3" s="644"/>
      <c r="DH3" s="644"/>
      <c r="DI3" s="644"/>
      <c r="DJ3" s="645"/>
      <c r="DK3" s="640"/>
      <c r="DL3" s="644"/>
      <c r="DM3" s="644"/>
      <c r="DN3" s="644"/>
      <c r="DO3" s="645"/>
      <c r="DP3" s="644"/>
      <c r="DQ3" s="645"/>
      <c r="DS3" s="645"/>
      <c r="DT3" s="645"/>
      <c r="DU3" s="645"/>
      <c r="DX3" s="643" t="s">
        <v>295</v>
      </c>
      <c r="DY3" s="646"/>
      <c r="EA3" s="647"/>
      <c r="EB3" s="648"/>
      <c r="EC3" s="640"/>
      <c r="ED3" s="646"/>
      <c r="EE3" s="648"/>
      <c r="EF3" s="646"/>
      <c r="EG3" s="648"/>
      <c r="EH3" s="646"/>
      <c r="EI3" s="648"/>
      <c r="EJ3" s="648"/>
      <c r="EL3" s="609"/>
      <c r="EM3" s="622"/>
      <c r="ES3" s="1089"/>
      <c r="ET3" s="658" t="s">
        <v>722</v>
      </c>
    </row>
    <row r="4" spans="1:151" ht="13.5" thickBot="1">
      <c r="A4" s="623" t="s">
        <v>251</v>
      </c>
      <c r="B4" s="659"/>
      <c r="C4" s="659"/>
      <c r="D4" s="660"/>
      <c r="E4" s="659"/>
      <c r="F4" s="659"/>
      <c r="G4" s="659"/>
      <c r="H4" s="659"/>
      <c r="I4" s="659"/>
      <c r="K4" s="661" t="s">
        <v>259</v>
      </c>
      <c r="M4" s="650"/>
      <c r="N4" s="650"/>
      <c r="O4" s="650"/>
      <c r="R4" s="662" t="s">
        <v>693</v>
      </c>
      <c r="S4" s="662" t="s">
        <v>183</v>
      </c>
      <c r="T4" s="662" t="s">
        <v>313</v>
      </c>
      <c r="U4" s="662" t="s">
        <v>704</v>
      </c>
      <c r="V4" s="662" t="s">
        <v>705</v>
      </c>
      <c r="X4" s="663" t="s">
        <v>288</v>
      </c>
      <c r="Y4" s="652"/>
      <c r="Z4" s="652"/>
      <c r="AA4" s="664" t="s">
        <v>706</v>
      </c>
      <c r="AB4" s="665" t="s">
        <v>707</v>
      </c>
      <c r="AC4" s="664" t="s">
        <v>757</v>
      </c>
      <c r="AD4" s="666" t="s">
        <v>746</v>
      </c>
      <c r="AE4" s="652"/>
      <c r="AF4" s="652"/>
      <c r="AG4" s="652"/>
      <c r="AI4" s="667" t="s">
        <v>278</v>
      </c>
      <c r="AJ4" s="668"/>
      <c r="AK4" s="668"/>
      <c r="AL4" s="669"/>
      <c r="AM4" s="668"/>
      <c r="AN4" s="670" t="s">
        <v>515</v>
      </c>
      <c r="AO4" s="671"/>
      <c r="AP4" s="672"/>
      <c r="AQ4" s="1219" t="s">
        <v>742</v>
      </c>
      <c r="AR4" s="1220"/>
      <c r="AS4" s="1221" t="s">
        <v>395</v>
      </c>
      <c r="AT4" s="1222"/>
      <c r="AU4" s="1223"/>
      <c r="AV4" s="1224" t="s">
        <v>396</v>
      </c>
      <c r="AW4" s="1225"/>
      <c r="AX4" s="1226" t="s">
        <v>559</v>
      </c>
      <c r="AY4" s="1226"/>
      <c r="AZ4" s="1226"/>
      <c r="BB4" s="618" t="s">
        <v>760</v>
      </c>
      <c r="BC4" s="673"/>
      <c r="BD4" s="650"/>
      <c r="BE4" s="650"/>
      <c r="BF4" s="650"/>
      <c r="BG4" s="673"/>
      <c r="BH4" s="673"/>
      <c r="BI4" s="650"/>
      <c r="BJ4" s="650"/>
      <c r="BK4" s="650"/>
      <c r="BL4" s="650"/>
      <c r="BN4" s="674"/>
      <c r="BO4" s="674"/>
      <c r="BP4" s="675"/>
      <c r="BQ4" s="675"/>
      <c r="BR4" s="675"/>
      <c r="BS4" s="674"/>
      <c r="BT4" s="675"/>
      <c r="BU4" s="676"/>
      <c r="BV4" s="675"/>
      <c r="BW4" s="676"/>
      <c r="BX4" s="677"/>
      <c r="BY4" s="674"/>
      <c r="BZ4" s="674"/>
      <c r="CA4" s="675"/>
      <c r="CB4" s="639"/>
      <c r="CC4" s="1203"/>
      <c r="CD4" s="1203"/>
      <c r="CE4" s="1203"/>
      <c r="CF4" s="1203"/>
      <c r="CG4" s="1203"/>
      <c r="CH4" s="1203"/>
      <c r="CI4" s="1203"/>
      <c r="CJ4" s="1203"/>
      <c r="CL4" s="678"/>
      <c r="CM4" s="642"/>
      <c r="CN4" s="679"/>
      <c r="CO4" s="680"/>
      <c r="CQ4" s="680"/>
      <c r="CR4" s="680"/>
      <c r="CS4" s="680"/>
      <c r="CT4" s="679"/>
      <c r="CU4" s="680"/>
      <c r="CV4" s="679"/>
      <c r="CW4" s="642"/>
      <c r="CX4" s="642"/>
      <c r="CY4" s="642"/>
      <c r="CZ4" s="642"/>
      <c r="DA4" s="642"/>
      <c r="DB4" s="642"/>
      <c r="DC4" s="642"/>
      <c r="DE4" s="643" t="s">
        <v>403</v>
      </c>
      <c r="DF4" s="645"/>
      <c r="DG4" s="645"/>
      <c r="DH4" s="645"/>
      <c r="DI4" s="645"/>
      <c r="DJ4" s="645"/>
      <c r="DK4" s="645"/>
      <c r="DL4" s="681" t="s">
        <v>748</v>
      </c>
      <c r="DM4" s="645">
        <f>DL106</f>
        <v>0</v>
      </c>
      <c r="DN4" s="645"/>
      <c r="DO4" s="645"/>
      <c r="DP4" s="645"/>
      <c r="DQ4" s="681" t="s">
        <v>748</v>
      </c>
      <c r="DR4" s="645">
        <f>DQ106</f>
        <v>0</v>
      </c>
      <c r="DS4" s="645"/>
      <c r="DT4" s="645"/>
      <c r="DU4" s="645"/>
      <c r="DX4" s="1090" t="s">
        <v>284</v>
      </c>
      <c r="DY4" s="622"/>
      <c r="DZ4" s="622"/>
      <c r="EA4" s="622"/>
      <c r="EB4" s="622"/>
      <c r="EC4" s="622"/>
      <c r="ED4" s="622"/>
      <c r="EE4" s="622"/>
      <c r="EF4" s="622"/>
      <c r="EG4" s="622"/>
      <c r="EH4" s="622"/>
      <c r="EI4" s="662" t="s">
        <v>693</v>
      </c>
      <c r="EJ4" s="622"/>
      <c r="EK4" s="622"/>
      <c r="EL4" s="662" t="s">
        <v>183</v>
      </c>
      <c r="EM4" s="622"/>
      <c r="ET4" s="658" t="s">
        <v>1192</v>
      </c>
    </row>
    <row r="5" spans="1:151" ht="108" customHeight="1" thickBot="1">
      <c r="A5" s="682" t="s">
        <v>574</v>
      </c>
      <c r="B5" s="683" t="s">
        <v>694</v>
      </c>
      <c r="C5" s="683" t="s">
        <v>698</v>
      </c>
      <c r="D5" s="684" t="s">
        <v>697</v>
      </c>
      <c r="E5" s="683" t="s">
        <v>699</v>
      </c>
      <c r="F5" s="683" t="s">
        <v>511</v>
      </c>
      <c r="G5" s="683" t="s">
        <v>512</v>
      </c>
      <c r="H5" s="685" t="s">
        <v>235</v>
      </c>
      <c r="K5" s="686" t="s">
        <v>564</v>
      </c>
      <c r="L5" s="687" t="s">
        <v>561</v>
      </c>
      <c r="M5" s="688" t="s">
        <v>1042</v>
      </c>
      <c r="N5" s="688" t="s">
        <v>562</v>
      </c>
      <c r="O5" s="689" t="s">
        <v>563</v>
      </c>
      <c r="P5" s="687" t="s">
        <v>480</v>
      </c>
      <c r="Q5" s="687" t="s">
        <v>750</v>
      </c>
      <c r="R5" s="690" t="s">
        <v>737</v>
      </c>
      <c r="S5" s="691" t="s">
        <v>566</v>
      </c>
      <c r="T5" s="687" t="s">
        <v>567</v>
      </c>
      <c r="U5" s="687" t="s">
        <v>568</v>
      </c>
      <c r="V5" s="692" t="s">
        <v>736</v>
      </c>
      <c r="X5" s="693" t="s">
        <v>564</v>
      </c>
      <c r="Y5" s="694" t="s">
        <v>561</v>
      </c>
      <c r="Z5" s="693" t="s">
        <v>738</v>
      </c>
      <c r="AA5" s="695" t="s">
        <v>509</v>
      </c>
      <c r="AB5" s="696" t="s">
        <v>514</v>
      </c>
      <c r="AC5" s="697" t="s">
        <v>1043</v>
      </c>
      <c r="AD5" s="698" t="s">
        <v>510</v>
      </c>
      <c r="AE5" s="699" t="s">
        <v>1044</v>
      </c>
      <c r="AF5" s="700" t="s">
        <v>581</v>
      </c>
      <c r="AG5" s="695" t="s">
        <v>582</v>
      </c>
      <c r="AI5" s="701" t="s">
        <v>564</v>
      </c>
      <c r="AJ5" s="702" t="s">
        <v>561</v>
      </c>
      <c r="AK5" s="703" t="s">
        <v>739</v>
      </c>
      <c r="AL5" s="703" t="s">
        <v>1044</v>
      </c>
      <c r="AM5" s="704" t="s">
        <v>740</v>
      </c>
      <c r="AN5" s="705" t="s">
        <v>175</v>
      </c>
      <c r="AO5" s="703" t="s">
        <v>174</v>
      </c>
      <c r="AP5" s="704" t="s">
        <v>173</v>
      </c>
      <c r="AQ5" s="705" t="s">
        <v>741</v>
      </c>
      <c r="AR5" s="704" t="s">
        <v>176</v>
      </c>
      <c r="AS5" s="705" t="s">
        <v>394</v>
      </c>
      <c r="AT5" s="703" t="s">
        <v>523</v>
      </c>
      <c r="AU5" s="704" t="s">
        <v>691</v>
      </c>
      <c r="AV5" s="705" t="s">
        <v>915</v>
      </c>
      <c r="AW5" s="706" t="s">
        <v>692</v>
      </c>
      <c r="BB5" s="707" t="s">
        <v>564</v>
      </c>
      <c r="BC5" s="708" t="s">
        <v>561</v>
      </c>
      <c r="BD5" s="709" t="s">
        <v>738</v>
      </c>
      <c r="BE5" s="709" t="s">
        <v>399</v>
      </c>
      <c r="BF5" s="709" t="s">
        <v>525</v>
      </c>
      <c r="BG5" s="710" t="s">
        <v>582</v>
      </c>
      <c r="BH5" s="711"/>
      <c r="BI5" s="709" t="s">
        <v>1044</v>
      </c>
      <c r="BJ5" s="709" t="s">
        <v>526</v>
      </c>
      <c r="BK5" s="709" t="s">
        <v>1045</v>
      </c>
      <c r="BL5" s="709" t="s">
        <v>400</v>
      </c>
      <c r="BN5" s="712" t="s">
        <v>529</v>
      </c>
      <c r="BO5" s="712" t="s">
        <v>561</v>
      </c>
      <c r="BP5" s="713">
        <v>2015</v>
      </c>
      <c r="BQ5" s="713">
        <v>2016</v>
      </c>
      <c r="BR5" s="713">
        <v>2017</v>
      </c>
      <c r="BT5" s="714" t="s">
        <v>1034</v>
      </c>
      <c r="BU5" s="714" t="s">
        <v>750</v>
      </c>
      <c r="BW5" s="714" t="s">
        <v>1047</v>
      </c>
      <c r="BX5" s="714" t="s">
        <v>1037</v>
      </c>
      <c r="BY5" s="714" t="s">
        <v>277</v>
      </c>
      <c r="BZ5" s="715"/>
      <c r="CA5" s="716" t="s">
        <v>529</v>
      </c>
      <c r="CB5" s="716" t="s">
        <v>687</v>
      </c>
      <c r="CC5" s="717" t="s">
        <v>966</v>
      </c>
      <c r="CD5" s="717">
        <v>2015</v>
      </c>
      <c r="CE5" s="717">
        <v>2016</v>
      </c>
      <c r="CF5" s="716" t="s">
        <v>688</v>
      </c>
      <c r="CG5" s="718" t="s">
        <v>690</v>
      </c>
      <c r="CH5" s="719"/>
      <c r="CI5" s="716" t="s">
        <v>1048</v>
      </c>
      <c r="CJ5" s="716" t="s">
        <v>689</v>
      </c>
      <c r="CL5" s="720" t="s">
        <v>564</v>
      </c>
      <c r="CM5" s="721" t="s">
        <v>561</v>
      </c>
      <c r="CN5" s="722" t="s">
        <v>530</v>
      </c>
      <c r="CO5" s="723"/>
      <c r="CP5" s="724" t="s">
        <v>1044</v>
      </c>
      <c r="CQ5" s="726" t="s">
        <v>1258</v>
      </c>
      <c r="CR5" s="726" t="s">
        <v>401</v>
      </c>
      <c r="CS5" s="726" t="s">
        <v>560</v>
      </c>
      <c r="CT5" s="727" t="s">
        <v>402</v>
      </c>
      <c r="CU5" s="728"/>
      <c r="CV5" s="729" t="s">
        <v>1049</v>
      </c>
      <c r="CW5" s="726" t="s">
        <v>1050</v>
      </c>
      <c r="CX5" s="730" t="s">
        <v>531</v>
      </c>
      <c r="CY5" s="731"/>
      <c r="CZ5" s="732" t="s">
        <v>532</v>
      </c>
      <c r="DA5" s="730" t="s">
        <v>184</v>
      </c>
      <c r="DB5" s="731"/>
      <c r="DC5" s="733" t="s">
        <v>185</v>
      </c>
      <c r="DX5" s="734" t="s">
        <v>574</v>
      </c>
      <c r="DY5" s="735" t="s">
        <v>3</v>
      </c>
      <c r="DZ5" s="734" t="s">
        <v>4</v>
      </c>
      <c r="EA5" s="734" t="s">
        <v>5</v>
      </c>
      <c r="EB5" s="735" t="s">
        <v>1044</v>
      </c>
      <c r="EC5" s="736" t="s">
        <v>1011</v>
      </c>
      <c r="ED5" s="736" t="s">
        <v>170</v>
      </c>
      <c r="EE5" s="736" t="s">
        <v>533</v>
      </c>
      <c r="EF5" s="737"/>
      <c r="EG5" s="736" t="s">
        <v>171</v>
      </c>
      <c r="EH5" s="737"/>
      <c r="EI5" s="736" t="s">
        <v>534</v>
      </c>
      <c r="EJ5" s="736"/>
      <c r="EK5" s="738" t="s">
        <v>172</v>
      </c>
      <c r="EL5" s="736" t="s">
        <v>535</v>
      </c>
      <c r="EM5" s="736" t="s">
        <v>1012</v>
      </c>
      <c r="EN5" s="739" t="s">
        <v>713</v>
      </c>
      <c r="EO5" s="739" t="s">
        <v>714</v>
      </c>
      <c r="ES5" s="740" t="s">
        <v>564</v>
      </c>
      <c r="ET5" s="741" t="s">
        <v>5</v>
      </c>
      <c r="EU5" s="742" t="s">
        <v>721</v>
      </c>
    </row>
    <row r="6" spans="1:151" ht="12.75" customHeight="1">
      <c r="A6" s="743" t="s">
        <v>315</v>
      </c>
      <c r="B6" s="744" t="s">
        <v>316</v>
      </c>
      <c r="C6" s="744">
        <v>22809</v>
      </c>
      <c r="D6" s="745">
        <v>24776</v>
      </c>
      <c r="E6" s="746"/>
      <c r="F6" s="746">
        <v>24776</v>
      </c>
      <c r="G6" s="746"/>
      <c r="H6" s="747">
        <v>24776</v>
      </c>
      <c r="K6" s="748" t="s">
        <v>315</v>
      </c>
      <c r="L6" s="749" t="s">
        <v>316</v>
      </c>
      <c r="M6" s="750">
        <v>10707111090</v>
      </c>
      <c r="N6" s="751">
        <v>180651729</v>
      </c>
      <c r="O6" s="750">
        <v>10526459361</v>
      </c>
      <c r="P6" s="752">
        <v>2017</v>
      </c>
      <c r="Q6" s="752">
        <v>0.99659999999999993</v>
      </c>
      <c r="R6" s="749">
        <v>10562371424</v>
      </c>
      <c r="S6" s="753">
        <v>180651729</v>
      </c>
      <c r="T6" s="749">
        <v>325163508</v>
      </c>
      <c r="U6" s="749">
        <v>2667371712</v>
      </c>
      <c r="V6" s="749">
        <v>13735558373</v>
      </c>
      <c r="X6" s="619" t="s">
        <v>315</v>
      </c>
      <c r="Y6" s="619" t="s">
        <v>316</v>
      </c>
      <c r="Z6" s="759">
        <v>13735558373</v>
      </c>
      <c r="AA6" s="754">
        <v>90929396.429260001</v>
      </c>
      <c r="AB6" s="755">
        <v>27946477</v>
      </c>
      <c r="AC6" s="756">
        <v>949644</v>
      </c>
      <c r="AD6" s="757">
        <v>119825517.42926</v>
      </c>
      <c r="AE6" s="758">
        <v>24776</v>
      </c>
      <c r="AF6" s="759">
        <v>4836</v>
      </c>
      <c r="AG6" s="759">
        <v>0.79169999999999996</v>
      </c>
      <c r="AI6" s="619" t="s">
        <v>315</v>
      </c>
      <c r="AJ6" s="619" t="s">
        <v>316</v>
      </c>
      <c r="AK6" s="760">
        <v>119825517.42926</v>
      </c>
      <c r="AL6" s="761">
        <v>24776</v>
      </c>
      <c r="AM6" s="762">
        <v>4836</v>
      </c>
      <c r="AN6" s="763">
        <v>0.79169999999999996</v>
      </c>
      <c r="AO6" s="764">
        <v>1.3957999999999999</v>
      </c>
      <c r="AP6" s="765">
        <v>0.87019999999999997</v>
      </c>
      <c r="AQ6" s="763">
        <v>0.89139999999999997</v>
      </c>
      <c r="AR6" s="766">
        <v>0.89139999999999997</v>
      </c>
      <c r="AS6" s="763">
        <v>1694</v>
      </c>
      <c r="AT6" s="764">
        <v>206.38000000000011</v>
      </c>
      <c r="AU6" s="765">
        <v>5113271</v>
      </c>
      <c r="AV6" s="763">
        <v>0.91200000000000003</v>
      </c>
      <c r="AW6" s="767">
        <v>4663303</v>
      </c>
      <c r="BB6" s="619" t="s">
        <v>315</v>
      </c>
      <c r="BC6" s="619" t="s">
        <v>583</v>
      </c>
      <c r="BD6" s="768">
        <v>13735558373</v>
      </c>
      <c r="BE6" s="769">
        <v>423.94</v>
      </c>
      <c r="BF6" s="770">
        <v>32399770</v>
      </c>
      <c r="BG6" s="771">
        <v>1.3957999999999999</v>
      </c>
      <c r="BH6" s="673"/>
      <c r="BI6" s="770">
        <v>24776</v>
      </c>
      <c r="BJ6" s="769">
        <v>58.44</v>
      </c>
      <c r="BK6" s="770">
        <v>160195</v>
      </c>
      <c r="BL6" s="770">
        <v>378</v>
      </c>
      <c r="BN6" s="723"/>
      <c r="BO6" s="723"/>
      <c r="BP6" s="1234" t="s">
        <v>708</v>
      </c>
      <c r="BQ6" s="1234"/>
      <c r="BR6" s="1234"/>
      <c r="BT6" s="1091" t="s">
        <v>709</v>
      </c>
      <c r="BU6" s="1091" t="s">
        <v>710</v>
      </c>
      <c r="BW6" s="1091" t="s">
        <v>1033</v>
      </c>
      <c r="BX6" s="1091" t="s">
        <v>1036</v>
      </c>
      <c r="BY6" s="1091"/>
      <c r="BZ6" s="715"/>
      <c r="CA6" s="619" t="s">
        <v>315</v>
      </c>
      <c r="CB6" s="619" t="s">
        <v>583</v>
      </c>
      <c r="CC6" s="770">
        <v>34926</v>
      </c>
      <c r="CD6" s="770">
        <v>36025</v>
      </c>
      <c r="CE6" s="770">
        <v>36246</v>
      </c>
      <c r="CF6" s="779">
        <v>35732.333333333336</v>
      </c>
      <c r="CG6" s="779">
        <v>0.87019999999999997</v>
      </c>
      <c r="CH6" s="639"/>
      <c r="CI6" s="779">
        <v>-513.66666666666424</v>
      </c>
      <c r="CJ6" s="779">
        <v>-1.4200000000000001E-2</v>
      </c>
      <c r="CL6" s="619" t="s">
        <v>315</v>
      </c>
      <c r="CM6" s="619" t="s">
        <v>583</v>
      </c>
      <c r="CN6" s="780">
        <v>0.89139999999999997</v>
      </c>
      <c r="CO6" s="781"/>
      <c r="CP6" s="780">
        <v>24776</v>
      </c>
      <c r="CQ6" s="782">
        <v>38264189</v>
      </c>
      <c r="CR6" s="782">
        <v>0</v>
      </c>
      <c r="CS6" s="783">
        <v>38264189</v>
      </c>
      <c r="CT6" s="783">
        <v>1544.41</v>
      </c>
      <c r="CU6" s="781"/>
      <c r="CV6" s="784">
        <v>1694</v>
      </c>
      <c r="CW6" s="780">
        <v>206.38000000000011</v>
      </c>
      <c r="CX6" s="785">
        <v>0.91200000000000003</v>
      </c>
      <c r="CY6" s="786"/>
      <c r="CZ6" s="787">
        <v>0.57799999999999996</v>
      </c>
      <c r="DA6" s="783" t="s">
        <v>2</v>
      </c>
      <c r="DB6" s="781"/>
      <c r="DC6" s="788">
        <v>0.91200000000000003</v>
      </c>
      <c r="DX6" s="1037" t="s">
        <v>315</v>
      </c>
      <c r="DY6" s="1038" t="s">
        <v>315</v>
      </c>
      <c r="DZ6" s="1038" t="s">
        <v>744</v>
      </c>
      <c r="EA6" s="1039" t="s">
        <v>316</v>
      </c>
      <c r="EB6" s="792">
        <v>22809</v>
      </c>
      <c r="EC6" s="793"/>
      <c r="ED6" s="794">
        <v>22809</v>
      </c>
      <c r="EE6" s="794"/>
      <c r="EF6" s="793"/>
      <c r="EG6" s="794">
        <v>0.92060865353567967</v>
      </c>
      <c r="EH6" s="793"/>
      <c r="EI6" s="794">
        <v>4663303</v>
      </c>
      <c r="EJ6" s="794"/>
      <c r="EK6" s="794">
        <v>4293077</v>
      </c>
      <c r="EL6" s="794">
        <v>4663303</v>
      </c>
      <c r="EM6" s="793">
        <v>0</v>
      </c>
      <c r="EN6" s="793"/>
      <c r="EO6" s="795"/>
      <c r="ES6" s="796" t="s">
        <v>315</v>
      </c>
      <c r="ET6" s="797" t="s">
        <v>316</v>
      </c>
      <c r="EU6" s="411">
        <v>4293077</v>
      </c>
    </row>
    <row r="7" spans="1:151" ht="12.75" customHeight="1">
      <c r="A7" s="798" t="s">
        <v>317</v>
      </c>
      <c r="B7" s="799" t="s">
        <v>318</v>
      </c>
      <c r="C7" s="744">
        <v>4812</v>
      </c>
      <c r="D7" s="745">
        <v>4812</v>
      </c>
      <c r="E7" s="800"/>
      <c r="F7" s="800">
        <v>4812</v>
      </c>
      <c r="G7" s="800"/>
      <c r="H7" s="801">
        <v>4812</v>
      </c>
      <c r="K7" s="802" t="s">
        <v>317</v>
      </c>
      <c r="L7" s="803" t="s">
        <v>318</v>
      </c>
      <c r="M7" s="804">
        <v>2079322733</v>
      </c>
      <c r="N7" s="805">
        <v>156131363</v>
      </c>
      <c r="O7" s="804">
        <v>1923191370</v>
      </c>
      <c r="P7" s="802">
        <v>2015</v>
      </c>
      <c r="Q7" s="752">
        <v>0.95579999999999998</v>
      </c>
      <c r="R7" s="803">
        <v>2012127401</v>
      </c>
      <c r="S7" s="806">
        <v>156131363</v>
      </c>
      <c r="T7" s="803">
        <v>86398368</v>
      </c>
      <c r="U7" s="803">
        <v>433750685</v>
      </c>
      <c r="V7" s="803">
        <v>2688407817</v>
      </c>
      <c r="X7" s="619" t="s">
        <v>317</v>
      </c>
      <c r="Y7" s="619" t="s">
        <v>318</v>
      </c>
      <c r="Z7" s="807">
        <v>2688407817</v>
      </c>
      <c r="AA7" s="808">
        <v>17797259.748539999</v>
      </c>
      <c r="AB7" s="756">
        <v>7177907</v>
      </c>
      <c r="AC7" s="756">
        <v>98778</v>
      </c>
      <c r="AD7" s="809">
        <v>25073944.748539999</v>
      </c>
      <c r="AE7" s="810">
        <v>4812</v>
      </c>
      <c r="AF7" s="807">
        <v>5211</v>
      </c>
      <c r="AG7" s="807">
        <v>0.85309999999999997</v>
      </c>
      <c r="AI7" s="619" t="s">
        <v>317</v>
      </c>
      <c r="AJ7" s="619" t="s">
        <v>318</v>
      </c>
      <c r="AK7" s="760">
        <v>25073944.748539999</v>
      </c>
      <c r="AL7" s="761">
        <v>4812</v>
      </c>
      <c r="AM7" s="811">
        <v>5211</v>
      </c>
      <c r="AN7" s="812">
        <v>0.85309999999999997</v>
      </c>
      <c r="AO7" s="813">
        <v>0.44550000000000001</v>
      </c>
      <c r="AP7" s="814">
        <v>0.81310000000000004</v>
      </c>
      <c r="AQ7" s="812">
        <v>0.79239999999999999</v>
      </c>
      <c r="AR7" s="815">
        <v>0.79239999999999999</v>
      </c>
      <c r="AS7" s="812">
        <v>1505.86</v>
      </c>
      <c r="AT7" s="813">
        <v>394.52000000000021</v>
      </c>
      <c r="AU7" s="814">
        <v>1898430</v>
      </c>
      <c r="AV7" s="812">
        <v>1</v>
      </c>
      <c r="AW7" s="811">
        <v>1898430</v>
      </c>
      <c r="BB7" s="619" t="s">
        <v>317</v>
      </c>
      <c r="BC7" s="619" t="s">
        <v>584</v>
      </c>
      <c r="BD7" s="768">
        <v>2688407817</v>
      </c>
      <c r="BE7" s="769">
        <v>259.99</v>
      </c>
      <c r="BF7" s="808">
        <v>10340428</v>
      </c>
      <c r="BG7" s="816">
        <v>0.44550000000000001</v>
      </c>
      <c r="BH7" s="673"/>
      <c r="BI7" s="770">
        <v>4812</v>
      </c>
      <c r="BJ7" s="808">
        <v>18.510000000000002</v>
      </c>
      <c r="BK7" s="770">
        <v>38033</v>
      </c>
      <c r="BL7" s="810">
        <v>146</v>
      </c>
      <c r="BN7" s="619" t="s">
        <v>315</v>
      </c>
      <c r="BO7" s="619" t="s">
        <v>316</v>
      </c>
      <c r="BP7" s="772">
        <v>1.0827307692307693</v>
      </c>
      <c r="BQ7" s="772">
        <v>1.0389200000000001</v>
      </c>
      <c r="BR7" s="773">
        <v>0.99659999999999993</v>
      </c>
      <c r="BS7" s="774"/>
      <c r="BT7" s="775">
        <v>2017</v>
      </c>
      <c r="BU7" s="776">
        <v>0.99659999999999993</v>
      </c>
      <c r="BV7" s="777"/>
      <c r="BW7" s="778">
        <v>0.57999999999999996</v>
      </c>
      <c r="BX7" s="778">
        <v>0.57799999999999996</v>
      </c>
      <c r="BY7" s="778">
        <v>0.87309999999999999</v>
      </c>
      <c r="BZ7" s="715"/>
      <c r="CA7" s="619" t="s">
        <v>317</v>
      </c>
      <c r="CB7" s="619" t="s">
        <v>584</v>
      </c>
      <c r="CC7" s="770">
        <v>32161</v>
      </c>
      <c r="CD7" s="770">
        <v>33960</v>
      </c>
      <c r="CE7" s="770">
        <v>34041</v>
      </c>
      <c r="CF7" s="820">
        <v>33387.333333333336</v>
      </c>
      <c r="CG7" s="820">
        <v>0.81310000000000004</v>
      </c>
      <c r="CH7" s="639"/>
      <c r="CI7" s="820">
        <v>-653.66666666666424</v>
      </c>
      <c r="CJ7" s="820">
        <v>-1.9199999999999998E-2</v>
      </c>
      <c r="CL7" s="619" t="s">
        <v>317</v>
      </c>
      <c r="CM7" s="619" t="s">
        <v>584</v>
      </c>
      <c r="CN7" s="780">
        <v>0.79239999999999999</v>
      </c>
      <c r="CO7" s="781"/>
      <c r="CP7" s="780">
        <v>4812</v>
      </c>
      <c r="CQ7" s="787">
        <v>6031900</v>
      </c>
      <c r="CR7" s="821">
        <v>0</v>
      </c>
      <c r="CS7" s="787">
        <v>6031900</v>
      </c>
      <c r="CT7" s="787">
        <v>1253.51</v>
      </c>
      <c r="CU7" s="781"/>
      <c r="CV7" s="822">
        <v>1505.86</v>
      </c>
      <c r="CW7" s="787">
        <v>394.52000000000021</v>
      </c>
      <c r="CX7" s="785">
        <v>0.83199999999999996</v>
      </c>
      <c r="CY7" s="786"/>
      <c r="CZ7" s="787">
        <v>0.755</v>
      </c>
      <c r="DA7" s="787">
        <v>1</v>
      </c>
      <c r="DB7" s="781"/>
      <c r="DC7" s="785">
        <v>1</v>
      </c>
      <c r="DX7" s="1038" t="s">
        <v>315</v>
      </c>
      <c r="DY7" s="1038" t="s">
        <v>7</v>
      </c>
      <c r="DZ7" s="1038" t="s">
        <v>6</v>
      </c>
      <c r="EA7" s="1039" t="s">
        <v>1051</v>
      </c>
      <c r="EB7" s="792">
        <v>992</v>
      </c>
      <c r="EC7" s="793"/>
      <c r="ED7" s="794">
        <v>992</v>
      </c>
      <c r="EE7" s="794"/>
      <c r="EF7" s="793"/>
      <c r="EG7" s="794">
        <v>4.0038747174685183E-2</v>
      </c>
      <c r="EH7" s="793"/>
      <c r="EI7" s="794">
        <v>0</v>
      </c>
      <c r="EJ7" s="794"/>
      <c r="EK7" s="794">
        <v>186713</v>
      </c>
      <c r="EL7" s="794"/>
      <c r="EM7" s="793"/>
      <c r="EN7" s="793"/>
      <c r="EO7" s="795"/>
      <c r="ES7" s="823" t="s">
        <v>317</v>
      </c>
      <c r="ET7" s="824" t="s">
        <v>318</v>
      </c>
      <c r="EU7" s="411">
        <v>1898430</v>
      </c>
    </row>
    <row r="8" spans="1:151" ht="12.75" customHeight="1">
      <c r="A8" s="798" t="s">
        <v>319</v>
      </c>
      <c r="B8" s="799" t="s">
        <v>320</v>
      </c>
      <c r="C8" s="744">
        <v>1347</v>
      </c>
      <c r="D8" s="745">
        <v>1347</v>
      </c>
      <c r="E8" s="800"/>
      <c r="F8" s="800">
        <v>1347</v>
      </c>
      <c r="G8" s="800"/>
      <c r="H8" s="801">
        <v>1347</v>
      </c>
      <c r="K8" s="802" t="s">
        <v>319</v>
      </c>
      <c r="L8" s="803" t="s">
        <v>320</v>
      </c>
      <c r="M8" s="804">
        <v>1492245764</v>
      </c>
      <c r="N8" s="805">
        <v>77881405</v>
      </c>
      <c r="O8" s="804">
        <v>1414364359</v>
      </c>
      <c r="P8" s="802">
        <v>2015</v>
      </c>
      <c r="Q8" s="752">
        <v>1.0597000000000001</v>
      </c>
      <c r="R8" s="803">
        <v>1334683740</v>
      </c>
      <c r="S8" s="806">
        <v>77881405</v>
      </c>
      <c r="T8" s="803">
        <v>52182193</v>
      </c>
      <c r="U8" s="803">
        <v>178423933</v>
      </c>
      <c r="V8" s="803">
        <v>1643171271</v>
      </c>
      <c r="X8" s="619" t="s">
        <v>319</v>
      </c>
      <c r="Y8" s="619" t="s">
        <v>320</v>
      </c>
      <c r="Z8" s="807">
        <v>1643171271</v>
      </c>
      <c r="AA8" s="808">
        <v>10877793.81402</v>
      </c>
      <c r="AB8" s="756">
        <v>1947053</v>
      </c>
      <c r="AC8" s="756">
        <v>38810</v>
      </c>
      <c r="AD8" s="809">
        <v>12863656.81402</v>
      </c>
      <c r="AE8" s="810">
        <v>1347</v>
      </c>
      <c r="AF8" s="807">
        <v>9550</v>
      </c>
      <c r="AG8" s="807">
        <v>1.5634999999999999</v>
      </c>
      <c r="AI8" s="619" t="s">
        <v>319</v>
      </c>
      <c r="AJ8" s="619" t="s">
        <v>320</v>
      </c>
      <c r="AK8" s="760">
        <v>12863656.81402</v>
      </c>
      <c r="AL8" s="761">
        <v>1347</v>
      </c>
      <c r="AM8" s="811">
        <v>9550</v>
      </c>
      <c r="AN8" s="812">
        <v>1.5634999999999999</v>
      </c>
      <c r="AO8" s="813">
        <v>0.30109999999999998</v>
      </c>
      <c r="AP8" s="814">
        <v>0.82289999999999996</v>
      </c>
      <c r="AQ8" s="812">
        <v>1.0669999999999999</v>
      </c>
      <c r="AR8" s="815" t="s">
        <v>2</v>
      </c>
      <c r="AS8" s="825" t="s">
        <v>2</v>
      </c>
      <c r="AT8" s="826" t="s">
        <v>2</v>
      </c>
      <c r="AU8" s="814">
        <v>0</v>
      </c>
      <c r="AV8" s="812" t="s">
        <v>2</v>
      </c>
      <c r="AW8" s="811">
        <v>0</v>
      </c>
      <c r="BB8" s="619" t="s">
        <v>319</v>
      </c>
      <c r="BC8" s="619" t="s">
        <v>585</v>
      </c>
      <c r="BD8" s="768">
        <v>1643171271</v>
      </c>
      <c r="BE8" s="769">
        <v>235.06</v>
      </c>
      <c r="BF8" s="808">
        <v>6990433</v>
      </c>
      <c r="BG8" s="816">
        <v>0.30109999999999998</v>
      </c>
      <c r="BH8" s="673"/>
      <c r="BI8" s="770">
        <v>1347</v>
      </c>
      <c r="BJ8" s="808">
        <v>5.73</v>
      </c>
      <c r="BK8" s="770">
        <v>11310</v>
      </c>
      <c r="BL8" s="810">
        <v>48</v>
      </c>
      <c r="BN8" s="619" t="s">
        <v>317</v>
      </c>
      <c r="BO8" s="619" t="s">
        <v>318</v>
      </c>
      <c r="BP8" s="772">
        <v>0.97819871006708514</v>
      </c>
      <c r="BQ8" s="817">
        <v>0.94833333333333347</v>
      </c>
      <c r="BR8" s="818">
        <v>0.95340000000000003</v>
      </c>
      <c r="BS8" s="774"/>
      <c r="BT8" s="819">
        <v>2015</v>
      </c>
      <c r="BU8" s="776">
        <v>0.95579999999999998</v>
      </c>
      <c r="BV8" s="777"/>
      <c r="BW8" s="778">
        <v>0.79</v>
      </c>
      <c r="BX8" s="778">
        <v>0.755</v>
      </c>
      <c r="BY8" s="778">
        <v>1.1405000000000001</v>
      </c>
      <c r="BZ8" s="715"/>
      <c r="CA8" s="619" t="s">
        <v>319</v>
      </c>
      <c r="CB8" s="619" t="s">
        <v>585</v>
      </c>
      <c r="CC8" s="770">
        <v>32270</v>
      </c>
      <c r="CD8" s="770">
        <v>34441</v>
      </c>
      <c r="CE8" s="770">
        <v>34655</v>
      </c>
      <c r="CF8" s="820">
        <v>33788.666666666664</v>
      </c>
      <c r="CG8" s="820">
        <v>0.82289999999999996</v>
      </c>
      <c r="CH8" s="639"/>
      <c r="CI8" s="820">
        <v>-866.33333333333576</v>
      </c>
      <c r="CJ8" s="820">
        <v>-2.5000000000000001E-2</v>
      </c>
      <c r="CL8" s="619" t="s">
        <v>319</v>
      </c>
      <c r="CM8" s="619" t="s">
        <v>585</v>
      </c>
      <c r="CN8" s="780" t="s">
        <v>2</v>
      </c>
      <c r="CO8" s="781"/>
      <c r="CP8" s="780">
        <v>1347</v>
      </c>
      <c r="CQ8" s="787">
        <v>2593661</v>
      </c>
      <c r="CR8" s="787">
        <v>0</v>
      </c>
      <c r="CS8" s="787">
        <v>2593661</v>
      </c>
      <c r="CT8" s="787">
        <v>1925.51</v>
      </c>
      <c r="CU8" s="781"/>
      <c r="CV8" s="822" t="s">
        <v>2</v>
      </c>
      <c r="CW8" s="787" t="s">
        <v>2</v>
      </c>
      <c r="CX8" s="785" t="s">
        <v>2</v>
      </c>
      <c r="CY8" s="786"/>
      <c r="CZ8" s="787">
        <v>0.54300000000000004</v>
      </c>
      <c r="DA8" s="787" t="s">
        <v>2</v>
      </c>
      <c r="DB8" s="781"/>
      <c r="DC8" s="785" t="s">
        <v>2</v>
      </c>
      <c r="DX8" s="1038" t="s">
        <v>315</v>
      </c>
      <c r="DY8" s="1038" t="s">
        <v>9</v>
      </c>
      <c r="DZ8" s="1038" t="s">
        <v>6</v>
      </c>
      <c r="EA8" s="1039" t="s">
        <v>1052</v>
      </c>
      <c r="EB8" s="792">
        <v>655</v>
      </c>
      <c r="EC8" s="793"/>
      <c r="ED8" s="794">
        <v>655</v>
      </c>
      <c r="EE8" s="794"/>
      <c r="EF8" s="793"/>
      <c r="EG8" s="794">
        <v>2.6436874394575396E-2</v>
      </c>
      <c r="EH8" s="793"/>
      <c r="EI8" s="794">
        <v>0</v>
      </c>
      <c r="EJ8" s="794"/>
      <c r="EK8" s="794">
        <v>123283</v>
      </c>
      <c r="EL8" s="794"/>
      <c r="EM8" s="793"/>
      <c r="EN8" s="793"/>
      <c r="EO8" s="795"/>
      <c r="ES8" s="823" t="s">
        <v>319</v>
      </c>
      <c r="ET8" s="824" t="s">
        <v>320</v>
      </c>
      <c r="EU8" s="411">
        <v>0</v>
      </c>
    </row>
    <row r="9" spans="1:151" ht="15.75">
      <c r="A9" s="798" t="s">
        <v>321</v>
      </c>
      <c r="B9" s="799" t="s">
        <v>322</v>
      </c>
      <c r="C9" s="744">
        <v>3184</v>
      </c>
      <c r="D9" s="745">
        <v>3184</v>
      </c>
      <c r="E9" s="800"/>
      <c r="F9" s="800">
        <v>3184</v>
      </c>
      <c r="G9" s="800"/>
      <c r="H9" s="801">
        <v>3184</v>
      </c>
      <c r="K9" s="802" t="s">
        <v>321</v>
      </c>
      <c r="L9" s="803" t="s">
        <v>322</v>
      </c>
      <c r="M9" s="804">
        <v>1217238906</v>
      </c>
      <c r="N9" s="805">
        <v>250005300</v>
      </c>
      <c r="O9" s="804">
        <v>967233606</v>
      </c>
      <c r="P9" s="802">
        <v>2010</v>
      </c>
      <c r="Q9" s="752">
        <v>0.98929999999999996</v>
      </c>
      <c r="R9" s="803">
        <v>977694942</v>
      </c>
      <c r="S9" s="806">
        <v>250005300</v>
      </c>
      <c r="T9" s="803">
        <v>285389810</v>
      </c>
      <c r="U9" s="803">
        <v>376462874</v>
      </c>
      <c r="V9" s="803">
        <v>1889552926</v>
      </c>
      <c r="X9" s="619" t="s">
        <v>321</v>
      </c>
      <c r="Y9" s="619" t="s">
        <v>322</v>
      </c>
      <c r="Z9" s="807">
        <v>1889552926</v>
      </c>
      <c r="AA9" s="808">
        <v>12508840.37012</v>
      </c>
      <c r="AB9" s="756">
        <v>3285178</v>
      </c>
      <c r="AC9" s="756">
        <v>97344</v>
      </c>
      <c r="AD9" s="809">
        <v>15891362.37012</v>
      </c>
      <c r="AE9" s="810">
        <v>3184</v>
      </c>
      <c r="AF9" s="807">
        <v>4991</v>
      </c>
      <c r="AG9" s="807">
        <v>0.81710000000000005</v>
      </c>
      <c r="AI9" s="619" t="s">
        <v>321</v>
      </c>
      <c r="AJ9" s="619" t="s">
        <v>322</v>
      </c>
      <c r="AK9" s="760">
        <v>15891362.37012</v>
      </c>
      <c r="AL9" s="761">
        <v>3184</v>
      </c>
      <c r="AM9" s="811">
        <v>4991</v>
      </c>
      <c r="AN9" s="812">
        <v>0.81710000000000005</v>
      </c>
      <c r="AO9" s="813">
        <v>0.1532</v>
      </c>
      <c r="AP9" s="814">
        <v>0.78269999999999995</v>
      </c>
      <c r="AQ9" s="812">
        <v>0.73349999999999993</v>
      </c>
      <c r="AR9" s="815">
        <v>0.73349999999999993</v>
      </c>
      <c r="AS9" s="825">
        <v>1393.93</v>
      </c>
      <c r="AT9" s="826">
        <v>506.45000000000005</v>
      </c>
      <c r="AU9" s="814">
        <v>1612537</v>
      </c>
      <c r="AV9" s="812">
        <v>1</v>
      </c>
      <c r="AW9" s="811">
        <v>1612537</v>
      </c>
      <c r="BB9" s="619" t="s">
        <v>321</v>
      </c>
      <c r="BC9" s="619" t="s">
        <v>586</v>
      </c>
      <c r="BD9" s="768">
        <v>1889552926</v>
      </c>
      <c r="BE9" s="769">
        <v>531.45000000000005</v>
      </c>
      <c r="BF9" s="808">
        <v>3555467</v>
      </c>
      <c r="BG9" s="816">
        <v>0.1532</v>
      </c>
      <c r="BH9" s="673"/>
      <c r="BI9" s="770">
        <v>3184</v>
      </c>
      <c r="BJ9" s="808">
        <v>5.99</v>
      </c>
      <c r="BK9" s="770">
        <v>25632</v>
      </c>
      <c r="BL9" s="810">
        <v>48</v>
      </c>
      <c r="BN9" s="619" t="s">
        <v>319</v>
      </c>
      <c r="BO9" s="619" t="s">
        <v>320</v>
      </c>
      <c r="BP9" s="772">
        <v>0.99153225806451617</v>
      </c>
      <c r="BQ9" s="817">
        <v>1.0676056338028168</v>
      </c>
      <c r="BR9" s="818">
        <v>1.0771999999999999</v>
      </c>
      <c r="BS9" s="774"/>
      <c r="BT9" s="819">
        <v>2015</v>
      </c>
      <c r="BU9" s="776">
        <v>1.0597000000000001</v>
      </c>
      <c r="BV9" s="777"/>
      <c r="BW9" s="778">
        <v>0.51249999999999996</v>
      </c>
      <c r="BX9" s="778">
        <v>0.54300000000000004</v>
      </c>
      <c r="BY9" s="778">
        <v>0.82020000000000004</v>
      </c>
      <c r="BZ9" s="622"/>
      <c r="CA9" s="619" t="s">
        <v>321</v>
      </c>
      <c r="CB9" s="619" t="s">
        <v>586</v>
      </c>
      <c r="CC9" s="770">
        <v>31128</v>
      </c>
      <c r="CD9" s="770">
        <v>32604</v>
      </c>
      <c r="CE9" s="770">
        <v>32676</v>
      </c>
      <c r="CF9" s="820">
        <v>32136</v>
      </c>
      <c r="CG9" s="820">
        <v>0.78269999999999995</v>
      </c>
      <c r="CH9" s="639"/>
      <c r="CI9" s="820">
        <v>-540</v>
      </c>
      <c r="CJ9" s="820">
        <v>-1.6500000000000001E-2</v>
      </c>
      <c r="CL9" s="619" t="s">
        <v>321</v>
      </c>
      <c r="CM9" s="619" t="s">
        <v>586</v>
      </c>
      <c r="CN9" s="780">
        <v>0.73349999999999993</v>
      </c>
      <c r="CO9" s="781"/>
      <c r="CP9" s="780">
        <v>3184</v>
      </c>
      <c r="CQ9" s="787">
        <v>4460783</v>
      </c>
      <c r="CR9" s="787">
        <v>0</v>
      </c>
      <c r="CS9" s="787">
        <v>4460783</v>
      </c>
      <c r="CT9" s="787">
        <v>1401</v>
      </c>
      <c r="CU9" s="781"/>
      <c r="CV9" s="822">
        <v>1393.93</v>
      </c>
      <c r="CW9" s="787">
        <v>506.45000000000005</v>
      </c>
      <c r="CX9" s="785">
        <v>1</v>
      </c>
      <c r="CY9" s="786"/>
      <c r="CZ9" s="787">
        <v>0.79200000000000004</v>
      </c>
      <c r="DA9" s="787">
        <v>1</v>
      </c>
      <c r="DB9" s="781"/>
      <c r="DC9" s="785">
        <v>1</v>
      </c>
      <c r="DX9" s="1040" t="s">
        <v>315</v>
      </c>
      <c r="DY9" s="1040" t="s">
        <v>237</v>
      </c>
      <c r="DZ9" s="1040" t="s">
        <v>6</v>
      </c>
      <c r="EA9" s="1041" t="s">
        <v>1053</v>
      </c>
      <c r="EB9" s="792">
        <v>320</v>
      </c>
      <c r="EC9" s="827"/>
      <c r="ED9" s="828">
        <v>320</v>
      </c>
      <c r="EE9" s="828">
        <v>24776</v>
      </c>
      <c r="EF9" s="827"/>
      <c r="EG9" s="828">
        <v>1.2915724895059735E-2</v>
      </c>
      <c r="EH9" s="827"/>
      <c r="EI9" s="794">
        <v>0</v>
      </c>
      <c r="EJ9" s="828"/>
      <c r="EK9" s="828">
        <v>60230</v>
      </c>
      <c r="EL9" s="828"/>
      <c r="EM9" s="827"/>
      <c r="EN9" s="827"/>
      <c r="EO9" s="829"/>
      <c r="ES9" s="823" t="s">
        <v>321</v>
      </c>
      <c r="ET9" s="824" t="s">
        <v>322</v>
      </c>
      <c r="EU9" s="411">
        <v>1612537</v>
      </c>
    </row>
    <row r="10" spans="1:151" ht="15.75">
      <c r="A10" s="798" t="s">
        <v>323</v>
      </c>
      <c r="B10" s="799" t="s">
        <v>324</v>
      </c>
      <c r="C10" s="744">
        <v>2980</v>
      </c>
      <c r="D10" s="745">
        <v>2980</v>
      </c>
      <c r="E10" s="800"/>
      <c r="F10" s="800">
        <v>2980</v>
      </c>
      <c r="G10" s="800"/>
      <c r="H10" s="801">
        <v>2980</v>
      </c>
      <c r="K10" s="802" t="s">
        <v>323</v>
      </c>
      <c r="L10" s="803" t="s">
        <v>324</v>
      </c>
      <c r="M10" s="804">
        <v>3503090775</v>
      </c>
      <c r="N10" s="805">
        <v>112002000</v>
      </c>
      <c r="O10" s="804">
        <v>3391088775</v>
      </c>
      <c r="P10" s="802">
        <v>2015</v>
      </c>
      <c r="Q10" s="752">
        <v>1.0307999999999999</v>
      </c>
      <c r="R10" s="803">
        <v>3289764042</v>
      </c>
      <c r="S10" s="806">
        <v>112002000</v>
      </c>
      <c r="T10" s="803">
        <v>98978600</v>
      </c>
      <c r="U10" s="803">
        <v>430875159</v>
      </c>
      <c r="V10" s="803">
        <v>3931619801</v>
      </c>
      <c r="X10" s="619" t="s">
        <v>323</v>
      </c>
      <c r="Y10" s="619" t="s">
        <v>324</v>
      </c>
      <c r="Z10" s="807">
        <v>3931619801</v>
      </c>
      <c r="AA10" s="808">
        <v>26027323.082619999</v>
      </c>
      <c r="AB10" s="756">
        <v>6373150</v>
      </c>
      <c r="AC10" s="756">
        <v>51375</v>
      </c>
      <c r="AD10" s="809">
        <v>32451848.082619999</v>
      </c>
      <c r="AE10" s="810">
        <v>2980</v>
      </c>
      <c r="AF10" s="807">
        <v>10890</v>
      </c>
      <c r="AG10" s="807">
        <v>1.7828999999999999</v>
      </c>
      <c r="AI10" s="619" t="s">
        <v>323</v>
      </c>
      <c r="AJ10" s="619" t="s">
        <v>324</v>
      </c>
      <c r="AK10" s="760">
        <v>32451848.082619999</v>
      </c>
      <c r="AL10" s="761">
        <v>2980</v>
      </c>
      <c r="AM10" s="811">
        <v>10890</v>
      </c>
      <c r="AN10" s="812">
        <v>1.7828999999999999</v>
      </c>
      <c r="AO10" s="813">
        <v>0.39750000000000002</v>
      </c>
      <c r="AP10" s="814">
        <v>0.77839999999999998</v>
      </c>
      <c r="AQ10" s="812">
        <v>1.1421999999999999</v>
      </c>
      <c r="AR10" s="815" t="s">
        <v>2</v>
      </c>
      <c r="AS10" s="825" t="s">
        <v>2</v>
      </c>
      <c r="AT10" s="826" t="s">
        <v>2</v>
      </c>
      <c r="AU10" s="814">
        <v>0</v>
      </c>
      <c r="AV10" s="812" t="s">
        <v>2</v>
      </c>
      <c r="AW10" s="811">
        <v>0</v>
      </c>
      <c r="BB10" s="619" t="s">
        <v>323</v>
      </c>
      <c r="BC10" s="619" t="s">
        <v>587</v>
      </c>
      <c r="BD10" s="768">
        <v>3931619801</v>
      </c>
      <c r="BE10" s="769">
        <v>426.13</v>
      </c>
      <c r="BF10" s="808">
        <v>9226339</v>
      </c>
      <c r="BG10" s="816">
        <v>0.39750000000000002</v>
      </c>
      <c r="BH10" s="673"/>
      <c r="BI10" s="770">
        <v>2980</v>
      </c>
      <c r="BJ10" s="808">
        <v>6.99</v>
      </c>
      <c r="BK10" s="770">
        <v>27192</v>
      </c>
      <c r="BL10" s="810">
        <v>64</v>
      </c>
      <c r="BN10" s="619" t="s">
        <v>321</v>
      </c>
      <c r="BO10" s="619" t="s">
        <v>322</v>
      </c>
      <c r="BP10" s="772">
        <v>1.0764285714285715</v>
      </c>
      <c r="BQ10" s="772">
        <v>0.99444444444444446</v>
      </c>
      <c r="BR10" s="818">
        <v>0.95680000000000009</v>
      </c>
      <c r="BS10" s="774"/>
      <c r="BT10" s="819">
        <v>2010</v>
      </c>
      <c r="BU10" s="776">
        <v>0.98929999999999996</v>
      </c>
      <c r="BV10" s="777"/>
      <c r="BW10" s="778">
        <v>0.80100000000000005</v>
      </c>
      <c r="BX10" s="778">
        <v>0.79200000000000004</v>
      </c>
      <c r="BY10" s="778">
        <v>1.1963999999999999</v>
      </c>
      <c r="BZ10" s="622"/>
      <c r="CA10" s="619" t="s">
        <v>323</v>
      </c>
      <c r="CB10" s="619" t="s">
        <v>587</v>
      </c>
      <c r="CC10" s="770">
        <v>30909</v>
      </c>
      <c r="CD10" s="770">
        <v>32036</v>
      </c>
      <c r="CE10" s="770">
        <v>32934</v>
      </c>
      <c r="CF10" s="820">
        <v>31959.666666666668</v>
      </c>
      <c r="CG10" s="820">
        <v>0.77839999999999998</v>
      </c>
      <c r="CH10" s="639"/>
      <c r="CI10" s="820">
        <v>-974.33333333333212</v>
      </c>
      <c r="CJ10" s="820">
        <v>-2.9600000000000001E-2</v>
      </c>
      <c r="CL10" s="619" t="s">
        <v>323</v>
      </c>
      <c r="CM10" s="619" t="s">
        <v>587</v>
      </c>
      <c r="CN10" s="780" t="s">
        <v>2</v>
      </c>
      <c r="CO10" s="781"/>
      <c r="CP10" s="780">
        <v>2980</v>
      </c>
      <c r="CQ10" s="787">
        <v>4641903</v>
      </c>
      <c r="CR10" s="787">
        <v>0</v>
      </c>
      <c r="CS10" s="787">
        <v>4641903</v>
      </c>
      <c r="CT10" s="787">
        <v>1557.69</v>
      </c>
      <c r="CU10" s="781"/>
      <c r="CV10" s="822" t="s">
        <v>2</v>
      </c>
      <c r="CW10" s="787" t="s">
        <v>2</v>
      </c>
      <c r="CX10" s="785" t="s">
        <v>2</v>
      </c>
      <c r="CY10" s="786"/>
      <c r="CZ10" s="787">
        <v>0.45700000000000002</v>
      </c>
      <c r="DA10" s="787" t="s">
        <v>2</v>
      </c>
      <c r="DB10" s="781"/>
      <c r="DC10" s="785" t="s">
        <v>2</v>
      </c>
      <c r="DX10" s="1042" t="s">
        <v>317</v>
      </c>
      <c r="DY10" s="1042" t="s">
        <v>317</v>
      </c>
      <c r="DZ10" s="1042" t="s">
        <v>744</v>
      </c>
      <c r="EA10" s="1043" t="s">
        <v>318</v>
      </c>
      <c r="EB10" s="792">
        <v>4812</v>
      </c>
      <c r="EC10" s="833"/>
      <c r="ED10" s="834">
        <v>4812</v>
      </c>
      <c r="EE10" s="834">
        <v>4812</v>
      </c>
      <c r="EF10" s="833"/>
      <c r="EG10" s="834">
        <v>1</v>
      </c>
      <c r="EH10" s="833"/>
      <c r="EI10" s="794">
        <v>1898430</v>
      </c>
      <c r="EJ10" s="834"/>
      <c r="EK10" s="834">
        <v>1898430</v>
      </c>
      <c r="EL10" s="834">
        <v>1898430</v>
      </c>
      <c r="EM10" s="833">
        <v>0</v>
      </c>
      <c r="EN10" s="833"/>
      <c r="EO10" s="835"/>
      <c r="ES10" s="823" t="s">
        <v>323</v>
      </c>
      <c r="ET10" s="824" t="s">
        <v>324</v>
      </c>
      <c r="EU10" s="411">
        <v>0</v>
      </c>
    </row>
    <row r="11" spans="1:151" ht="15.75">
      <c r="A11" s="798" t="s">
        <v>325</v>
      </c>
      <c r="B11" s="799" t="s">
        <v>326</v>
      </c>
      <c r="C11" s="744">
        <v>1926</v>
      </c>
      <c r="D11" s="745">
        <v>2109</v>
      </c>
      <c r="E11" s="800"/>
      <c r="F11" s="800">
        <v>2109</v>
      </c>
      <c r="G11" s="800"/>
      <c r="H11" s="801">
        <v>2109</v>
      </c>
      <c r="K11" s="802" t="s">
        <v>325</v>
      </c>
      <c r="L11" s="803" t="s">
        <v>326</v>
      </c>
      <c r="M11" s="804">
        <v>3424363702</v>
      </c>
      <c r="N11" s="805">
        <v>70105600</v>
      </c>
      <c r="O11" s="804">
        <v>3354258102</v>
      </c>
      <c r="P11" s="802">
        <v>2014</v>
      </c>
      <c r="Q11" s="752">
        <v>0.90459999999999996</v>
      </c>
      <c r="R11" s="803">
        <v>3708001439</v>
      </c>
      <c r="S11" s="806">
        <v>70105600</v>
      </c>
      <c r="T11" s="803">
        <v>42398354</v>
      </c>
      <c r="U11" s="803">
        <v>281120426</v>
      </c>
      <c r="V11" s="803">
        <v>4101625819</v>
      </c>
      <c r="X11" s="619" t="s">
        <v>325</v>
      </c>
      <c r="Y11" s="619" t="s">
        <v>326</v>
      </c>
      <c r="Z11" s="807">
        <v>4101625819</v>
      </c>
      <c r="AA11" s="808">
        <v>27152762.921780001</v>
      </c>
      <c r="AB11" s="756">
        <v>4698845</v>
      </c>
      <c r="AC11" s="756">
        <v>82454</v>
      </c>
      <c r="AD11" s="809">
        <v>31934061.921780001</v>
      </c>
      <c r="AE11" s="810">
        <v>2109</v>
      </c>
      <c r="AF11" s="807">
        <v>15142</v>
      </c>
      <c r="AG11" s="807">
        <v>2.4790000000000001</v>
      </c>
      <c r="AI11" s="619" t="s">
        <v>325</v>
      </c>
      <c r="AJ11" s="619" t="s">
        <v>326</v>
      </c>
      <c r="AK11" s="760">
        <v>31934061.921780001</v>
      </c>
      <c r="AL11" s="761">
        <v>2109</v>
      </c>
      <c r="AM11" s="811">
        <v>15142</v>
      </c>
      <c r="AN11" s="812">
        <v>2.4790000000000001</v>
      </c>
      <c r="AO11" s="813">
        <v>0.71509999999999996</v>
      </c>
      <c r="AP11" s="814">
        <v>0.76490000000000002</v>
      </c>
      <c r="AQ11" s="812">
        <v>1.4456</v>
      </c>
      <c r="AR11" s="815" t="s">
        <v>2</v>
      </c>
      <c r="AS11" s="825" t="s">
        <v>2</v>
      </c>
      <c r="AT11" s="826" t="s">
        <v>2</v>
      </c>
      <c r="AU11" s="814">
        <v>0</v>
      </c>
      <c r="AV11" s="812" t="s">
        <v>2</v>
      </c>
      <c r="AW11" s="811">
        <v>0</v>
      </c>
      <c r="BB11" s="619" t="s">
        <v>325</v>
      </c>
      <c r="BC11" s="619" t="s">
        <v>588</v>
      </c>
      <c r="BD11" s="768">
        <v>4101625819</v>
      </c>
      <c r="BE11" s="769">
        <v>247.09</v>
      </c>
      <c r="BF11" s="808">
        <v>16599724</v>
      </c>
      <c r="BG11" s="816">
        <v>0.71509999999999996</v>
      </c>
      <c r="BH11" s="673"/>
      <c r="BI11" s="770">
        <v>2109</v>
      </c>
      <c r="BJ11" s="808">
        <v>8.5399999999999991</v>
      </c>
      <c r="BK11" s="770">
        <v>17897</v>
      </c>
      <c r="BL11" s="810">
        <v>72</v>
      </c>
      <c r="BN11" s="619" t="s">
        <v>323</v>
      </c>
      <c r="BO11" s="619" t="s">
        <v>324</v>
      </c>
      <c r="BP11" s="772">
        <v>1</v>
      </c>
      <c r="BQ11" s="817">
        <v>1.0442551174315882</v>
      </c>
      <c r="BR11" s="818">
        <v>1.032</v>
      </c>
      <c r="BS11" s="774"/>
      <c r="BT11" s="819">
        <v>2015</v>
      </c>
      <c r="BU11" s="776">
        <v>1.0307999999999999</v>
      </c>
      <c r="BV11" s="777"/>
      <c r="BW11" s="778">
        <v>0.443</v>
      </c>
      <c r="BX11" s="778">
        <v>0.45700000000000002</v>
      </c>
      <c r="BY11" s="778">
        <v>0.69030000000000002</v>
      </c>
      <c r="BZ11" s="622"/>
      <c r="CA11" s="619" t="s">
        <v>325</v>
      </c>
      <c r="CB11" s="619" t="s">
        <v>588</v>
      </c>
      <c r="CC11" s="770">
        <v>30153</v>
      </c>
      <c r="CD11" s="770">
        <v>31563</v>
      </c>
      <c r="CE11" s="770">
        <v>32500</v>
      </c>
      <c r="CF11" s="820">
        <v>31405.333333333332</v>
      </c>
      <c r="CG11" s="820">
        <v>0.76490000000000002</v>
      </c>
      <c r="CH11" s="639"/>
      <c r="CI11" s="820">
        <v>-1094.6666666666679</v>
      </c>
      <c r="CJ11" s="820">
        <v>-3.3700000000000001E-2</v>
      </c>
      <c r="CL11" s="619" t="s">
        <v>325</v>
      </c>
      <c r="CM11" s="619" t="s">
        <v>588</v>
      </c>
      <c r="CN11" s="780" t="s">
        <v>2</v>
      </c>
      <c r="CO11" s="781"/>
      <c r="CP11" s="780">
        <v>2109</v>
      </c>
      <c r="CQ11" s="787">
        <v>4410013</v>
      </c>
      <c r="CR11" s="787">
        <v>0</v>
      </c>
      <c r="CS11" s="787">
        <v>4410013</v>
      </c>
      <c r="CT11" s="787">
        <v>2091.04</v>
      </c>
      <c r="CU11" s="781"/>
      <c r="CV11" s="822" t="s">
        <v>2</v>
      </c>
      <c r="CW11" s="787" t="s">
        <v>2</v>
      </c>
      <c r="CX11" s="785" t="s">
        <v>2</v>
      </c>
      <c r="CY11" s="786"/>
      <c r="CZ11" s="787">
        <v>0.498</v>
      </c>
      <c r="DA11" s="787" t="s">
        <v>2</v>
      </c>
      <c r="DB11" s="781"/>
      <c r="DC11" s="785" t="s">
        <v>2</v>
      </c>
      <c r="DX11" s="1042" t="s">
        <v>319</v>
      </c>
      <c r="DY11" s="1042" t="s">
        <v>319</v>
      </c>
      <c r="DZ11" s="1042" t="s">
        <v>744</v>
      </c>
      <c r="EA11" s="1043" t="s">
        <v>320</v>
      </c>
      <c r="EB11" s="792">
        <v>1347</v>
      </c>
      <c r="EC11" s="833"/>
      <c r="ED11" s="834">
        <v>1347</v>
      </c>
      <c r="EE11" s="834">
        <v>1347</v>
      </c>
      <c r="EF11" s="833"/>
      <c r="EG11" s="834">
        <v>1</v>
      </c>
      <c r="EH11" s="833"/>
      <c r="EI11" s="794">
        <v>0</v>
      </c>
      <c r="EJ11" s="834"/>
      <c r="EK11" s="834">
        <v>0</v>
      </c>
      <c r="EL11" s="834">
        <v>0</v>
      </c>
      <c r="EM11" s="833">
        <v>0</v>
      </c>
      <c r="EN11" s="833"/>
      <c r="EO11" s="835"/>
      <c r="ES11" s="823" t="s">
        <v>325</v>
      </c>
      <c r="ET11" s="824" t="s">
        <v>326</v>
      </c>
      <c r="EU11" s="411">
        <v>0</v>
      </c>
    </row>
    <row r="12" spans="1:151" ht="15.75">
      <c r="A12" s="798" t="s">
        <v>327</v>
      </c>
      <c r="B12" s="799" t="s">
        <v>328</v>
      </c>
      <c r="C12" s="744">
        <v>6501</v>
      </c>
      <c r="D12" s="745">
        <v>6951</v>
      </c>
      <c r="E12" s="800"/>
      <c r="F12" s="800">
        <v>6951</v>
      </c>
      <c r="G12" s="800"/>
      <c r="H12" s="801">
        <v>6951</v>
      </c>
      <c r="K12" s="802" t="s">
        <v>327</v>
      </c>
      <c r="L12" s="803" t="s">
        <v>328</v>
      </c>
      <c r="M12" s="804">
        <v>4144180568</v>
      </c>
      <c r="N12" s="805">
        <v>262155124</v>
      </c>
      <c r="O12" s="804">
        <v>3882025444</v>
      </c>
      <c r="P12" s="802">
        <v>2010</v>
      </c>
      <c r="Q12" s="752">
        <v>1.0831999999999999</v>
      </c>
      <c r="R12" s="803">
        <v>3583849191</v>
      </c>
      <c r="S12" s="806">
        <v>262155124</v>
      </c>
      <c r="T12" s="803">
        <v>110180819</v>
      </c>
      <c r="U12" s="803">
        <v>1703313661</v>
      </c>
      <c r="V12" s="803">
        <v>5659498795</v>
      </c>
      <c r="X12" s="619" t="s">
        <v>327</v>
      </c>
      <c r="Y12" s="619" t="s">
        <v>328</v>
      </c>
      <c r="Z12" s="807">
        <v>5659498795</v>
      </c>
      <c r="AA12" s="808">
        <v>37465882.0229</v>
      </c>
      <c r="AB12" s="756">
        <v>8421788</v>
      </c>
      <c r="AC12" s="756">
        <v>379088</v>
      </c>
      <c r="AD12" s="809">
        <v>46266758.0229</v>
      </c>
      <c r="AE12" s="810">
        <v>6951</v>
      </c>
      <c r="AF12" s="807">
        <v>6656</v>
      </c>
      <c r="AG12" s="807">
        <v>1.0896999999999999</v>
      </c>
      <c r="AI12" s="619" t="s">
        <v>327</v>
      </c>
      <c r="AJ12" s="619" t="s">
        <v>328</v>
      </c>
      <c r="AK12" s="760">
        <v>46266758.0229</v>
      </c>
      <c r="AL12" s="761">
        <v>6951</v>
      </c>
      <c r="AM12" s="811">
        <v>6656</v>
      </c>
      <c r="AN12" s="812">
        <v>1.0896999999999999</v>
      </c>
      <c r="AO12" s="813">
        <v>0.29470000000000002</v>
      </c>
      <c r="AP12" s="814">
        <v>0.92290000000000005</v>
      </c>
      <c r="AQ12" s="812">
        <v>0.92689999999999995</v>
      </c>
      <c r="AR12" s="815">
        <v>0.92689999999999995</v>
      </c>
      <c r="AS12" s="825">
        <v>1761.46</v>
      </c>
      <c r="AT12" s="826">
        <v>138.92000000000007</v>
      </c>
      <c r="AU12" s="814">
        <v>965633</v>
      </c>
      <c r="AV12" s="812">
        <v>1</v>
      </c>
      <c r="AW12" s="811">
        <v>965633</v>
      </c>
      <c r="BB12" s="619" t="s">
        <v>327</v>
      </c>
      <c r="BC12" s="619" t="s">
        <v>589</v>
      </c>
      <c r="BD12" s="768">
        <v>5659498795</v>
      </c>
      <c r="BE12" s="769">
        <v>827.19</v>
      </c>
      <c r="BF12" s="808">
        <v>6841837</v>
      </c>
      <c r="BG12" s="816">
        <v>0.29470000000000002</v>
      </c>
      <c r="BH12" s="673"/>
      <c r="BI12" s="770">
        <v>6951</v>
      </c>
      <c r="BJ12" s="808">
        <v>8.4</v>
      </c>
      <c r="BK12" s="770">
        <v>47495</v>
      </c>
      <c r="BL12" s="810">
        <v>57</v>
      </c>
      <c r="BN12" s="619" t="s">
        <v>325</v>
      </c>
      <c r="BO12" s="619" t="s">
        <v>326</v>
      </c>
      <c r="BP12" s="817">
        <v>0.90083478260869565</v>
      </c>
      <c r="BQ12" s="772">
        <v>0.91461606354810243</v>
      </c>
      <c r="BR12" s="818">
        <v>0.8992</v>
      </c>
      <c r="BS12" s="774"/>
      <c r="BT12" s="819">
        <v>2014</v>
      </c>
      <c r="BU12" s="776">
        <v>0.90459999999999996</v>
      </c>
      <c r="BV12" s="777"/>
      <c r="BW12" s="778">
        <v>0.55000000000000004</v>
      </c>
      <c r="BX12" s="778">
        <v>0.498</v>
      </c>
      <c r="BY12" s="778">
        <v>0.75229999999999997</v>
      </c>
      <c r="BZ12" s="622"/>
      <c r="CA12" s="619" t="s">
        <v>327</v>
      </c>
      <c r="CB12" s="619" t="s">
        <v>589</v>
      </c>
      <c r="CC12" s="770">
        <v>37010</v>
      </c>
      <c r="CD12" s="770">
        <v>37918</v>
      </c>
      <c r="CE12" s="770">
        <v>38758</v>
      </c>
      <c r="CF12" s="820">
        <v>37895.333333333336</v>
      </c>
      <c r="CG12" s="820">
        <v>0.92290000000000005</v>
      </c>
      <c r="CH12" s="639"/>
      <c r="CI12" s="820">
        <v>-862.66666666666424</v>
      </c>
      <c r="CJ12" s="820">
        <v>-2.23E-2</v>
      </c>
      <c r="CL12" s="619" t="s">
        <v>327</v>
      </c>
      <c r="CM12" s="619" t="s">
        <v>589</v>
      </c>
      <c r="CN12" s="780">
        <v>0.92689999999999995</v>
      </c>
      <c r="CO12" s="781"/>
      <c r="CP12" s="780">
        <v>6951</v>
      </c>
      <c r="CQ12" s="787">
        <v>14300984</v>
      </c>
      <c r="CR12" s="787">
        <v>0</v>
      </c>
      <c r="CS12" s="787">
        <v>14300984</v>
      </c>
      <c r="CT12" s="787">
        <v>2057.4</v>
      </c>
      <c r="CU12" s="781"/>
      <c r="CV12" s="822">
        <v>1761.46</v>
      </c>
      <c r="CW12" s="787">
        <v>138.92000000000007</v>
      </c>
      <c r="CX12" s="785">
        <v>1</v>
      </c>
      <c r="CY12" s="786"/>
      <c r="CZ12" s="787">
        <v>0.59599999999999997</v>
      </c>
      <c r="DA12" s="787" t="s">
        <v>2</v>
      </c>
      <c r="DB12" s="781"/>
      <c r="DC12" s="785">
        <v>1</v>
      </c>
      <c r="DX12" s="1042" t="s">
        <v>321</v>
      </c>
      <c r="DY12" s="1042" t="s">
        <v>321</v>
      </c>
      <c r="DZ12" s="1042" t="s">
        <v>744</v>
      </c>
      <c r="EA12" s="1043" t="s">
        <v>322</v>
      </c>
      <c r="EB12" s="792">
        <v>3184</v>
      </c>
      <c r="EC12" s="833"/>
      <c r="ED12" s="834">
        <v>3184</v>
      </c>
      <c r="EE12" s="834">
        <v>3184</v>
      </c>
      <c r="EF12" s="833"/>
      <c r="EG12" s="834">
        <v>1</v>
      </c>
      <c r="EH12" s="833"/>
      <c r="EI12" s="794">
        <v>1612537</v>
      </c>
      <c r="EJ12" s="834"/>
      <c r="EK12" s="834">
        <v>1612537</v>
      </c>
      <c r="EL12" s="834">
        <v>1612537</v>
      </c>
      <c r="EM12" s="833">
        <v>0</v>
      </c>
      <c r="EN12" s="833"/>
      <c r="EO12" s="835"/>
      <c r="ES12" s="823" t="s">
        <v>327</v>
      </c>
      <c r="ET12" s="824" t="s">
        <v>328</v>
      </c>
      <c r="EU12" s="411">
        <v>903119</v>
      </c>
    </row>
    <row r="13" spans="1:151" ht="15.75">
      <c r="A13" s="798" t="s">
        <v>329</v>
      </c>
      <c r="B13" s="799" t="s">
        <v>330</v>
      </c>
      <c r="C13" s="744">
        <v>2111</v>
      </c>
      <c r="D13" s="745">
        <v>2193</v>
      </c>
      <c r="E13" s="800"/>
      <c r="F13" s="800">
        <v>2193</v>
      </c>
      <c r="G13" s="800"/>
      <c r="H13" s="801">
        <v>2193</v>
      </c>
      <c r="K13" s="802" t="s">
        <v>329</v>
      </c>
      <c r="L13" s="803" t="s">
        <v>330</v>
      </c>
      <c r="M13" s="804">
        <v>934642002</v>
      </c>
      <c r="N13" s="805">
        <v>176678512</v>
      </c>
      <c r="O13" s="804">
        <v>757963490</v>
      </c>
      <c r="P13" s="802">
        <v>2012</v>
      </c>
      <c r="Q13" s="752">
        <v>0.97409999999999997</v>
      </c>
      <c r="R13" s="803">
        <v>778116713</v>
      </c>
      <c r="S13" s="806">
        <v>176678512</v>
      </c>
      <c r="T13" s="803">
        <v>60349819</v>
      </c>
      <c r="U13" s="803">
        <v>329168631</v>
      </c>
      <c r="V13" s="803">
        <v>1344313675</v>
      </c>
      <c r="X13" s="619" t="s">
        <v>329</v>
      </c>
      <c r="Y13" s="619" t="s">
        <v>330</v>
      </c>
      <c r="Z13" s="807">
        <v>1344313675</v>
      </c>
      <c r="AA13" s="808">
        <v>8899356.5285</v>
      </c>
      <c r="AB13" s="756">
        <v>2306092</v>
      </c>
      <c r="AC13" s="756">
        <v>85648</v>
      </c>
      <c r="AD13" s="809">
        <v>11291096.5285</v>
      </c>
      <c r="AE13" s="810">
        <v>2193</v>
      </c>
      <c r="AF13" s="807">
        <v>5149</v>
      </c>
      <c r="AG13" s="807">
        <v>0.84299999999999997</v>
      </c>
      <c r="AI13" s="619" t="s">
        <v>329</v>
      </c>
      <c r="AJ13" s="619" t="s">
        <v>330</v>
      </c>
      <c r="AK13" s="760">
        <v>11291096.5285</v>
      </c>
      <c r="AL13" s="761">
        <v>2193</v>
      </c>
      <c r="AM13" s="811">
        <v>5149</v>
      </c>
      <c r="AN13" s="812">
        <v>0.84299999999999997</v>
      </c>
      <c r="AO13" s="813">
        <v>8.2799999999999999E-2</v>
      </c>
      <c r="AP13" s="814">
        <v>0.77200000000000002</v>
      </c>
      <c r="AQ13" s="812">
        <v>0.73150000000000004</v>
      </c>
      <c r="AR13" s="815">
        <v>0.73150000000000004</v>
      </c>
      <c r="AS13" s="825">
        <v>1390.13</v>
      </c>
      <c r="AT13" s="826">
        <v>510.25</v>
      </c>
      <c r="AU13" s="814">
        <v>1118978</v>
      </c>
      <c r="AV13" s="812">
        <v>1</v>
      </c>
      <c r="AW13" s="811">
        <v>1118978</v>
      </c>
      <c r="BB13" s="619" t="s">
        <v>329</v>
      </c>
      <c r="BC13" s="619" t="s">
        <v>590</v>
      </c>
      <c r="BD13" s="768">
        <v>1344313675</v>
      </c>
      <c r="BE13" s="769">
        <v>699.27</v>
      </c>
      <c r="BF13" s="808">
        <v>1922453</v>
      </c>
      <c r="BG13" s="816">
        <v>8.2799999999999999E-2</v>
      </c>
      <c r="BH13" s="673"/>
      <c r="BI13" s="770">
        <v>2193</v>
      </c>
      <c r="BJ13" s="808">
        <v>3.14</v>
      </c>
      <c r="BK13" s="770">
        <v>19828</v>
      </c>
      <c r="BL13" s="810">
        <v>28</v>
      </c>
      <c r="BN13" s="619" t="s">
        <v>327</v>
      </c>
      <c r="BO13" s="619" t="s">
        <v>328</v>
      </c>
      <c r="BP13" s="772">
        <v>1.2252125</v>
      </c>
      <c r="BQ13" s="772">
        <v>1.0614392727272728</v>
      </c>
      <c r="BR13" s="818">
        <v>1.0504</v>
      </c>
      <c r="BS13" s="774"/>
      <c r="BT13" s="819">
        <v>2010</v>
      </c>
      <c r="BU13" s="776">
        <v>1.0831999999999999</v>
      </c>
      <c r="BV13" s="777"/>
      <c r="BW13" s="778">
        <v>0.55000000000000004</v>
      </c>
      <c r="BX13" s="778">
        <v>0.59599999999999997</v>
      </c>
      <c r="BY13" s="778">
        <v>0.90029999999999999</v>
      </c>
      <c r="BZ13" s="622"/>
      <c r="CA13" s="619" t="s">
        <v>329</v>
      </c>
      <c r="CB13" s="619" t="s">
        <v>590</v>
      </c>
      <c r="CC13" s="770">
        <v>30993</v>
      </c>
      <c r="CD13" s="770">
        <v>31582</v>
      </c>
      <c r="CE13" s="770">
        <v>32516</v>
      </c>
      <c r="CF13" s="820">
        <v>31697</v>
      </c>
      <c r="CG13" s="820">
        <v>0.77200000000000002</v>
      </c>
      <c r="CH13" s="639"/>
      <c r="CI13" s="820">
        <v>-819</v>
      </c>
      <c r="CJ13" s="820">
        <v>-2.52E-2</v>
      </c>
      <c r="CL13" s="619" t="s">
        <v>329</v>
      </c>
      <c r="CM13" s="619" t="s">
        <v>590</v>
      </c>
      <c r="CN13" s="780">
        <v>0.73150000000000004</v>
      </c>
      <c r="CO13" s="781"/>
      <c r="CP13" s="780">
        <v>2193</v>
      </c>
      <c r="CQ13" s="787">
        <v>3103000</v>
      </c>
      <c r="CR13" s="787">
        <v>0</v>
      </c>
      <c r="CS13" s="787">
        <v>3103000</v>
      </c>
      <c r="CT13" s="787">
        <v>1414.96</v>
      </c>
      <c r="CU13" s="781"/>
      <c r="CV13" s="822">
        <v>1390.13</v>
      </c>
      <c r="CW13" s="787">
        <v>510.25</v>
      </c>
      <c r="CX13" s="785">
        <v>1</v>
      </c>
      <c r="CY13" s="786"/>
      <c r="CZ13" s="787">
        <v>0.80900000000000005</v>
      </c>
      <c r="DA13" s="787">
        <v>1</v>
      </c>
      <c r="DB13" s="781"/>
      <c r="DC13" s="785">
        <v>1</v>
      </c>
      <c r="DX13" s="1042" t="s">
        <v>323</v>
      </c>
      <c r="DY13" s="1042" t="s">
        <v>323</v>
      </c>
      <c r="DZ13" s="1042" t="s">
        <v>744</v>
      </c>
      <c r="EA13" s="1043" t="s">
        <v>324</v>
      </c>
      <c r="EB13" s="792">
        <v>2980</v>
      </c>
      <c r="EC13" s="833"/>
      <c r="ED13" s="834">
        <v>2980</v>
      </c>
      <c r="EE13" s="834">
        <v>2980</v>
      </c>
      <c r="EF13" s="833"/>
      <c r="EG13" s="834">
        <v>1</v>
      </c>
      <c r="EH13" s="833"/>
      <c r="EI13" s="794">
        <v>0</v>
      </c>
      <c r="EJ13" s="834"/>
      <c r="EK13" s="834">
        <v>0</v>
      </c>
      <c r="EL13" s="834">
        <v>0</v>
      </c>
      <c r="EM13" s="833">
        <v>0</v>
      </c>
      <c r="EN13" s="833"/>
      <c r="EO13" s="835"/>
      <c r="ES13" s="823" t="s">
        <v>329</v>
      </c>
      <c r="ET13" s="824" t="s">
        <v>330</v>
      </c>
      <c r="EU13" s="411">
        <v>1077138</v>
      </c>
    </row>
    <row r="14" spans="1:151" ht="15.75">
      <c r="A14" s="798" t="s">
        <v>331</v>
      </c>
      <c r="B14" s="799" t="s">
        <v>332</v>
      </c>
      <c r="C14" s="744">
        <v>4136</v>
      </c>
      <c r="D14" s="745">
        <v>4895</v>
      </c>
      <c r="E14" s="800"/>
      <c r="F14" s="800">
        <v>4895</v>
      </c>
      <c r="G14" s="800"/>
      <c r="H14" s="801">
        <v>4895</v>
      </c>
      <c r="K14" s="802" t="s">
        <v>331</v>
      </c>
      <c r="L14" s="803" t="s">
        <v>332</v>
      </c>
      <c r="M14" s="804">
        <v>1921570680</v>
      </c>
      <c r="N14" s="805">
        <v>182243528</v>
      </c>
      <c r="O14" s="804">
        <v>1739327152</v>
      </c>
      <c r="P14" s="802">
        <v>2015</v>
      </c>
      <c r="Q14" s="752">
        <v>1.0006999999999999</v>
      </c>
      <c r="R14" s="803">
        <v>1738110475</v>
      </c>
      <c r="S14" s="806">
        <v>182243528</v>
      </c>
      <c r="T14" s="803">
        <v>159144661</v>
      </c>
      <c r="U14" s="803">
        <v>708958569</v>
      </c>
      <c r="V14" s="803">
        <v>2788457233</v>
      </c>
      <c r="X14" s="619" t="s">
        <v>331</v>
      </c>
      <c r="Y14" s="619" t="s">
        <v>332</v>
      </c>
      <c r="Z14" s="807">
        <v>2788457233</v>
      </c>
      <c r="AA14" s="808">
        <v>18459586.882460002</v>
      </c>
      <c r="AB14" s="756">
        <v>5787097</v>
      </c>
      <c r="AC14" s="756">
        <v>159887</v>
      </c>
      <c r="AD14" s="809">
        <v>24406570.882460002</v>
      </c>
      <c r="AE14" s="810">
        <v>4895</v>
      </c>
      <c r="AF14" s="807">
        <v>4986</v>
      </c>
      <c r="AG14" s="807">
        <v>0.81630000000000003</v>
      </c>
      <c r="AI14" s="619" t="s">
        <v>331</v>
      </c>
      <c r="AJ14" s="619" t="s">
        <v>332</v>
      </c>
      <c r="AK14" s="760">
        <v>24406570.882460002</v>
      </c>
      <c r="AL14" s="761">
        <v>4895</v>
      </c>
      <c r="AM14" s="811">
        <v>4986</v>
      </c>
      <c r="AN14" s="812">
        <v>0.81630000000000003</v>
      </c>
      <c r="AO14" s="813">
        <v>0.13739999999999999</v>
      </c>
      <c r="AP14" s="814">
        <v>0.7974</v>
      </c>
      <c r="AQ14" s="812">
        <v>0.73890000000000011</v>
      </c>
      <c r="AR14" s="815">
        <v>0.73890000000000011</v>
      </c>
      <c r="AS14" s="825">
        <v>1404.19</v>
      </c>
      <c r="AT14" s="826">
        <v>496.19000000000005</v>
      </c>
      <c r="AU14" s="814">
        <v>2428850</v>
      </c>
      <c r="AV14" s="812">
        <v>1</v>
      </c>
      <c r="AW14" s="811">
        <v>2428850</v>
      </c>
      <c r="BB14" s="619" t="s">
        <v>331</v>
      </c>
      <c r="BC14" s="619" t="s">
        <v>591</v>
      </c>
      <c r="BD14" s="768">
        <v>2788457233</v>
      </c>
      <c r="BE14" s="769">
        <v>874.33</v>
      </c>
      <c r="BF14" s="808">
        <v>3189250</v>
      </c>
      <c r="BG14" s="816">
        <v>0.13739999999999999</v>
      </c>
      <c r="BH14" s="673"/>
      <c r="BI14" s="770">
        <v>4895</v>
      </c>
      <c r="BJ14" s="808">
        <v>5.6</v>
      </c>
      <c r="BK14" s="770">
        <v>34719</v>
      </c>
      <c r="BL14" s="810">
        <v>40</v>
      </c>
      <c r="BN14" s="619" t="s">
        <v>329</v>
      </c>
      <c r="BO14" s="619" t="s">
        <v>330</v>
      </c>
      <c r="BP14" s="772">
        <v>0.97099454545454544</v>
      </c>
      <c r="BQ14" s="772">
        <v>0.98248333333333338</v>
      </c>
      <c r="BR14" s="818">
        <v>0.96950000000000003</v>
      </c>
      <c r="BS14" s="774"/>
      <c r="BT14" s="819">
        <v>2012</v>
      </c>
      <c r="BU14" s="776">
        <v>0.97409999999999997</v>
      </c>
      <c r="BV14" s="777"/>
      <c r="BW14" s="778">
        <v>0.83</v>
      </c>
      <c r="BX14" s="778">
        <v>0.80900000000000005</v>
      </c>
      <c r="BY14" s="778">
        <v>1.2221</v>
      </c>
      <c r="BZ14" s="622"/>
      <c r="CA14" s="619" t="s">
        <v>331</v>
      </c>
      <c r="CB14" s="619" t="s">
        <v>591</v>
      </c>
      <c r="CC14" s="770">
        <v>31865</v>
      </c>
      <c r="CD14" s="770">
        <v>32848</v>
      </c>
      <c r="CE14" s="770">
        <v>33508</v>
      </c>
      <c r="CF14" s="820">
        <v>32740.333333333332</v>
      </c>
      <c r="CG14" s="820">
        <v>0.7974</v>
      </c>
      <c r="CH14" s="639"/>
      <c r="CI14" s="820">
        <v>-767.66666666666788</v>
      </c>
      <c r="CJ14" s="820">
        <v>-2.29E-2</v>
      </c>
      <c r="CL14" s="619" t="s">
        <v>331</v>
      </c>
      <c r="CM14" s="619" t="s">
        <v>591</v>
      </c>
      <c r="CN14" s="780">
        <v>0.73890000000000011</v>
      </c>
      <c r="CO14" s="781"/>
      <c r="CP14" s="780">
        <v>4895</v>
      </c>
      <c r="CQ14" s="787">
        <v>6700245</v>
      </c>
      <c r="CR14" s="787">
        <v>0</v>
      </c>
      <c r="CS14" s="787">
        <v>6700245</v>
      </c>
      <c r="CT14" s="787">
        <v>1368.79</v>
      </c>
      <c r="CU14" s="781"/>
      <c r="CV14" s="822">
        <v>1404.19</v>
      </c>
      <c r="CW14" s="787">
        <v>496.19000000000005</v>
      </c>
      <c r="CX14" s="785">
        <v>0.97499999999999998</v>
      </c>
      <c r="CY14" s="786"/>
      <c r="CZ14" s="787">
        <v>0.82099999999999995</v>
      </c>
      <c r="DA14" s="787">
        <v>1</v>
      </c>
      <c r="DB14" s="781"/>
      <c r="DC14" s="785">
        <v>1</v>
      </c>
      <c r="DX14" s="1038" t="s">
        <v>325</v>
      </c>
      <c r="DY14" s="1038" t="s">
        <v>325</v>
      </c>
      <c r="DZ14" s="1038" t="s">
        <v>744</v>
      </c>
      <c r="EA14" s="1039" t="s">
        <v>326</v>
      </c>
      <c r="EB14" s="792">
        <v>1926</v>
      </c>
      <c r="EC14" s="793"/>
      <c r="ED14" s="794">
        <v>1926</v>
      </c>
      <c r="EE14" s="794"/>
      <c r="EF14" s="793"/>
      <c r="EG14" s="794">
        <v>0.91322901849217641</v>
      </c>
      <c r="EH14" s="793"/>
      <c r="EI14" s="794">
        <v>0</v>
      </c>
      <c r="EJ14" s="794"/>
      <c r="EK14" s="794">
        <v>0</v>
      </c>
      <c r="EL14" s="794">
        <v>0</v>
      </c>
      <c r="EM14" s="793">
        <v>0</v>
      </c>
      <c r="EN14" s="793"/>
      <c r="EO14" s="795"/>
      <c r="ES14" s="823" t="s">
        <v>331</v>
      </c>
      <c r="ET14" s="824" t="s">
        <v>332</v>
      </c>
      <c r="EU14" s="411">
        <v>2052242</v>
      </c>
    </row>
    <row r="15" spans="1:151" ht="15.75">
      <c r="A15" s="798" t="s">
        <v>333</v>
      </c>
      <c r="B15" s="799" t="s">
        <v>334</v>
      </c>
      <c r="C15" s="744">
        <v>12803</v>
      </c>
      <c r="D15" s="745">
        <v>14325</v>
      </c>
      <c r="E15" s="800"/>
      <c r="F15" s="800">
        <v>14325</v>
      </c>
      <c r="G15" s="800"/>
      <c r="H15" s="801">
        <v>14325</v>
      </c>
      <c r="K15" s="802" t="s">
        <v>333</v>
      </c>
      <c r="L15" s="803" t="s">
        <v>334</v>
      </c>
      <c r="M15" s="804">
        <v>21307551497</v>
      </c>
      <c r="N15" s="805">
        <v>104240480</v>
      </c>
      <c r="O15" s="804">
        <v>21203311017</v>
      </c>
      <c r="P15" s="802">
        <v>2015</v>
      </c>
      <c r="Q15" s="752">
        <v>0.96819999999999995</v>
      </c>
      <c r="R15" s="803">
        <v>21899722182</v>
      </c>
      <c r="S15" s="806">
        <v>104240480</v>
      </c>
      <c r="T15" s="803">
        <v>1665146031</v>
      </c>
      <c r="U15" s="803">
        <v>2021631937</v>
      </c>
      <c r="V15" s="803">
        <v>25690740630</v>
      </c>
      <c r="X15" s="619" t="s">
        <v>333</v>
      </c>
      <c r="Y15" s="619" t="s">
        <v>334</v>
      </c>
      <c r="Z15" s="807">
        <v>25690740630</v>
      </c>
      <c r="AA15" s="808">
        <v>170072702.97060001</v>
      </c>
      <c r="AB15" s="756">
        <v>22022173</v>
      </c>
      <c r="AC15" s="756">
        <v>326722</v>
      </c>
      <c r="AD15" s="809">
        <v>192421597.97060001</v>
      </c>
      <c r="AE15" s="810">
        <v>14325</v>
      </c>
      <c r="AF15" s="807">
        <v>13433</v>
      </c>
      <c r="AG15" s="807">
        <v>2.1991999999999998</v>
      </c>
      <c r="AI15" s="619" t="s">
        <v>333</v>
      </c>
      <c r="AJ15" s="619" t="s">
        <v>334</v>
      </c>
      <c r="AK15" s="760">
        <v>192421597.97060001</v>
      </c>
      <c r="AL15" s="761">
        <v>14325</v>
      </c>
      <c r="AM15" s="811">
        <v>13433</v>
      </c>
      <c r="AN15" s="812">
        <v>2.1991999999999998</v>
      </c>
      <c r="AO15" s="813">
        <v>1.3067</v>
      </c>
      <c r="AP15" s="814">
        <v>0.90280000000000005</v>
      </c>
      <c r="AQ15" s="812">
        <v>1.4618000000000002</v>
      </c>
      <c r="AR15" s="815" t="s">
        <v>2</v>
      </c>
      <c r="AS15" s="825" t="s">
        <v>2</v>
      </c>
      <c r="AT15" s="826" t="s">
        <v>2</v>
      </c>
      <c r="AU15" s="814">
        <v>0</v>
      </c>
      <c r="AV15" s="812" t="s">
        <v>2</v>
      </c>
      <c r="AW15" s="811">
        <v>0</v>
      </c>
      <c r="BB15" s="619" t="s">
        <v>333</v>
      </c>
      <c r="BC15" s="619" t="s">
        <v>592</v>
      </c>
      <c r="BD15" s="768">
        <v>25690740630</v>
      </c>
      <c r="BE15" s="769">
        <v>846.97</v>
      </c>
      <c r="BF15" s="808">
        <v>30332527</v>
      </c>
      <c r="BG15" s="816">
        <v>1.3067</v>
      </c>
      <c r="BH15" s="673"/>
      <c r="BI15" s="770">
        <v>14325</v>
      </c>
      <c r="BJ15" s="808">
        <v>16.91</v>
      </c>
      <c r="BK15" s="770">
        <v>127290</v>
      </c>
      <c r="BL15" s="810">
        <v>150</v>
      </c>
      <c r="BN15" s="619" t="s">
        <v>331</v>
      </c>
      <c r="BO15" s="619" t="s">
        <v>332</v>
      </c>
      <c r="BP15" s="772">
        <v>1.0024999999999999</v>
      </c>
      <c r="BQ15" s="817">
        <v>0.99941666666666662</v>
      </c>
      <c r="BR15" s="818">
        <v>1.0009000000000001</v>
      </c>
      <c r="BS15" s="774"/>
      <c r="BT15" s="819">
        <v>2015</v>
      </c>
      <c r="BU15" s="776">
        <v>1.0006999999999999</v>
      </c>
      <c r="BV15" s="777"/>
      <c r="BW15" s="778">
        <v>0.82</v>
      </c>
      <c r="BX15" s="778">
        <v>0.82099999999999995</v>
      </c>
      <c r="BY15" s="778">
        <v>1.2402</v>
      </c>
      <c r="BZ15" s="622"/>
      <c r="CA15" s="619" t="s">
        <v>333</v>
      </c>
      <c r="CB15" s="619" t="s">
        <v>592</v>
      </c>
      <c r="CC15" s="770">
        <v>35694</v>
      </c>
      <c r="CD15" s="770">
        <v>37542</v>
      </c>
      <c r="CE15" s="770">
        <v>37971</v>
      </c>
      <c r="CF15" s="820">
        <v>37069</v>
      </c>
      <c r="CG15" s="820">
        <v>0.90280000000000005</v>
      </c>
      <c r="CH15" s="639"/>
      <c r="CI15" s="820">
        <v>-902</v>
      </c>
      <c r="CJ15" s="820">
        <v>-2.3800000000000002E-2</v>
      </c>
      <c r="CL15" s="619" t="s">
        <v>333</v>
      </c>
      <c r="CM15" s="619" t="s">
        <v>592</v>
      </c>
      <c r="CN15" s="780" t="s">
        <v>2</v>
      </c>
      <c r="CO15" s="781"/>
      <c r="CP15" s="780">
        <v>14325</v>
      </c>
      <c r="CQ15" s="787">
        <v>35410920</v>
      </c>
      <c r="CR15" s="787">
        <v>0</v>
      </c>
      <c r="CS15" s="787">
        <v>35410920</v>
      </c>
      <c r="CT15" s="787">
        <v>2471.9699999999998</v>
      </c>
      <c r="CU15" s="781"/>
      <c r="CV15" s="822" t="s">
        <v>2</v>
      </c>
      <c r="CW15" s="787" t="s">
        <v>2</v>
      </c>
      <c r="CX15" s="785" t="s">
        <v>2</v>
      </c>
      <c r="CY15" s="786"/>
      <c r="CZ15" s="787">
        <v>0.47</v>
      </c>
      <c r="DA15" s="787" t="s">
        <v>2</v>
      </c>
      <c r="DB15" s="781"/>
      <c r="DC15" s="785" t="s">
        <v>2</v>
      </c>
      <c r="DX15" s="1038" t="s">
        <v>325</v>
      </c>
      <c r="DY15" s="1038" t="s">
        <v>11</v>
      </c>
      <c r="DZ15" s="1038" t="s">
        <v>6</v>
      </c>
      <c r="EA15" s="1039" t="s">
        <v>12</v>
      </c>
      <c r="EB15" s="792">
        <v>34</v>
      </c>
      <c r="EC15" s="793"/>
      <c r="ED15" s="794">
        <v>34</v>
      </c>
      <c r="EE15" s="794"/>
      <c r="EF15" s="793"/>
      <c r="EG15" s="794">
        <v>1.6121384542437174E-2</v>
      </c>
      <c r="EH15" s="793"/>
      <c r="EI15" s="794">
        <v>0</v>
      </c>
      <c r="EJ15" s="794"/>
      <c r="EK15" s="794">
        <v>0</v>
      </c>
      <c r="EL15" s="794"/>
      <c r="EM15" s="793"/>
      <c r="EN15" s="793"/>
      <c r="EO15" s="795"/>
      <c r="ES15" s="823" t="s">
        <v>333</v>
      </c>
      <c r="ET15" s="824" t="s">
        <v>334</v>
      </c>
      <c r="EU15" s="411">
        <v>0</v>
      </c>
    </row>
    <row r="16" spans="1:151" ht="15.75">
      <c r="A16" s="798" t="s">
        <v>335</v>
      </c>
      <c r="B16" s="799" t="s">
        <v>336</v>
      </c>
      <c r="C16" s="744">
        <v>23683</v>
      </c>
      <c r="D16" s="745">
        <v>30892</v>
      </c>
      <c r="E16" s="800"/>
      <c r="F16" s="800">
        <v>30892</v>
      </c>
      <c r="G16" s="800"/>
      <c r="H16" s="801">
        <v>30892</v>
      </c>
      <c r="K16" s="802" t="s">
        <v>335</v>
      </c>
      <c r="L16" s="803" t="s">
        <v>336</v>
      </c>
      <c r="M16" s="804">
        <v>31252158973</v>
      </c>
      <c r="N16" s="805">
        <v>353924208</v>
      </c>
      <c r="O16" s="804">
        <v>30898234765</v>
      </c>
      <c r="P16" s="802">
        <v>2017</v>
      </c>
      <c r="Q16" s="752">
        <v>0.98730000000000007</v>
      </c>
      <c r="R16" s="803">
        <v>31295690028</v>
      </c>
      <c r="S16" s="806">
        <v>353924208</v>
      </c>
      <c r="T16" s="803">
        <v>613635093</v>
      </c>
      <c r="U16" s="803">
        <v>4091152453</v>
      </c>
      <c r="V16" s="803">
        <v>36354401782</v>
      </c>
      <c r="X16" s="619" t="s">
        <v>335</v>
      </c>
      <c r="Y16" s="619" t="s">
        <v>336</v>
      </c>
      <c r="Z16" s="807">
        <v>36354401782</v>
      </c>
      <c r="AA16" s="808">
        <v>240666139.79684001</v>
      </c>
      <c r="AB16" s="756">
        <v>82675029</v>
      </c>
      <c r="AC16" s="756">
        <v>1063393</v>
      </c>
      <c r="AD16" s="809">
        <v>324404561.79684001</v>
      </c>
      <c r="AE16" s="810">
        <v>30892</v>
      </c>
      <c r="AF16" s="807">
        <v>10501</v>
      </c>
      <c r="AG16" s="807">
        <v>1.7192000000000001</v>
      </c>
      <c r="AI16" s="619" t="s">
        <v>335</v>
      </c>
      <c r="AJ16" s="619" t="s">
        <v>336</v>
      </c>
      <c r="AK16" s="760">
        <v>324404561.79684001</v>
      </c>
      <c r="AL16" s="761">
        <v>30892</v>
      </c>
      <c r="AM16" s="811">
        <v>10501</v>
      </c>
      <c r="AN16" s="812">
        <v>1.7192000000000001</v>
      </c>
      <c r="AO16" s="813">
        <v>2.3849</v>
      </c>
      <c r="AP16" s="814">
        <v>1.0172000000000001</v>
      </c>
      <c r="AQ16" s="812">
        <v>1.4347999999999999</v>
      </c>
      <c r="AR16" s="815" t="s">
        <v>2</v>
      </c>
      <c r="AS16" s="825" t="s">
        <v>2</v>
      </c>
      <c r="AT16" s="826" t="s">
        <v>2</v>
      </c>
      <c r="AU16" s="814">
        <v>0</v>
      </c>
      <c r="AV16" s="812" t="s">
        <v>2</v>
      </c>
      <c r="AW16" s="811">
        <v>0</v>
      </c>
      <c r="BB16" s="619" t="s">
        <v>335</v>
      </c>
      <c r="BC16" s="619" t="s">
        <v>593</v>
      </c>
      <c r="BD16" s="768">
        <v>36354401782</v>
      </c>
      <c r="BE16" s="769">
        <v>656.67</v>
      </c>
      <c r="BF16" s="808">
        <v>55361752</v>
      </c>
      <c r="BG16" s="816">
        <v>2.3849</v>
      </c>
      <c r="BH16" s="673"/>
      <c r="BI16" s="770">
        <v>30892</v>
      </c>
      <c r="BJ16" s="808">
        <v>47.04</v>
      </c>
      <c r="BK16" s="770">
        <v>257495</v>
      </c>
      <c r="BL16" s="810">
        <v>392</v>
      </c>
      <c r="BN16" s="619" t="s">
        <v>333</v>
      </c>
      <c r="BO16" s="619" t="s">
        <v>334</v>
      </c>
      <c r="BP16" s="772">
        <v>0.99058823529411766</v>
      </c>
      <c r="BQ16" s="817">
        <v>0.97516363636363634</v>
      </c>
      <c r="BR16" s="818">
        <v>0.95599999999999996</v>
      </c>
      <c r="BS16" s="774"/>
      <c r="BT16" s="819">
        <v>2015</v>
      </c>
      <c r="BU16" s="776">
        <v>0.96819999999999995</v>
      </c>
      <c r="BV16" s="777"/>
      <c r="BW16" s="778">
        <v>0.48499999999999999</v>
      </c>
      <c r="BX16" s="778">
        <v>0.47</v>
      </c>
      <c r="BY16" s="778">
        <v>0.71</v>
      </c>
      <c r="BZ16" s="622"/>
      <c r="CA16" s="619" t="s">
        <v>335</v>
      </c>
      <c r="CB16" s="619" t="s">
        <v>593</v>
      </c>
      <c r="CC16" s="770">
        <v>39770</v>
      </c>
      <c r="CD16" s="770">
        <v>42293</v>
      </c>
      <c r="CE16" s="770">
        <v>43232</v>
      </c>
      <c r="CF16" s="820">
        <v>41765</v>
      </c>
      <c r="CG16" s="820">
        <v>1.0172000000000001</v>
      </c>
      <c r="CH16" s="639"/>
      <c r="CI16" s="820">
        <v>-1467</v>
      </c>
      <c r="CJ16" s="820">
        <v>-3.39E-2</v>
      </c>
      <c r="CL16" s="619" t="s">
        <v>335</v>
      </c>
      <c r="CM16" s="619" t="s">
        <v>593</v>
      </c>
      <c r="CN16" s="780" t="s">
        <v>2</v>
      </c>
      <c r="CO16" s="781"/>
      <c r="CP16" s="780">
        <v>30892</v>
      </c>
      <c r="CQ16" s="787">
        <v>69323300</v>
      </c>
      <c r="CR16" s="787">
        <v>8220247</v>
      </c>
      <c r="CS16" s="787">
        <v>77543547</v>
      </c>
      <c r="CT16" s="787">
        <v>2510.15</v>
      </c>
      <c r="CU16" s="781"/>
      <c r="CV16" s="822" t="s">
        <v>2</v>
      </c>
      <c r="CW16" s="787" t="s">
        <v>2</v>
      </c>
      <c r="CX16" s="785" t="s">
        <v>2</v>
      </c>
      <c r="CY16" s="786"/>
      <c r="CZ16" s="787">
        <v>0.53200000000000003</v>
      </c>
      <c r="DA16" s="787" t="s">
        <v>2</v>
      </c>
      <c r="DB16" s="781"/>
      <c r="DC16" s="785" t="s">
        <v>2</v>
      </c>
      <c r="DX16" s="1040" t="s">
        <v>325</v>
      </c>
      <c r="DY16" s="1040" t="s">
        <v>13</v>
      </c>
      <c r="DZ16" s="1040" t="s">
        <v>6</v>
      </c>
      <c r="EA16" s="1041" t="s">
        <v>1054</v>
      </c>
      <c r="EB16" s="792">
        <v>149</v>
      </c>
      <c r="EC16" s="827"/>
      <c r="ED16" s="828">
        <v>149</v>
      </c>
      <c r="EE16" s="828">
        <v>2109</v>
      </c>
      <c r="EF16" s="827"/>
      <c r="EG16" s="828">
        <v>7.0649596965386433E-2</v>
      </c>
      <c r="EH16" s="827"/>
      <c r="EI16" s="794">
        <v>0</v>
      </c>
      <c r="EJ16" s="828"/>
      <c r="EK16" s="828">
        <v>0</v>
      </c>
      <c r="EL16" s="828"/>
      <c r="EM16" s="827"/>
      <c r="EN16" s="827"/>
      <c r="EO16" s="829"/>
      <c r="ES16" s="823" t="s">
        <v>335</v>
      </c>
      <c r="ET16" s="824" t="s">
        <v>336</v>
      </c>
      <c r="EU16" s="411">
        <v>0</v>
      </c>
    </row>
    <row r="17" spans="1:151" ht="15.75">
      <c r="A17" s="798" t="s">
        <v>337</v>
      </c>
      <c r="B17" s="799" t="s">
        <v>338</v>
      </c>
      <c r="C17" s="744">
        <v>11895</v>
      </c>
      <c r="D17" s="745">
        <v>12292</v>
      </c>
      <c r="E17" s="800"/>
      <c r="F17" s="800">
        <v>12292</v>
      </c>
      <c r="G17" s="800"/>
      <c r="H17" s="801">
        <v>12292</v>
      </c>
      <c r="K17" s="802" t="s">
        <v>337</v>
      </c>
      <c r="L17" s="803" t="s">
        <v>338</v>
      </c>
      <c r="M17" s="804">
        <v>5058317616</v>
      </c>
      <c r="N17" s="805">
        <v>78435345</v>
      </c>
      <c r="O17" s="804">
        <v>4979882271</v>
      </c>
      <c r="P17" s="802">
        <v>2013</v>
      </c>
      <c r="Q17" s="752">
        <v>0.95630000000000004</v>
      </c>
      <c r="R17" s="803">
        <v>5207447737</v>
      </c>
      <c r="S17" s="806">
        <v>78435345</v>
      </c>
      <c r="T17" s="803">
        <v>262245785</v>
      </c>
      <c r="U17" s="803">
        <v>1279343496</v>
      </c>
      <c r="V17" s="803">
        <v>6827472363</v>
      </c>
      <c r="X17" s="619" t="s">
        <v>337</v>
      </c>
      <c r="Y17" s="619" t="s">
        <v>338</v>
      </c>
      <c r="Z17" s="807">
        <v>6827472363</v>
      </c>
      <c r="AA17" s="808">
        <v>45197867.043059997</v>
      </c>
      <c r="AB17" s="756">
        <v>13169185</v>
      </c>
      <c r="AC17" s="756">
        <v>406278</v>
      </c>
      <c r="AD17" s="809">
        <v>58773330.043059997</v>
      </c>
      <c r="AE17" s="810">
        <v>12292</v>
      </c>
      <c r="AF17" s="807">
        <v>4781</v>
      </c>
      <c r="AG17" s="807">
        <v>0.78269999999999995</v>
      </c>
      <c r="AI17" s="619" t="s">
        <v>337</v>
      </c>
      <c r="AJ17" s="619" t="s">
        <v>338</v>
      </c>
      <c r="AK17" s="760">
        <v>58773330.043059997</v>
      </c>
      <c r="AL17" s="761">
        <v>12292</v>
      </c>
      <c r="AM17" s="811">
        <v>4781</v>
      </c>
      <c r="AN17" s="812">
        <v>0.78269999999999995</v>
      </c>
      <c r="AO17" s="813">
        <v>0.57999999999999996</v>
      </c>
      <c r="AP17" s="814">
        <v>0.76870000000000005</v>
      </c>
      <c r="AQ17" s="812">
        <v>0.75550000000000006</v>
      </c>
      <c r="AR17" s="815">
        <v>0.75550000000000006</v>
      </c>
      <c r="AS17" s="825">
        <v>1435.74</v>
      </c>
      <c r="AT17" s="826">
        <v>464.6400000000001</v>
      </c>
      <c r="AU17" s="814">
        <v>5711355</v>
      </c>
      <c r="AV17" s="812">
        <v>1</v>
      </c>
      <c r="AW17" s="811">
        <v>5711355</v>
      </c>
      <c r="BB17" s="619" t="s">
        <v>337</v>
      </c>
      <c r="BC17" s="619" t="s">
        <v>594</v>
      </c>
      <c r="BD17" s="768">
        <v>6827472363</v>
      </c>
      <c r="BE17" s="769">
        <v>507.1</v>
      </c>
      <c r="BF17" s="808">
        <v>13463759</v>
      </c>
      <c r="BG17" s="816">
        <v>0.57999999999999996</v>
      </c>
      <c r="BH17" s="673"/>
      <c r="BI17" s="770">
        <v>12292</v>
      </c>
      <c r="BJ17" s="808">
        <v>24.24</v>
      </c>
      <c r="BK17" s="770">
        <v>89836</v>
      </c>
      <c r="BL17" s="810">
        <v>177</v>
      </c>
      <c r="BN17" s="619" t="s">
        <v>335</v>
      </c>
      <c r="BO17" s="619" t="s">
        <v>336</v>
      </c>
      <c r="BP17" s="772">
        <v>0.9</v>
      </c>
      <c r="BQ17" s="772">
        <v>0.84552287581699348</v>
      </c>
      <c r="BR17" s="773">
        <v>0.98730000000000007</v>
      </c>
      <c r="BS17" s="774"/>
      <c r="BT17" s="775">
        <v>2017</v>
      </c>
      <c r="BU17" s="776">
        <v>0.98730000000000007</v>
      </c>
      <c r="BV17" s="777"/>
      <c r="BW17" s="778">
        <v>0.53900000000000003</v>
      </c>
      <c r="BX17" s="778">
        <v>0.53200000000000003</v>
      </c>
      <c r="BY17" s="778">
        <v>0.80359999999999998</v>
      </c>
      <c r="BZ17" s="622"/>
      <c r="CA17" s="619" t="s">
        <v>337</v>
      </c>
      <c r="CB17" s="619" t="s">
        <v>594</v>
      </c>
      <c r="CC17" s="770">
        <v>30340</v>
      </c>
      <c r="CD17" s="770">
        <v>31810</v>
      </c>
      <c r="CE17" s="770">
        <v>32538</v>
      </c>
      <c r="CF17" s="820">
        <v>31562.666666666668</v>
      </c>
      <c r="CG17" s="820">
        <v>0.76870000000000005</v>
      </c>
      <c r="CH17" s="639"/>
      <c r="CI17" s="820">
        <v>-975.33333333333212</v>
      </c>
      <c r="CJ17" s="820">
        <v>-0.03</v>
      </c>
      <c r="CL17" s="619" t="s">
        <v>337</v>
      </c>
      <c r="CM17" s="619" t="s">
        <v>594</v>
      </c>
      <c r="CN17" s="780">
        <v>0.75550000000000006</v>
      </c>
      <c r="CO17" s="781"/>
      <c r="CP17" s="780">
        <v>12292</v>
      </c>
      <c r="CQ17" s="787">
        <v>15299150</v>
      </c>
      <c r="CR17" s="787">
        <v>0</v>
      </c>
      <c r="CS17" s="787">
        <v>15299150</v>
      </c>
      <c r="CT17" s="787">
        <v>1244.6400000000001</v>
      </c>
      <c r="CU17" s="781"/>
      <c r="CV17" s="822">
        <v>1435.74</v>
      </c>
      <c r="CW17" s="787">
        <v>464.6400000000001</v>
      </c>
      <c r="CX17" s="785">
        <v>0.86699999999999999</v>
      </c>
      <c r="CY17" s="786"/>
      <c r="CZ17" s="787">
        <v>0.66500000000000004</v>
      </c>
      <c r="DA17" s="787">
        <v>1</v>
      </c>
      <c r="DB17" s="781"/>
      <c r="DC17" s="785">
        <v>1</v>
      </c>
      <c r="DX17" s="1038" t="s">
        <v>327</v>
      </c>
      <c r="DY17" s="1038" t="s">
        <v>327</v>
      </c>
      <c r="DZ17" s="1038" t="s">
        <v>744</v>
      </c>
      <c r="EA17" s="1039" t="s">
        <v>328</v>
      </c>
      <c r="EB17" s="792">
        <v>6501</v>
      </c>
      <c r="EC17" s="793"/>
      <c r="ED17" s="794">
        <v>6501</v>
      </c>
      <c r="EE17" s="794"/>
      <c r="EF17" s="793"/>
      <c r="EG17" s="794">
        <v>0.93526111350884766</v>
      </c>
      <c r="EH17" s="793"/>
      <c r="EI17" s="794">
        <v>965633</v>
      </c>
      <c r="EJ17" s="794"/>
      <c r="EK17" s="794">
        <v>903119</v>
      </c>
      <c r="EL17" s="794">
        <v>965633</v>
      </c>
      <c r="EM17" s="793">
        <v>0</v>
      </c>
      <c r="EN17" s="793"/>
      <c r="EO17" s="795"/>
      <c r="ES17" s="823" t="s">
        <v>19</v>
      </c>
      <c r="ET17" s="824" t="s">
        <v>20</v>
      </c>
      <c r="EU17" s="411">
        <v>0</v>
      </c>
    </row>
    <row r="18" spans="1:151" ht="15.75">
      <c r="A18" s="798" t="s">
        <v>339</v>
      </c>
      <c r="B18" s="799" t="s">
        <v>340</v>
      </c>
      <c r="C18" s="744">
        <v>33631</v>
      </c>
      <c r="D18" s="745">
        <v>42212</v>
      </c>
      <c r="E18" s="799">
        <v>-1290</v>
      </c>
      <c r="F18" s="800">
        <v>40922</v>
      </c>
      <c r="G18" s="800"/>
      <c r="H18" s="801">
        <v>40922</v>
      </c>
      <c r="K18" s="802" t="s">
        <v>339</v>
      </c>
      <c r="L18" s="803" t="s">
        <v>340</v>
      </c>
      <c r="M18" s="804">
        <v>18055535059</v>
      </c>
      <c r="N18" s="805">
        <v>89473940</v>
      </c>
      <c r="O18" s="804">
        <v>17966061119</v>
      </c>
      <c r="P18" s="802">
        <v>2016</v>
      </c>
      <c r="Q18" s="752">
        <v>0.96609999999999996</v>
      </c>
      <c r="R18" s="803">
        <v>18596481854</v>
      </c>
      <c r="S18" s="806">
        <v>89473940</v>
      </c>
      <c r="T18" s="803">
        <v>407469337</v>
      </c>
      <c r="U18" s="803">
        <v>3832062687</v>
      </c>
      <c r="V18" s="803">
        <v>22925487818</v>
      </c>
      <c r="X18" s="619" t="s">
        <v>339</v>
      </c>
      <c r="Y18" s="619" t="s">
        <v>340</v>
      </c>
      <c r="Z18" s="807">
        <v>22925487818</v>
      </c>
      <c r="AA18" s="808">
        <v>151766729.35516</v>
      </c>
      <c r="AB18" s="756">
        <v>46689668</v>
      </c>
      <c r="AC18" s="756">
        <v>1667433</v>
      </c>
      <c r="AD18" s="809">
        <v>200123830.35516</v>
      </c>
      <c r="AE18" s="810">
        <v>40922</v>
      </c>
      <c r="AF18" s="807">
        <v>4890</v>
      </c>
      <c r="AG18" s="807">
        <v>0.80059999999999998</v>
      </c>
      <c r="AI18" s="619" t="s">
        <v>339</v>
      </c>
      <c r="AJ18" s="619" t="s">
        <v>340</v>
      </c>
      <c r="AK18" s="760">
        <v>200123830.35516</v>
      </c>
      <c r="AL18" s="761">
        <v>40922</v>
      </c>
      <c r="AM18" s="811">
        <v>4890</v>
      </c>
      <c r="AN18" s="812">
        <v>0.80059999999999998</v>
      </c>
      <c r="AO18" s="813">
        <v>2.7301000000000002</v>
      </c>
      <c r="AP18" s="814">
        <v>0.96860000000000002</v>
      </c>
      <c r="AQ18" s="812">
        <v>1.0775000000000001</v>
      </c>
      <c r="AR18" s="815" t="s">
        <v>2</v>
      </c>
      <c r="AS18" s="825" t="s">
        <v>2</v>
      </c>
      <c r="AT18" s="826" t="s">
        <v>2</v>
      </c>
      <c r="AU18" s="814">
        <v>0</v>
      </c>
      <c r="AV18" s="812" t="s">
        <v>2</v>
      </c>
      <c r="AW18" s="811">
        <v>0</v>
      </c>
      <c r="BB18" s="619" t="s">
        <v>339</v>
      </c>
      <c r="BC18" s="619" t="s">
        <v>595</v>
      </c>
      <c r="BD18" s="768">
        <v>22925487818</v>
      </c>
      <c r="BE18" s="769">
        <v>361.75</v>
      </c>
      <c r="BF18" s="808">
        <v>63373843</v>
      </c>
      <c r="BG18" s="816">
        <v>2.7301000000000002</v>
      </c>
      <c r="BH18" s="673"/>
      <c r="BI18" s="770">
        <v>40922</v>
      </c>
      <c r="BJ18" s="808">
        <v>113.12</v>
      </c>
      <c r="BK18" s="770">
        <v>200559</v>
      </c>
      <c r="BL18" s="810">
        <v>554</v>
      </c>
      <c r="BN18" s="619" t="s">
        <v>337</v>
      </c>
      <c r="BO18" s="619" t="s">
        <v>338</v>
      </c>
      <c r="BP18" s="772">
        <v>0.99451728813559326</v>
      </c>
      <c r="BQ18" s="772">
        <v>0.95918333333333339</v>
      </c>
      <c r="BR18" s="818">
        <v>0.94159999999999999</v>
      </c>
      <c r="BS18" s="774"/>
      <c r="BT18" s="819">
        <v>2013</v>
      </c>
      <c r="BU18" s="776">
        <v>0.95630000000000004</v>
      </c>
      <c r="BV18" s="777"/>
      <c r="BW18" s="778">
        <v>0.69499999999999995</v>
      </c>
      <c r="BX18" s="778">
        <v>0.66500000000000004</v>
      </c>
      <c r="BY18" s="778">
        <v>1.0044999999999999</v>
      </c>
      <c r="BZ18" s="622"/>
      <c r="CA18" s="619" t="s">
        <v>339</v>
      </c>
      <c r="CB18" s="619" t="s">
        <v>595</v>
      </c>
      <c r="CC18" s="770">
        <v>38104</v>
      </c>
      <c r="CD18" s="770">
        <v>40101</v>
      </c>
      <c r="CE18" s="770">
        <v>41103</v>
      </c>
      <c r="CF18" s="820">
        <v>39769.333333333336</v>
      </c>
      <c r="CG18" s="820">
        <v>0.96860000000000002</v>
      </c>
      <c r="CH18" s="639"/>
      <c r="CI18" s="820">
        <v>-1333.6666666666642</v>
      </c>
      <c r="CJ18" s="820">
        <v>-3.2399999999999998E-2</v>
      </c>
      <c r="CL18" s="619" t="s">
        <v>339</v>
      </c>
      <c r="CM18" s="619" t="s">
        <v>595</v>
      </c>
      <c r="CN18" s="780" t="s">
        <v>2</v>
      </c>
      <c r="CO18" s="781"/>
      <c r="CP18" s="780">
        <v>40922</v>
      </c>
      <c r="CQ18" s="787">
        <v>68705392</v>
      </c>
      <c r="CR18" s="787">
        <v>0</v>
      </c>
      <c r="CS18" s="787">
        <v>68705392</v>
      </c>
      <c r="CT18" s="787">
        <v>1678.94</v>
      </c>
      <c r="CU18" s="781"/>
      <c r="CV18" s="822" t="s">
        <v>2</v>
      </c>
      <c r="CW18" s="787" t="s">
        <v>2</v>
      </c>
      <c r="CX18" s="785" t="s">
        <v>2</v>
      </c>
      <c r="CY18" s="786"/>
      <c r="CZ18" s="787">
        <v>0.67600000000000005</v>
      </c>
      <c r="DA18" s="787">
        <v>1</v>
      </c>
      <c r="DB18" s="781"/>
      <c r="DC18" s="785" t="s">
        <v>2</v>
      </c>
      <c r="DX18" s="1040" t="s">
        <v>327</v>
      </c>
      <c r="DY18" s="1040" t="s">
        <v>15</v>
      </c>
      <c r="DZ18" s="1040" t="s">
        <v>6</v>
      </c>
      <c r="EA18" s="1041" t="s">
        <v>1055</v>
      </c>
      <c r="EB18" s="792">
        <v>450</v>
      </c>
      <c r="EC18" s="827"/>
      <c r="ED18" s="828">
        <v>450</v>
      </c>
      <c r="EE18" s="828">
        <v>6951</v>
      </c>
      <c r="EF18" s="827"/>
      <c r="EG18" s="828">
        <v>6.473888649115235E-2</v>
      </c>
      <c r="EH18" s="827"/>
      <c r="EI18" s="794">
        <v>0</v>
      </c>
      <c r="EJ18" s="828"/>
      <c r="EK18" s="828">
        <v>62514</v>
      </c>
      <c r="EL18" s="828"/>
      <c r="EM18" s="827"/>
      <c r="EN18" s="827"/>
      <c r="EO18" s="829"/>
      <c r="ES18" s="823" t="s">
        <v>337</v>
      </c>
      <c r="ET18" s="824" t="s">
        <v>338</v>
      </c>
      <c r="EU18" s="411">
        <v>5526893</v>
      </c>
    </row>
    <row r="19" spans="1:151" ht="15.75">
      <c r="A19" s="798" t="s">
        <v>341</v>
      </c>
      <c r="B19" s="799" t="s">
        <v>342</v>
      </c>
      <c r="C19" s="744">
        <v>11389</v>
      </c>
      <c r="D19" s="745">
        <v>11389</v>
      </c>
      <c r="E19" s="800"/>
      <c r="F19" s="800">
        <v>11389</v>
      </c>
      <c r="G19" s="800"/>
      <c r="H19" s="801">
        <v>11389</v>
      </c>
      <c r="K19" s="802" t="s">
        <v>341</v>
      </c>
      <c r="L19" s="803" t="s">
        <v>342</v>
      </c>
      <c r="M19" s="804">
        <v>5055182419</v>
      </c>
      <c r="N19" s="805">
        <v>110382300</v>
      </c>
      <c r="O19" s="804">
        <v>4944800119</v>
      </c>
      <c r="P19" s="802">
        <v>2013</v>
      </c>
      <c r="Q19" s="752">
        <v>0.96930000000000005</v>
      </c>
      <c r="R19" s="803">
        <v>5101413514</v>
      </c>
      <c r="S19" s="806">
        <v>110382300</v>
      </c>
      <c r="T19" s="803">
        <v>215436633</v>
      </c>
      <c r="U19" s="803">
        <v>1507249519</v>
      </c>
      <c r="V19" s="803">
        <v>6934481966</v>
      </c>
      <c r="X19" s="619" t="s">
        <v>341</v>
      </c>
      <c r="Y19" s="619" t="s">
        <v>342</v>
      </c>
      <c r="Z19" s="807">
        <v>6934481966</v>
      </c>
      <c r="AA19" s="808">
        <v>45906270.614919998</v>
      </c>
      <c r="AB19" s="756">
        <v>10153610</v>
      </c>
      <c r="AC19" s="756">
        <v>232378</v>
      </c>
      <c r="AD19" s="809">
        <v>56292258.614919998</v>
      </c>
      <c r="AE19" s="810">
        <v>11389</v>
      </c>
      <c r="AF19" s="807">
        <v>4943</v>
      </c>
      <c r="AG19" s="807">
        <v>0.80930000000000002</v>
      </c>
      <c r="AI19" s="619" t="s">
        <v>341</v>
      </c>
      <c r="AJ19" s="619" t="s">
        <v>342</v>
      </c>
      <c r="AK19" s="760">
        <v>56292258.614919998</v>
      </c>
      <c r="AL19" s="761">
        <v>11389</v>
      </c>
      <c r="AM19" s="811">
        <v>4943</v>
      </c>
      <c r="AN19" s="812">
        <v>0.80930000000000002</v>
      </c>
      <c r="AO19" s="813">
        <v>0.63349999999999995</v>
      </c>
      <c r="AP19" s="814">
        <v>0.76619999999999999</v>
      </c>
      <c r="AQ19" s="812">
        <v>0.7702</v>
      </c>
      <c r="AR19" s="815">
        <v>0.7702</v>
      </c>
      <c r="AS19" s="825">
        <v>1463.67</v>
      </c>
      <c r="AT19" s="826">
        <v>436.71000000000004</v>
      </c>
      <c r="AU19" s="814">
        <v>4973690</v>
      </c>
      <c r="AV19" s="812">
        <v>0.88800000000000001</v>
      </c>
      <c r="AW19" s="811">
        <v>4416637</v>
      </c>
      <c r="BB19" s="619" t="s">
        <v>341</v>
      </c>
      <c r="BC19" s="619" t="s">
        <v>596</v>
      </c>
      <c r="BD19" s="768">
        <v>6934481966</v>
      </c>
      <c r="BE19" s="769">
        <v>471.57</v>
      </c>
      <c r="BF19" s="808">
        <v>14705096</v>
      </c>
      <c r="BG19" s="816">
        <v>0.63349999999999995</v>
      </c>
      <c r="BH19" s="673"/>
      <c r="BI19" s="770">
        <v>11389</v>
      </c>
      <c r="BJ19" s="808">
        <v>24.15</v>
      </c>
      <c r="BK19" s="770">
        <v>83115</v>
      </c>
      <c r="BL19" s="810">
        <v>176</v>
      </c>
      <c r="BN19" s="619" t="s">
        <v>339</v>
      </c>
      <c r="BO19" s="619" t="s">
        <v>340</v>
      </c>
      <c r="BP19" s="772">
        <v>0.93923728813559326</v>
      </c>
      <c r="BQ19" s="772">
        <v>0.99181294886911786</v>
      </c>
      <c r="BR19" s="818">
        <v>0.95330000000000004</v>
      </c>
      <c r="BS19" s="774"/>
      <c r="BT19" s="819">
        <v>2016</v>
      </c>
      <c r="BU19" s="776">
        <v>0.96609999999999996</v>
      </c>
      <c r="BV19" s="777"/>
      <c r="BW19" s="778">
        <v>0.7</v>
      </c>
      <c r="BX19" s="778">
        <v>0.67600000000000005</v>
      </c>
      <c r="BY19" s="778">
        <v>1.0210999999999999</v>
      </c>
      <c r="BZ19" s="622"/>
      <c r="CA19" s="619" t="s">
        <v>341</v>
      </c>
      <c r="CB19" s="619" t="s">
        <v>596</v>
      </c>
      <c r="CC19" s="770">
        <v>30059</v>
      </c>
      <c r="CD19" s="770">
        <v>31813</v>
      </c>
      <c r="CE19" s="770">
        <v>32508</v>
      </c>
      <c r="CF19" s="820">
        <v>31460</v>
      </c>
      <c r="CG19" s="820">
        <v>0.76619999999999999</v>
      </c>
      <c r="CH19" s="639"/>
      <c r="CI19" s="820">
        <v>-1048</v>
      </c>
      <c r="CJ19" s="820">
        <v>-3.2199999999999999E-2</v>
      </c>
      <c r="CL19" s="619" t="s">
        <v>341</v>
      </c>
      <c r="CM19" s="619" t="s">
        <v>596</v>
      </c>
      <c r="CN19" s="780">
        <v>0.7702</v>
      </c>
      <c r="CO19" s="781"/>
      <c r="CP19" s="780">
        <v>11389</v>
      </c>
      <c r="CQ19" s="787">
        <v>14810575</v>
      </c>
      <c r="CR19" s="787">
        <v>0</v>
      </c>
      <c r="CS19" s="787">
        <v>14810575</v>
      </c>
      <c r="CT19" s="787">
        <v>1300.43</v>
      </c>
      <c r="CU19" s="781"/>
      <c r="CV19" s="822">
        <v>1463.67</v>
      </c>
      <c r="CW19" s="787">
        <v>436.71000000000004</v>
      </c>
      <c r="CX19" s="785">
        <v>0.88800000000000001</v>
      </c>
      <c r="CY19" s="786"/>
      <c r="CZ19" s="787">
        <v>0.61099999999999999</v>
      </c>
      <c r="DA19" s="787" t="s">
        <v>2</v>
      </c>
      <c r="DB19" s="781"/>
      <c r="DC19" s="785">
        <v>0.88800000000000001</v>
      </c>
      <c r="DX19" s="1038" t="s">
        <v>329</v>
      </c>
      <c r="DY19" s="1038" t="s">
        <v>329</v>
      </c>
      <c r="DZ19" s="1038" t="s">
        <v>744</v>
      </c>
      <c r="EA19" s="1039" t="s">
        <v>330</v>
      </c>
      <c r="EB19" s="792">
        <v>2111</v>
      </c>
      <c r="EC19" s="793"/>
      <c r="ED19" s="794">
        <v>2111</v>
      </c>
      <c r="EE19" s="794"/>
      <c r="EF19" s="793"/>
      <c r="EG19" s="794">
        <v>0.9626082991336069</v>
      </c>
      <c r="EH19" s="793"/>
      <c r="EI19" s="794">
        <v>1118978</v>
      </c>
      <c r="EJ19" s="794"/>
      <c r="EK19" s="794">
        <v>1077138</v>
      </c>
      <c r="EL19" s="794">
        <v>1118978</v>
      </c>
      <c r="EM19" s="793">
        <v>0</v>
      </c>
      <c r="EN19" s="793"/>
      <c r="EO19" s="795"/>
      <c r="ES19" s="823" t="s">
        <v>339</v>
      </c>
      <c r="ET19" s="824" t="s">
        <v>340</v>
      </c>
      <c r="EU19" s="411">
        <v>0</v>
      </c>
    </row>
    <row r="20" spans="1:151" ht="15.75">
      <c r="A20" s="798" t="s">
        <v>343</v>
      </c>
      <c r="B20" s="799" t="s">
        <v>344</v>
      </c>
      <c r="C20" s="744">
        <v>1916</v>
      </c>
      <c r="D20" s="745">
        <v>1916</v>
      </c>
      <c r="E20" s="800"/>
      <c r="F20" s="800">
        <v>1916</v>
      </c>
      <c r="G20" s="800"/>
      <c r="H20" s="801">
        <v>1916</v>
      </c>
      <c r="K20" s="802" t="s">
        <v>343</v>
      </c>
      <c r="L20" s="803" t="s">
        <v>344</v>
      </c>
      <c r="M20" s="804">
        <v>922509110</v>
      </c>
      <c r="N20" s="805">
        <v>59941578</v>
      </c>
      <c r="O20" s="804">
        <v>862567532</v>
      </c>
      <c r="P20" s="802">
        <v>2015</v>
      </c>
      <c r="Q20" s="752">
        <v>0.97809999999999997</v>
      </c>
      <c r="R20" s="803">
        <v>881880720</v>
      </c>
      <c r="S20" s="806">
        <v>59941578</v>
      </c>
      <c r="T20" s="803">
        <v>21500523</v>
      </c>
      <c r="U20" s="803">
        <v>138781141</v>
      </c>
      <c r="V20" s="803">
        <v>1102103962</v>
      </c>
      <c r="X20" s="619" t="s">
        <v>343</v>
      </c>
      <c r="Y20" s="619" t="s">
        <v>344</v>
      </c>
      <c r="Z20" s="807">
        <v>1102103962</v>
      </c>
      <c r="AA20" s="808">
        <v>7295928.2284399997</v>
      </c>
      <c r="AB20" s="756">
        <v>1802321</v>
      </c>
      <c r="AC20" s="756">
        <v>59099</v>
      </c>
      <c r="AD20" s="809">
        <v>9157348.2284399997</v>
      </c>
      <c r="AE20" s="810">
        <v>1916</v>
      </c>
      <c r="AF20" s="807">
        <v>4779</v>
      </c>
      <c r="AG20" s="807">
        <v>0.78239999999999998</v>
      </c>
      <c r="AI20" s="619" t="s">
        <v>343</v>
      </c>
      <c r="AJ20" s="619" t="s">
        <v>344</v>
      </c>
      <c r="AK20" s="760">
        <v>9157348.2284399997</v>
      </c>
      <c r="AL20" s="761">
        <v>1916</v>
      </c>
      <c r="AM20" s="811">
        <v>4779</v>
      </c>
      <c r="AN20" s="812">
        <v>0.78239999999999998</v>
      </c>
      <c r="AO20" s="813">
        <v>0.19739999999999999</v>
      </c>
      <c r="AP20" s="814">
        <v>1.0001</v>
      </c>
      <c r="AQ20" s="812">
        <v>0.83279999999999998</v>
      </c>
      <c r="AR20" s="815">
        <v>0.83279999999999998</v>
      </c>
      <c r="AS20" s="825">
        <v>1582.64</v>
      </c>
      <c r="AT20" s="826">
        <v>317.74</v>
      </c>
      <c r="AU20" s="814">
        <v>608790</v>
      </c>
      <c r="AV20" s="812">
        <v>1</v>
      </c>
      <c r="AW20" s="811">
        <v>608790</v>
      </c>
      <c r="BB20" s="619" t="s">
        <v>343</v>
      </c>
      <c r="BC20" s="619" t="s">
        <v>597</v>
      </c>
      <c r="BD20" s="768">
        <v>1102103962</v>
      </c>
      <c r="BE20" s="769">
        <v>240.56</v>
      </c>
      <c r="BF20" s="808">
        <v>4581410</v>
      </c>
      <c r="BG20" s="816">
        <v>0.19739999999999999</v>
      </c>
      <c r="BH20" s="673"/>
      <c r="BI20" s="770">
        <v>1916</v>
      </c>
      <c r="BJ20" s="808">
        <v>7.96</v>
      </c>
      <c r="BK20" s="770">
        <v>10293</v>
      </c>
      <c r="BL20" s="810">
        <v>43</v>
      </c>
      <c r="BN20" s="619" t="s">
        <v>341</v>
      </c>
      <c r="BO20" s="619" t="s">
        <v>342</v>
      </c>
      <c r="BP20" s="772">
        <v>0.98353846153846103</v>
      </c>
      <c r="BQ20" s="772">
        <v>0.96432125307125305</v>
      </c>
      <c r="BR20" s="818">
        <v>0.96790000000000009</v>
      </c>
      <c r="BS20" s="774"/>
      <c r="BT20" s="819">
        <v>2013</v>
      </c>
      <c r="BU20" s="776">
        <v>0.96930000000000005</v>
      </c>
      <c r="BV20" s="777"/>
      <c r="BW20" s="778">
        <v>0.63</v>
      </c>
      <c r="BX20" s="778">
        <v>0.61099999999999999</v>
      </c>
      <c r="BY20" s="778">
        <v>0.92300000000000004</v>
      </c>
      <c r="BZ20" s="622"/>
      <c r="CA20" s="619" t="s">
        <v>343</v>
      </c>
      <c r="CB20" s="619" t="s">
        <v>597</v>
      </c>
      <c r="CC20" s="770">
        <v>39774</v>
      </c>
      <c r="CD20" s="770">
        <v>41558</v>
      </c>
      <c r="CE20" s="770">
        <v>41865</v>
      </c>
      <c r="CF20" s="820">
        <v>41065.666666666664</v>
      </c>
      <c r="CG20" s="820">
        <v>1.0001</v>
      </c>
      <c r="CH20" s="639"/>
      <c r="CI20" s="820">
        <v>-799.33333333333576</v>
      </c>
      <c r="CJ20" s="820">
        <v>-1.9099999999999999E-2</v>
      </c>
      <c r="CL20" s="619" t="s">
        <v>343</v>
      </c>
      <c r="CM20" s="619" t="s">
        <v>597</v>
      </c>
      <c r="CN20" s="780">
        <v>0.83279999999999998</v>
      </c>
      <c r="CO20" s="781"/>
      <c r="CP20" s="780">
        <v>1916</v>
      </c>
      <c r="CQ20" s="787">
        <v>2300000</v>
      </c>
      <c r="CR20" s="787">
        <v>0</v>
      </c>
      <c r="CS20" s="787">
        <v>2300000</v>
      </c>
      <c r="CT20" s="787">
        <v>1200.42</v>
      </c>
      <c r="CU20" s="781"/>
      <c r="CV20" s="822">
        <v>1582.64</v>
      </c>
      <c r="CW20" s="787">
        <v>317.74</v>
      </c>
      <c r="CX20" s="785">
        <v>0.75800000000000001</v>
      </c>
      <c r="CY20" s="786"/>
      <c r="CZ20" s="787">
        <v>0.70399999999999996</v>
      </c>
      <c r="DA20" s="787">
        <v>1</v>
      </c>
      <c r="DB20" s="781"/>
      <c r="DC20" s="785">
        <v>1</v>
      </c>
      <c r="DX20" s="1040" t="s">
        <v>329</v>
      </c>
      <c r="DY20" s="1040" t="s">
        <v>872</v>
      </c>
      <c r="DZ20" s="1040" t="s">
        <v>6</v>
      </c>
      <c r="EA20" s="1041" t="s">
        <v>1056</v>
      </c>
      <c r="EB20" s="792">
        <v>82</v>
      </c>
      <c r="EC20" s="827"/>
      <c r="ED20" s="828">
        <v>82</v>
      </c>
      <c r="EE20" s="828">
        <v>2193</v>
      </c>
      <c r="EF20" s="827"/>
      <c r="EG20" s="828">
        <v>3.7391700866393068E-2</v>
      </c>
      <c r="EH20" s="827"/>
      <c r="EI20" s="794">
        <v>0</v>
      </c>
      <c r="EJ20" s="828"/>
      <c r="EK20" s="828">
        <v>41840</v>
      </c>
      <c r="EL20" s="828"/>
      <c r="EM20" s="827"/>
      <c r="EN20" s="827"/>
      <c r="EO20" s="829"/>
      <c r="ES20" s="823" t="s">
        <v>695</v>
      </c>
      <c r="ET20" s="824" t="s">
        <v>696</v>
      </c>
      <c r="EU20" s="840">
        <v>328744</v>
      </c>
    </row>
    <row r="21" spans="1:151" ht="15.75">
      <c r="A21" s="798" t="s">
        <v>345</v>
      </c>
      <c r="B21" s="799" t="s">
        <v>569</v>
      </c>
      <c r="C21" s="744">
        <v>8164</v>
      </c>
      <c r="D21" s="745">
        <v>8368</v>
      </c>
      <c r="E21" s="800"/>
      <c r="F21" s="800">
        <v>8368</v>
      </c>
      <c r="G21" s="800"/>
      <c r="H21" s="801">
        <v>8368</v>
      </c>
      <c r="K21" s="802" t="s">
        <v>345</v>
      </c>
      <c r="L21" s="803" t="s">
        <v>346</v>
      </c>
      <c r="M21" s="804">
        <v>13401183285</v>
      </c>
      <c r="N21" s="805">
        <v>60610484</v>
      </c>
      <c r="O21" s="804">
        <v>13340572801</v>
      </c>
      <c r="P21" s="802">
        <v>2015</v>
      </c>
      <c r="Q21" s="752">
        <v>0.98960000000000004</v>
      </c>
      <c r="R21" s="803">
        <v>13480772839</v>
      </c>
      <c r="S21" s="806">
        <v>60610484</v>
      </c>
      <c r="T21" s="803">
        <v>145921774</v>
      </c>
      <c r="U21" s="803">
        <v>1331602532</v>
      </c>
      <c r="V21" s="803">
        <v>15018907629</v>
      </c>
      <c r="X21" s="619" t="s">
        <v>345</v>
      </c>
      <c r="Y21" s="619" t="s">
        <v>569</v>
      </c>
      <c r="Z21" s="807">
        <v>15018907629</v>
      </c>
      <c r="AA21" s="808">
        <v>99425168.503979996</v>
      </c>
      <c r="AB21" s="756">
        <v>15651360</v>
      </c>
      <c r="AC21" s="756">
        <v>313481</v>
      </c>
      <c r="AD21" s="809">
        <v>115390009.50398</v>
      </c>
      <c r="AE21" s="810">
        <v>8368</v>
      </c>
      <c r="AF21" s="807">
        <v>13789</v>
      </c>
      <c r="AG21" s="807">
        <v>2.2574999999999998</v>
      </c>
      <c r="AI21" s="619" t="s">
        <v>345</v>
      </c>
      <c r="AJ21" s="619" t="s">
        <v>569</v>
      </c>
      <c r="AK21" s="760">
        <v>115390009.50398</v>
      </c>
      <c r="AL21" s="761">
        <v>8368</v>
      </c>
      <c r="AM21" s="811">
        <v>13789</v>
      </c>
      <c r="AN21" s="812">
        <v>2.2574999999999998</v>
      </c>
      <c r="AO21" s="813">
        <v>1.278</v>
      </c>
      <c r="AP21" s="814">
        <v>1.0859000000000001</v>
      </c>
      <c r="AQ21" s="812">
        <v>1.5738000000000001</v>
      </c>
      <c r="AR21" s="815" t="s">
        <v>2</v>
      </c>
      <c r="AS21" s="825" t="s">
        <v>2</v>
      </c>
      <c r="AT21" s="826" t="s">
        <v>2</v>
      </c>
      <c r="AU21" s="814">
        <v>0</v>
      </c>
      <c r="AV21" s="812" t="s">
        <v>2</v>
      </c>
      <c r="AW21" s="811">
        <v>0</v>
      </c>
      <c r="BB21" s="619" t="s">
        <v>345</v>
      </c>
      <c r="BC21" s="619" t="s">
        <v>598</v>
      </c>
      <c r="BD21" s="768">
        <v>15018907629</v>
      </c>
      <c r="BE21" s="769">
        <v>506.25</v>
      </c>
      <c r="BF21" s="808">
        <v>29666978</v>
      </c>
      <c r="BG21" s="816">
        <v>1.278</v>
      </c>
      <c r="BH21" s="673"/>
      <c r="BI21" s="770">
        <v>8368</v>
      </c>
      <c r="BJ21" s="808">
        <v>16.53</v>
      </c>
      <c r="BK21" s="770">
        <v>69925</v>
      </c>
      <c r="BL21" s="810">
        <v>138</v>
      </c>
      <c r="BN21" s="619" t="s">
        <v>343</v>
      </c>
      <c r="BO21" s="619" t="s">
        <v>344</v>
      </c>
      <c r="BP21" s="772">
        <v>0.98567741935483866</v>
      </c>
      <c r="BQ21" s="817">
        <v>0.9738</v>
      </c>
      <c r="BR21" s="818">
        <v>0.97840000000000005</v>
      </c>
      <c r="BS21" s="774"/>
      <c r="BT21" s="819">
        <v>2015</v>
      </c>
      <c r="BU21" s="776">
        <v>0.97809999999999997</v>
      </c>
      <c r="BV21" s="777"/>
      <c r="BW21" s="778">
        <v>0.72</v>
      </c>
      <c r="BX21" s="778">
        <v>0.70399999999999996</v>
      </c>
      <c r="BY21" s="778">
        <v>1.0633999999999999</v>
      </c>
      <c r="BZ21" s="622"/>
      <c r="CA21" s="619" t="s">
        <v>345</v>
      </c>
      <c r="CB21" s="619" t="s">
        <v>598</v>
      </c>
      <c r="CC21" s="770">
        <v>42892</v>
      </c>
      <c r="CD21" s="770">
        <v>44808</v>
      </c>
      <c r="CE21" s="770">
        <v>46056</v>
      </c>
      <c r="CF21" s="820">
        <v>44585.333333333336</v>
      </c>
      <c r="CG21" s="820">
        <v>1.0859000000000001</v>
      </c>
      <c r="CH21" s="639"/>
      <c r="CI21" s="820">
        <v>-1470.6666666666642</v>
      </c>
      <c r="CJ21" s="820">
        <v>-3.1899999999999998E-2</v>
      </c>
      <c r="CL21" s="619" t="s">
        <v>345</v>
      </c>
      <c r="CM21" s="619" t="s">
        <v>598</v>
      </c>
      <c r="CN21" s="780" t="s">
        <v>2</v>
      </c>
      <c r="CO21" s="781"/>
      <c r="CP21" s="780">
        <v>8368</v>
      </c>
      <c r="CQ21" s="787">
        <v>22479000</v>
      </c>
      <c r="CR21" s="787">
        <v>0</v>
      </c>
      <c r="CS21" s="787">
        <v>22479000</v>
      </c>
      <c r="CT21" s="787">
        <v>2686.3</v>
      </c>
      <c r="CU21" s="781"/>
      <c r="CV21" s="822" t="s">
        <v>2</v>
      </c>
      <c r="CW21" s="787" t="s">
        <v>2</v>
      </c>
      <c r="CX21" s="785" t="s">
        <v>2</v>
      </c>
      <c r="CY21" s="786"/>
      <c r="CZ21" s="787">
        <v>0.307</v>
      </c>
      <c r="DA21" s="787" t="s">
        <v>2</v>
      </c>
      <c r="DB21" s="781"/>
      <c r="DC21" s="785" t="s">
        <v>2</v>
      </c>
      <c r="DX21" s="1038" t="s">
        <v>331</v>
      </c>
      <c r="DY21" s="1038" t="s">
        <v>331</v>
      </c>
      <c r="DZ21" s="1038" t="s">
        <v>744</v>
      </c>
      <c r="EA21" s="1039" t="s">
        <v>332</v>
      </c>
      <c r="EB21" s="792">
        <v>4136</v>
      </c>
      <c r="EC21" s="793"/>
      <c r="ED21" s="794">
        <v>4136</v>
      </c>
      <c r="EE21" s="794"/>
      <c r="EF21" s="793"/>
      <c r="EG21" s="794">
        <v>0.84494382022471914</v>
      </c>
      <c r="EH21" s="793"/>
      <c r="EI21" s="794">
        <v>2428850</v>
      </c>
      <c r="EJ21" s="794"/>
      <c r="EK21" s="794">
        <v>2052242</v>
      </c>
      <c r="EL21" s="794">
        <v>2428850</v>
      </c>
      <c r="EM21" s="793">
        <v>0</v>
      </c>
      <c r="EN21" s="793"/>
      <c r="EO21" s="795"/>
      <c r="ES21" s="823" t="s">
        <v>341</v>
      </c>
      <c r="ET21" s="824" t="s">
        <v>342</v>
      </c>
      <c r="EU21" s="841">
        <v>4416637</v>
      </c>
    </row>
    <row r="22" spans="1:151" ht="15.75">
      <c r="A22" s="798" t="s">
        <v>347</v>
      </c>
      <c r="B22" s="799" t="s">
        <v>348</v>
      </c>
      <c r="C22" s="744">
        <v>2475</v>
      </c>
      <c r="D22" s="745">
        <v>2475</v>
      </c>
      <c r="E22" s="800"/>
      <c r="F22" s="800">
        <v>2475</v>
      </c>
      <c r="G22" s="800"/>
      <c r="H22" s="801">
        <v>2475</v>
      </c>
      <c r="K22" s="802" t="s">
        <v>347</v>
      </c>
      <c r="L22" s="803" t="s">
        <v>348</v>
      </c>
      <c r="M22" s="804">
        <v>1343959877</v>
      </c>
      <c r="N22" s="805">
        <v>66784205</v>
      </c>
      <c r="O22" s="804">
        <v>1277175672</v>
      </c>
      <c r="P22" s="802">
        <v>2016</v>
      </c>
      <c r="Q22" s="752">
        <v>0.99629999999999996</v>
      </c>
      <c r="R22" s="803">
        <v>1281918771</v>
      </c>
      <c r="S22" s="806">
        <v>66784205</v>
      </c>
      <c r="T22" s="803">
        <v>85036182</v>
      </c>
      <c r="U22" s="803">
        <v>219544993</v>
      </c>
      <c r="V22" s="803">
        <v>1653284151</v>
      </c>
      <c r="X22" s="619" t="s">
        <v>347</v>
      </c>
      <c r="Y22" s="619" t="s">
        <v>348</v>
      </c>
      <c r="Z22" s="807">
        <v>1653284151</v>
      </c>
      <c r="AA22" s="808">
        <v>10944741.07962</v>
      </c>
      <c r="AB22" s="756">
        <v>3504755</v>
      </c>
      <c r="AC22" s="756">
        <v>58860</v>
      </c>
      <c r="AD22" s="809">
        <v>14508356.07962</v>
      </c>
      <c r="AE22" s="810">
        <v>2475</v>
      </c>
      <c r="AF22" s="807">
        <v>5862</v>
      </c>
      <c r="AG22" s="807">
        <v>0.9597</v>
      </c>
      <c r="AI22" s="619" t="s">
        <v>347</v>
      </c>
      <c r="AJ22" s="619" t="s">
        <v>348</v>
      </c>
      <c r="AK22" s="760">
        <v>14508356.07962</v>
      </c>
      <c r="AL22" s="761">
        <v>2475</v>
      </c>
      <c r="AM22" s="811">
        <v>5862</v>
      </c>
      <c r="AN22" s="812">
        <v>0.9597</v>
      </c>
      <c r="AO22" s="813">
        <v>0.1676</v>
      </c>
      <c r="AP22" s="814">
        <v>0.7611</v>
      </c>
      <c r="AQ22" s="812">
        <v>0.78129999999999999</v>
      </c>
      <c r="AR22" s="815">
        <v>0.78129999999999999</v>
      </c>
      <c r="AS22" s="825">
        <v>1484.77</v>
      </c>
      <c r="AT22" s="826">
        <v>415.61000000000013</v>
      </c>
      <c r="AU22" s="814">
        <v>1028635</v>
      </c>
      <c r="AV22" s="812">
        <v>1</v>
      </c>
      <c r="AW22" s="811">
        <v>1028635</v>
      </c>
      <c r="BB22" s="619" t="s">
        <v>347</v>
      </c>
      <c r="BC22" s="619" t="s">
        <v>599</v>
      </c>
      <c r="BD22" s="768">
        <v>1653284151</v>
      </c>
      <c r="BE22" s="769">
        <v>424.92</v>
      </c>
      <c r="BF22" s="808">
        <v>3890813</v>
      </c>
      <c r="BG22" s="816">
        <v>0.1676</v>
      </c>
      <c r="BH22" s="673"/>
      <c r="BI22" s="770">
        <v>2475</v>
      </c>
      <c r="BJ22" s="808">
        <v>5.82</v>
      </c>
      <c r="BK22" s="770">
        <v>23479</v>
      </c>
      <c r="BL22" s="810">
        <v>55</v>
      </c>
      <c r="BN22" s="619" t="s">
        <v>345</v>
      </c>
      <c r="BO22" s="619" t="s">
        <v>569</v>
      </c>
      <c r="BP22" s="772">
        <v>0.99958039906103291</v>
      </c>
      <c r="BQ22" s="817">
        <v>0.9912260869565217</v>
      </c>
      <c r="BR22" s="818">
        <v>0.98519999999999996</v>
      </c>
      <c r="BS22" s="774"/>
      <c r="BT22" s="819">
        <v>2015</v>
      </c>
      <c r="BU22" s="776">
        <v>0.98960000000000004</v>
      </c>
      <c r="BV22" s="777"/>
      <c r="BW22" s="778">
        <v>0.31</v>
      </c>
      <c r="BX22" s="778">
        <v>0.307</v>
      </c>
      <c r="BY22" s="778">
        <v>0.4637</v>
      </c>
      <c r="BZ22" s="622"/>
      <c r="CA22" s="619" t="s">
        <v>347</v>
      </c>
      <c r="CB22" s="619" t="s">
        <v>599</v>
      </c>
      <c r="CC22" s="770">
        <v>30390</v>
      </c>
      <c r="CD22" s="770">
        <v>31350</v>
      </c>
      <c r="CE22" s="770">
        <v>32011</v>
      </c>
      <c r="CF22" s="820">
        <v>31250.333333333332</v>
      </c>
      <c r="CG22" s="820">
        <v>0.7611</v>
      </c>
      <c r="CH22" s="639"/>
      <c r="CI22" s="820">
        <v>-760.66666666666788</v>
      </c>
      <c r="CJ22" s="820">
        <v>-2.3800000000000002E-2</v>
      </c>
      <c r="CL22" s="619" t="s">
        <v>347</v>
      </c>
      <c r="CM22" s="619" t="s">
        <v>599</v>
      </c>
      <c r="CN22" s="780">
        <v>0.78129999999999999</v>
      </c>
      <c r="CO22" s="781"/>
      <c r="CP22" s="780">
        <v>2475</v>
      </c>
      <c r="CQ22" s="787">
        <v>2900000</v>
      </c>
      <c r="CR22" s="787">
        <v>0</v>
      </c>
      <c r="CS22" s="787">
        <v>2900000</v>
      </c>
      <c r="CT22" s="787">
        <v>1171.72</v>
      </c>
      <c r="CU22" s="781"/>
      <c r="CV22" s="822">
        <v>1484.77</v>
      </c>
      <c r="CW22" s="787">
        <v>415.61000000000013</v>
      </c>
      <c r="CX22" s="785">
        <v>0.78900000000000003</v>
      </c>
      <c r="CY22" s="786"/>
      <c r="CZ22" s="787">
        <v>0.74299999999999999</v>
      </c>
      <c r="DA22" s="787">
        <v>1</v>
      </c>
      <c r="DB22" s="781"/>
      <c r="DC22" s="785">
        <v>1</v>
      </c>
      <c r="DX22" s="1037" t="s">
        <v>331</v>
      </c>
      <c r="DY22" s="1038" t="s">
        <v>818</v>
      </c>
      <c r="DZ22" s="1038" t="s">
        <v>6</v>
      </c>
      <c r="EA22" s="1039" t="s">
        <v>1057</v>
      </c>
      <c r="EB22" s="792">
        <v>195</v>
      </c>
      <c r="EC22" s="793"/>
      <c r="ED22" s="794">
        <v>195</v>
      </c>
      <c r="EE22" s="794"/>
      <c r="EF22" s="793"/>
      <c r="EG22" s="794">
        <v>3.9836567926455568E-2</v>
      </c>
      <c r="EH22" s="793"/>
      <c r="EI22" s="794">
        <v>0</v>
      </c>
      <c r="EJ22" s="794"/>
      <c r="EK22" s="794">
        <v>96757</v>
      </c>
      <c r="EL22" s="794"/>
      <c r="EM22" s="793"/>
      <c r="EN22" s="793"/>
      <c r="EO22" s="795"/>
      <c r="ES22" s="823" t="s">
        <v>343</v>
      </c>
      <c r="ET22" s="824" t="s">
        <v>344</v>
      </c>
      <c r="EU22" s="841">
        <v>608790</v>
      </c>
    </row>
    <row r="23" spans="1:151" ht="15.75">
      <c r="A23" s="798" t="s">
        <v>349</v>
      </c>
      <c r="B23" s="799" t="s">
        <v>350</v>
      </c>
      <c r="C23" s="744">
        <v>15910</v>
      </c>
      <c r="D23" s="745">
        <v>22951</v>
      </c>
      <c r="E23" s="800"/>
      <c r="F23" s="800">
        <v>22951</v>
      </c>
      <c r="G23" s="800"/>
      <c r="H23" s="801">
        <v>22951</v>
      </c>
      <c r="K23" s="802" t="s">
        <v>349</v>
      </c>
      <c r="L23" s="803" t="s">
        <v>350</v>
      </c>
      <c r="M23" s="804">
        <v>11805743855</v>
      </c>
      <c r="N23" s="805">
        <v>117965200</v>
      </c>
      <c r="O23" s="804">
        <v>11687778655</v>
      </c>
      <c r="P23" s="802">
        <v>2015</v>
      </c>
      <c r="Q23" s="752">
        <v>0.97399999999999998</v>
      </c>
      <c r="R23" s="803">
        <v>11999772746</v>
      </c>
      <c r="S23" s="806">
        <v>117965200</v>
      </c>
      <c r="T23" s="803">
        <v>846131001</v>
      </c>
      <c r="U23" s="803">
        <v>4004979958</v>
      </c>
      <c r="V23" s="803">
        <v>16968848905</v>
      </c>
      <c r="X23" s="619" t="s">
        <v>349</v>
      </c>
      <c r="Y23" s="619" t="s">
        <v>350</v>
      </c>
      <c r="Z23" s="807">
        <v>16968848905</v>
      </c>
      <c r="AA23" s="808">
        <v>112333779.7511</v>
      </c>
      <c r="AB23" s="756">
        <v>35338993</v>
      </c>
      <c r="AC23" s="756">
        <v>450225</v>
      </c>
      <c r="AD23" s="809">
        <v>148122997.7511</v>
      </c>
      <c r="AE23" s="810">
        <v>22951</v>
      </c>
      <c r="AF23" s="807">
        <v>6454</v>
      </c>
      <c r="AG23" s="807">
        <v>1.0566</v>
      </c>
      <c r="AI23" s="619" t="s">
        <v>349</v>
      </c>
      <c r="AJ23" s="619" t="s">
        <v>350</v>
      </c>
      <c r="AK23" s="760">
        <v>148122997.7511</v>
      </c>
      <c r="AL23" s="761">
        <v>22951</v>
      </c>
      <c r="AM23" s="811">
        <v>6454</v>
      </c>
      <c r="AN23" s="812">
        <v>1.0566</v>
      </c>
      <c r="AO23" s="813">
        <v>1.8333999999999999</v>
      </c>
      <c r="AP23" s="814">
        <v>0.97729999999999995</v>
      </c>
      <c r="AQ23" s="812">
        <v>1.0946</v>
      </c>
      <c r="AR23" s="815" t="s">
        <v>2</v>
      </c>
      <c r="AS23" s="825" t="s">
        <v>2</v>
      </c>
      <c r="AT23" s="826" t="s">
        <v>2</v>
      </c>
      <c r="AU23" s="814">
        <v>0</v>
      </c>
      <c r="AV23" s="812" t="s">
        <v>2</v>
      </c>
      <c r="AW23" s="811">
        <v>0</v>
      </c>
      <c r="BB23" s="619" t="s">
        <v>349</v>
      </c>
      <c r="BC23" s="619" t="s">
        <v>600</v>
      </c>
      <c r="BD23" s="768">
        <v>16968848905</v>
      </c>
      <c r="BE23" s="769">
        <v>398.72</v>
      </c>
      <c r="BF23" s="808">
        <v>42558309</v>
      </c>
      <c r="BG23" s="816">
        <v>1.8333999999999999</v>
      </c>
      <c r="BH23" s="673"/>
      <c r="BI23" s="770">
        <v>22951</v>
      </c>
      <c r="BJ23" s="808">
        <v>57.56</v>
      </c>
      <c r="BK23" s="770">
        <v>156760</v>
      </c>
      <c r="BL23" s="810">
        <v>393</v>
      </c>
      <c r="BN23" s="619" t="s">
        <v>347</v>
      </c>
      <c r="BO23" s="619" t="s">
        <v>348</v>
      </c>
      <c r="BP23" s="772">
        <v>1.0243333333333333</v>
      </c>
      <c r="BQ23" s="772">
        <v>1.0022130434782608</v>
      </c>
      <c r="BR23" s="818">
        <v>0.99340000000000006</v>
      </c>
      <c r="BS23" s="774"/>
      <c r="BT23" s="819">
        <v>2016</v>
      </c>
      <c r="BU23" s="776">
        <v>0.99629999999999996</v>
      </c>
      <c r="BV23" s="777"/>
      <c r="BW23" s="778">
        <v>0.74590000000000001</v>
      </c>
      <c r="BX23" s="778">
        <v>0.74299999999999999</v>
      </c>
      <c r="BY23" s="778">
        <v>1.1224000000000001</v>
      </c>
      <c r="BZ23" s="622"/>
      <c r="CA23" s="619" t="s">
        <v>349</v>
      </c>
      <c r="CB23" s="619" t="s">
        <v>600</v>
      </c>
      <c r="CC23" s="770">
        <v>38340</v>
      </c>
      <c r="CD23" s="770">
        <v>40568</v>
      </c>
      <c r="CE23" s="770">
        <v>41477</v>
      </c>
      <c r="CF23" s="820">
        <v>40128.333333333336</v>
      </c>
      <c r="CG23" s="820">
        <v>0.97729999999999995</v>
      </c>
      <c r="CH23" s="639"/>
      <c r="CI23" s="820">
        <v>-1348.6666666666642</v>
      </c>
      <c r="CJ23" s="820">
        <v>-3.2500000000000001E-2</v>
      </c>
      <c r="CL23" s="619" t="s">
        <v>349</v>
      </c>
      <c r="CM23" s="619" t="s">
        <v>600</v>
      </c>
      <c r="CN23" s="780" t="s">
        <v>2</v>
      </c>
      <c r="CO23" s="781"/>
      <c r="CP23" s="780">
        <v>22951</v>
      </c>
      <c r="CQ23" s="787">
        <v>36990800</v>
      </c>
      <c r="CR23" s="787">
        <v>0</v>
      </c>
      <c r="CS23" s="787">
        <v>36990800</v>
      </c>
      <c r="CT23" s="787">
        <v>1611.73</v>
      </c>
      <c r="CU23" s="781"/>
      <c r="CV23" s="822" t="s">
        <v>2</v>
      </c>
      <c r="CW23" s="787" t="s">
        <v>2</v>
      </c>
      <c r="CX23" s="785" t="s">
        <v>2</v>
      </c>
      <c r="CY23" s="786"/>
      <c r="CZ23" s="787">
        <v>0.56000000000000005</v>
      </c>
      <c r="DA23" s="787" t="s">
        <v>2</v>
      </c>
      <c r="DB23" s="781"/>
      <c r="DC23" s="785" t="s">
        <v>2</v>
      </c>
      <c r="DX23" s="1044" t="s">
        <v>331</v>
      </c>
      <c r="DY23" s="1040" t="s">
        <v>1013</v>
      </c>
      <c r="DZ23" s="1040" t="s">
        <v>6</v>
      </c>
      <c r="EA23" s="1041" t="s">
        <v>1058</v>
      </c>
      <c r="EB23" s="843">
        <v>564</v>
      </c>
      <c r="EC23" s="827"/>
      <c r="ED23" s="828">
        <v>564</v>
      </c>
      <c r="EE23" s="828">
        <v>4895</v>
      </c>
      <c r="EF23" s="827"/>
      <c r="EG23" s="828">
        <v>0.11521961184882533</v>
      </c>
      <c r="EH23" s="827"/>
      <c r="EI23" s="828">
        <v>0</v>
      </c>
      <c r="EJ23" s="828"/>
      <c r="EK23" s="828">
        <v>279851</v>
      </c>
      <c r="EL23" s="828"/>
      <c r="EM23" s="827"/>
      <c r="EN23" s="827"/>
      <c r="EO23" s="829"/>
      <c r="ES23" s="823" t="s">
        <v>345</v>
      </c>
      <c r="ET23" s="824" t="s">
        <v>569</v>
      </c>
      <c r="EU23" s="841">
        <v>0</v>
      </c>
    </row>
    <row r="24" spans="1:151" ht="15.75">
      <c r="A24" s="798" t="s">
        <v>351</v>
      </c>
      <c r="B24" s="799" t="s">
        <v>352</v>
      </c>
      <c r="C24" s="744">
        <v>8938</v>
      </c>
      <c r="D24" s="745">
        <v>10267</v>
      </c>
      <c r="E24" s="800"/>
      <c r="F24" s="800">
        <v>10267</v>
      </c>
      <c r="G24" s="800"/>
      <c r="H24" s="801">
        <v>10267</v>
      </c>
      <c r="K24" s="802" t="s">
        <v>351</v>
      </c>
      <c r="L24" s="803" t="s">
        <v>352</v>
      </c>
      <c r="M24" s="804">
        <v>9179288914</v>
      </c>
      <c r="N24" s="805">
        <v>405640443</v>
      </c>
      <c r="O24" s="804">
        <v>8773648471</v>
      </c>
      <c r="P24" s="802">
        <v>2017</v>
      </c>
      <c r="Q24" s="752">
        <v>0.99170000000000003</v>
      </c>
      <c r="R24" s="803">
        <v>8847079229</v>
      </c>
      <c r="S24" s="806">
        <v>405640443</v>
      </c>
      <c r="T24" s="803">
        <v>208556944</v>
      </c>
      <c r="U24" s="803">
        <v>1222005010</v>
      </c>
      <c r="V24" s="803">
        <v>10683281626</v>
      </c>
      <c r="X24" s="619" t="s">
        <v>351</v>
      </c>
      <c r="Y24" s="619" t="s">
        <v>352</v>
      </c>
      <c r="Z24" s="807">
        <v>10683281626</v>
      </c>
      <c r="AA24" s="808">
        <v>70723324.364120007</v>
      </c>
      <c r="AB24" s="756">
        <v>12483675</v>
      </c>
      <c r="AC24" s="756">
        <v>222700</v>
      </c>
      <c r="AD24" s="809">
        <v>83429699.364120007</v>
      </c>
      <c r="AE24" s="810">
        <v>10267</v>
      </c>
      <c r="AF24" s="807">
        <v>8126</v>
      </c>
      <c r="AG24" s="807">
        <v>1.3304</v>
      </c>
      <c r="AI24" s="619" t="s">
        <v>351</v>
      </c>
      <c r="AJ24" s="619" t="s">
        <v>352</v>
      </c>
      <c r="AK24" s="760">
        <v>83429699.364120007</v>
      </c>
      <c r="AL24" s="761">
        <v>10267</v>
      </c>
      <c r="AM24" s="811">
        <v>8126</v>
      </c>
      <c r="AN24" s="812">
        <v>1.3304</v>
      </c>
      <c r="AO24" s="813">
        <v>0.67459999999999998</v>
      </c>
      <c r="AP24" s="814">
        <v>1.2845</v>
      </c>
      <c r="AQ24" s="812">
        <v>1.242</v>
      </c>
      <c r="AR24" s="815" t="s">
        <v>2</v>
      </c>
      <c r="AS24" s="825" t="s">
        <v>2</v>
      </c>
      <c r="AT24" s="826" t="s">
        <v>2</v>
      </c>
      <c r="AU24" s="814">
        <v>0</v>
      </c>
      <c r="AV24" s="812" t="s">
        <v>2</v>
      </c>
      <c r="AW24" s="811">
        <v>0</v>
      </c>
      <c r="BB24" s="619" t="s">
        <v>351</v>
      </c>
      <c r="BC24" s="619" t="s">
        <v>601</v>
      </c>
      <c r="BD24" s="768">
        <v>10683281626</v>
      </c>
      <c r="BE24" s="769">
        <v>682.19</v>
      </c>
      <c r="BF24" s="808">
        <v>15660273</v>
      </c>
      <c r="BG24" s="816">
        <v>0.67459999999999998</v>
      </c>
      <c r="BH24" s="673"/>
      <c r="BI24" s="770">
        <v>10267</v>
      </c>
      <c r="BJ24" s="808">
        <v>15.05</v>
      </c>
      <c r="BK24" s="770">
        <v>70916</v>
      </c>
      <c r="BL24" s="810">
        <v>104</v>
      </c>
      <c r="BN24" s="619" t="s">
        <v>349</v>
      </c>
      <c r="BO24" s="619" t="s">
        <v>350</v>
      </c>
      <c r="BP24" s="772">
        <v>0.98968005952380944</v>
      </c>
      <c r="BQ24" s="817">
        <v>0.99085995085995093</v>
      </c>
      <c r="BR24" s="818">
        <v>0.95760000000000001</v>
      </c>
      <c r="BS24" s="774"/>
      <c r="BT24" s="819">
        <v>2015</v>
      </c>
      <c r="BU24" s="776">
        <v>0.97399999999999998</v>
      </c>
      <c r="BV24" s="777"/>
      <c r="BW24" s="778">
        <v>0.57499999999999996</v>
      </c>
      <c r="BX24" s="778">
        <v>0.56000000000000005</v>
      </c>
      <c r="BY24" s="778">
        <v>0.84589999999999999</v>
      </c>
      <c r="BZ24" s="622"/>
      <c r="CA24" s="619" t="s">
        <v>351</v>
      </c>
      <c r="CB24" s="619" t="s">
        <v>601</v>
      </c>
      <c r="CC24" s="770">
        <v>51885</v>
      </c>
      <c r="CD24" s="770">
        <v>53001</v>
      </c>
      <c r="CE24" s="770">
        <v>53342</v>
      </c>
      <c r="CF24" s="820">
        <v>52742.666666666664</v>
      </c>
      <c r="CG24" s="820">
        <v>1.2845</v>
      </c>
      <c r="CH24" s="639"/>
      <c r="CI24" s="820">
        <v>-599.33333333333576</v>
      </c>
      <c r="CJ24" s="820">
        <v>-1.12E-2</v>
      </c>
      <c r="CL24" s="619" t="s">
        <v>351</v>
      </c>
      <c r="CM24" s="619" t="s">
        <v>601</v>
      </c>
      <c r="CN24" s="780" t="s">
        <v>2</v>
      </c>
      <c r="CO24" s="781"/>
      <c r="CP24" s="780">
        <v>10267</v>
      </c>
      <c r="CQ24" s="787">
        <v>29272130</v>
      </c>
      <c r="CR24" s="787">
        <v>0</v>
      </c>
      <c r="CS24" s="787">
        <v>29272130</v>
      </c>
      <c r="CT24" s="787">
        <v>2851.09</v>
      </c>
      <c r="CU24" s="781"/>
      <c r="CV24" s="822" t="s">
        <v>2</v>
      </c>
      <c r="CW24" s="787" t="s">
        <v>2</v>
      </c>
      <c r="CX24" s="785" t="s">
        <v>2</v>
      </c>
      <c r="CY24" s="786"/>
      <c r="CZ24" s="787">
        <v>0.623</v>
      </c>
      <c r="DA24" s="787" t="s">
        <v>2</v>
      </c>
      <c r="DB24" s="781"/>
      <c r="DC24" s="785" t="s">
        <v>2</v>
      </c>
      <c r="DX24" s="1038" t="s">
        <v>333</v>
      </c>
      <c r="DY24" s="1038" t="s">
        <v>333</v>
      </c>
      <c r="DZ24" s="1038" t="s">
        <v>744</v>
      </c>
      <c r="EA24" s="1039" t="s">
        <v>334</v>
      </c>
      <c r="EB24" s="792">
        <v>12803</v>
      </c>
      <c r="EC24" s="793"/>
      <c r="ED24" s="794">
        <v>12803</v>
      </c>
      <c r="EE24" s="794"/>
      <c r="EF24" s="793"/>
      <c r="EG24" s="794">
        <v>0.89375218150087266</v>
      </c>
      <c r="EH24" s="793"/>
      <c r="EI24" s="794">
        <v>0</v>
      </c>
      <c r="EJ24" s="794"/>
      <c r="EK24" s="794">
        <v>0</v>
      </c>
      <c r="EL24" s="794">
        <v>0</v>
      </c>
      <c r="EM24" s="793">
        <v>0</v>
      </c>
      <c r="EN24" s="793"/>
      <c r="EO24" s="795"/>
      <c r="ES24" s="823" t="s">
        <v>347</v>
      </c>
      <c r="ET24" s="824" t="s">
        <v>348</v>
      </c>
      <c r="EU24" s="841">
        <v>1028635</v>
      </c>
    </row>
    <row r="25" spans="1:151" ht="15.75">
      <c r="A25" s="798" t="s">
        <v>353</v>
      </c>
      <c r="B25" s="799" t="s">
        <v>354</v>
      </c>
      <c r="C25" s="744">
        <v>3144</v>
      </c>
      <c r="D25" s="745">
        <v>3365</v>
      </c>
      <c r="E25" s="800"/>
      <c r="F25" s="800">
        <v>3365</v>
      </c>
      <c r="G25" s="800"/>
      <c r="H25" s="801">
        <v>3365</v>
      </c>
      <c r="K25" s="802" t="s">
        <v>353</v>
      </c>
      <c r="L25" s="803" t="s">
        <v>354</v>
      </c>
      <c r="M25" s="804">
        <v>2773218757</v>
      </c>
      <c r="N25" s="805">
        <v>74592700</v>
      </c>
      <c r="O25" s="804">
        <v>2698626057</v>
      </c>
      <c r="P25" s="802">
        <v>2012</v>
      </c>
      <c r="Q25" s="752">
        <v>0.98799999999999999</v>
      </c>
      <c r="R25" s="803">
        <v>2731402892</v>
      </c>
      <c r="S25" s="806">
        <v>74592700</v>
      </c>
      <c r="T25" s="803">
        <v>60686543</v>
      </c>
      <c r="U25" s="803">
        <v>350047760</v>
      </c>
      <c r="V25" s="803">
        <v>3216729895</v>
      </c>
      <c r="X25" s="619" t="s">
        <v>353</v>
      </c>
      <c r="Y25" s="619" t="s">
        <v>354</v>
      </c>
      <c r="Z25" s="807">
        <v>3216729895</v>
      </c>
      <c r="AA25" s="808">
        <v>21294751.904899999</v>
      </c>
      <c r="AB25" s="756">
        <v>6451777</v>
      </c>
      <c r="AC25" s="756">
        <v>138604</v>
      </c>
      <c r="AD25" s="809">
        <v>27885132.904899999</v>
      </c>
      <c r="AE25" s="810">
        <v>3365</v>
      </c>
      <c r="AF25" s="807">
        <v>8287</v>
      </c>
      <c r="AG25" s="807">
        <v>1.3567</v>
      </c>
      <c r="AI25" s="619" t="s">
        <v>353</v>
      </c>
      <c r="AJ25" s="619" t="s">
        <v>354</v>
      </c>
      <c r="AK25" s="760">
        <v>27885132.904899999</v>
      </c>
      <c r="AL25" s="761">
        <v>3365</v>
      </c>
      <c r="AM25" s="811">
        <v>8287</v>
      </c>
      <c r="AN25" s="812">
        <v>1.3567</v>
      </c>
      <c r="AO25" s="813">
        <v>0.30430000000000001</v>
      </c>
      <c r="AP25" s="814">
        <v>0.71060000000000001</v>
      </c>
      <c r="AQ25" s="812">
        <v>0.92839999999999989</v>
      </c>
      <c r="AR25" s="815">
        <v>0.92839999999999989</v>
      </c>
      <c r="AS25" s="825">
        <v>1764.31</v>
      </c>
      <c r="AT25" s="826">
        <v>136.07000000000016</v>
      </c>
      <c r="AU25" s="814">
        <v>457876</v>
      </c>
      <c r="AV25" s="812">
        <v>1</v>
      </c>
      <c r="AW25" s="811">
        <v>457876</v>
      </c>
      <c r="BB25" s="619" t="s">
        <v>353</v>
      </c>
      <c r="BC25" s="619" t="s">
        <v>602</v>
      </c>
      <c r="BD25" s="768">
        <v>3216729895</v>
      </c>
      <c r="BE25" s="769">
        <v>455.43</v>
      </c>
      <c r="BF25" s="808">
        <v>7063061</v>
      </c>
      <c r="BG25" s="816">
        <v>0.30430000000000001</v>
      </c>
      <c r="BH25" s="673"/>
      <c r="BI25" s="770">
        <v>3365</v>
      </c>
      <c r="BJ25" s="808">
        <v>7.39</v>
      </c>
      <c r="BK25" s="770">
        <v>28593</v>
      </c>
      <c r="BL25" s="810">
        <v>63</v>
      </c>
      <c r="BN25" s="619" t="s">
        <v>351</v>
      </c>
      <c r="BO25" s="619" t="s">
        <v>352</v>
      </c>
      <c r="BP25" s="772">
        <v>1.0018651685393258</v>
      </c>
      <c r="BQ25" s="772">
        <v>0.96329411764705886</v>
      </c>
      <c r="BR25" s="773">
        <v>0.99170000000000003</v>
      </c>
      <c r="BS25" s="774"/>
      <c r="BT25" s="775">
        <v>2017</v>
      </c>
      <c r="BU25" s="776">
        <v>0.99170000000000003</v>
      </c>
      <c r="BV25" s="777"/>
      <c r="BW25" s="778">
        <v>0.62809999999999999</v>
      </c>
      <c r="BX25" s="778">
        <v>0.623</v>
      </c>
      <c r="BY25" s="778">
        <v>0.94110000000000005</v>
      </c>
      <c r="BZ25" s="622"/>
      <c r="CA25" s="619" t="s">
        <v>353</v>
      </c>
      <c r="CB25" s="619" t="s">
        <v>602</v>
      </c>
      <c r="CC25" s="770">
        <v>28347</v>
      </c>
      <c r="CD25" s="770">
        <v>29678</v>
      </c>
      <c r="CE25" s="770">
        <v>29512</v>
      </c>
      <c r="CF25" s="820">
        <v>29179</v>
      </c>
      <c r="CG25" s="820">
        <v>0.71060000000000001</v>
      </c>
      <c r="CH25" s="639"/>
      <c r="CI25" s="820">
        <v>-333</v>
      </c>
      <c r="CJ25" s="820">
        <v>-1.1299999999999999E-2</v>
      </c>
      <c r="CL25" s="619" t="s">
        <v>353</v>
      </c>
      <c r="CM25" s="619" t="s">
        <v>602</v>
      </c>
      <c r="CN25" s="780">
        <v>0.92839999999999989</v>
      </c>
      <c r="CO25" s="781"/>
      <c r="CP25" s="780">
        <v>3365</v>
      </c>
      <c r="CQ25" s="787">
        <v>6721353</v>
      </c>
      <c r="CR25" s="787">
        <v>0</v>
      </c>
      <c r="CS25" s="787">
        <v>6721353</v>
      </c>
      <c r="CT25" s="787">
        <v>1997.43</v>
      </c>
      <c r="CU25" s="781"/>
      <c r="CV25" s="822">
        <v>1764.31</v>
      </c>
      <c r="CW25" s="787">
        <v>136.07000000000016</v>
      </c>
      <c r="CX25" s="785">
        <v>1</v>
      </c>
      <c r="CY25" s="786"/>
      <c r="CZ25" s="787">
        <v>0.51400000000000001</v>
      </c>
      <c r="DA25" s="787" t="s">
        <v>2</v>
      </c>
      <c r="DB25" s="781"/>
      <c r="DC25" s="785">
        <v>1</v>
      </c>
      <c r="DX25" s="1038" t="s">
        <v>333</v>
      </c>
      <c r="DY25" s="1038" t="s">
        <v>17</v>
      </c>
      <c r="DZ25" s="1038" t="s">
        <v>6</v>
      </c>
      <c r="EA25" s="1039" t="s">
        <v>1059</v>
      </c>
      <c r="EB25" s="792">
        <v>1050</v>
      </c>
      <c r="EC25" s="793"/>
      <c r="ED25" s="794">
        <v>1050</v>
      </c>
      <c r="EE25" s="794"/>
      <c r="EF25" s="793"/>
      <c r="EG25" s="794">
        <v>7.3298429319371722E-2</v>
      </c>
      <c r="EH25" s="793"/>
      <c r="EI25" s="794">
        <v>0</v>
      </c>
      <c r="EJ25" s="794"/>
      <c r="EK25" s="794">
        <v>0</v>
      </c>
      <c r="EL25" s="794"/>
      <c r="EM25" s="793"/>
      <c r="EN25" s="793"/>
      <c r="EO25" s="795"/>
      <c r="ES25" s="823" t="s">
        <v>349</v>
      </c>
      <c r="ET25" s="824" t="s">
        <v>350</v>
      </c>
      <c r="EU25" s="841">
        <v>0</v>
      </c>
    </row>
    <row r="26" spans="1:151" ht="15.75">
      <c r="A26" s="798" t="s">
        <v>355</v>
      </c>
      <c r="B26" s="799" t="s">
        <v>356</v>
      </c>
      <c r="C26" s="744">
        <v>1962</v>
      </c>
      <c r="D26" s="745">
        <v>1962</v>
      </c>
      <c r="E26" s="800"/>
      <c r="F26" s="800">
        <v>1962</v>
      </c>
      <c r="G26" s="800"/>
      <c r="H26" s="801">
        <v>1962</v>
      </c>
      <c r="K26" s="802" t="s">
        <v>355</v>
      </c>
      <c r="L26" s="803" t="s">
        <v>356</v>
      </c>
      <c r="M26" s="804">
        <v>1139071111</v>
      </c>
      <c r="N26" s="805">
        <v>52235760</v>
      </c>
      <c r="O26" s="804">
        <v>1086835351</v>
      </c>
      <c r="P26" s="802">
        <v>2014</v>
      </c>
      <c r="Q26" s="752">
        <v>0.9748</v>
      </c>
      <c r="R26" s="803">
        <v>1114931628</v>
      </c>
      <c r="S26" s="806">
        <v>52235760</v>
      </c>
      <c r="T26" s="803">
        <v>33875153</v>
      </c>
      <c r="U26" s="803">
        <v>256645836</v>
      </c>
      <c r="V26" s="803">
        <v>1457688377</v>
      </c>
      <c r="X26" s="619" t="s">
        <v>355</v>
      </c>
      <c r="Y26" s="619" t="s">
        <v>356</v>
      </c>
      <c r="Z26" s="807">
        <v>1457688377</v>
      </c>
      <c r="AA26" s="808">
        <v>9649897.0557400007</v>
      </c>
      <c r="AB26" s="756">
        <v>2797295</v>
      </c>
      <c r="AC26" s="756">
        <v>56531</v>
      </c>
      <c r="AD26" s="809">
        <v>12503723.055740001</v>
      </c>
      <c r="AE26" s="810">
        <v>1962</v>
      </c>
      <c r="AF26" s="807">
        <v>6373</v>
      </c>
      <c r="AG26" s="807">
        <v>1.0434000000000001</v>
      </c>
      <c r="AI26" s="619" t="s">
        <v>355</v>
      </c>
      <c r="AJ26" s="619" t="s">
        <v>356</v>
      </c>
      <c r="AK26" s="760">
        <v>12503723.055740001</v>
      </c>
      <c r="AL26" s="761">
        <v>1962</v>
      </c>
      <c r="AM26" s="811">
        <v>6373</v>
      </c>
      <c r="AN26" s="812">
        <v>1.0434000000000001</v>
      </c>
      <c r="AO26" s="813">
        <v>0.36409999999999998</v>
      </c>
      <c r="AP26" s="814">
        <v>0.85260000000000002</v>
      </c>
      <c r="AQ26" s="812">
        <v>0.88009999999999999</v>
      </c>
      <c r="AR26" s="815">
        <v>0.88009999999999999</v>
      </c>
      <c r="AS26" s="825">
        <v>1672.52</v>
      </c>
      <c r="AT26" s="826">
        <v>227.86000000000013</v>
      </c>
      <c r="AU26" s="814">
        <v>447061</v>
      </c>
      <c r="AV26" s="812">
        <v>1</v>
      </c>
      <c r="AW26" s="811">
        <v>447061</v>
      </c>
      <c r="BB26" s="619" t="s">
        <v>355</v>
      </c>
      <c r="BC26" s="619" t="s">
        <v>603</v>
      </c>
      <c r="BD26" s="768">
        <v>1457688377</v>
      </c>
      <c r="BE26" s="769">
        <v>172.47</v>
      </c>
      <c r="BF26" s="808">
        <v>8451837</v>
      </c>
      <c r="BG26" s="816">
        <v>0.36409999999999998</v>
      </c>
      <c r="BH26" s="673"/>
      <c r="BI26" s="770">
        <v>1962</v>
      </c>
      <c r="BJ26" s="808">
        <v>11.38</v>
      </c>
      <c r="BK26" s="770">
        <v>14314</v>
      </c>
      <c r="BL26" s="810">
        <v>83</v>
      </c>
      <c r="BN26" s="619" t="s">
        <v>353</v>
      </c>
      <c r="BO26" s="619" t="s">
        <v>354</v>
      </c>
      <c r="BP26" s="772">
        <v>1.0592631578947369</v>
      </c>
      <c r="BQ26" s="772">
        <v>1.0054596273291927</v>
      </c>
      <c r="BR26" s="818">
        <v>0.95269999999999999</v>
      </c>
      <c r="BS26" s="774"/>
      <c r="BT26" s="819">
        <v>2012</v>
      </c>
      <c r="BU26" s="776">
        <v>0.98799999999999999</v>
      </c>
      <c r="BV26" s="777"/>
      <c r="BW26" s="778">
        <v>0.52</v>
      </c>
      <c r="BX26" s="778">
        <v>0.51400000000000001</v>
      </c>
      <c r="BY26" s="778">
        <v>0.77639999999999998</v>
      </c>
      <c r="BZ26" s="622"/>
      <c r="CA26" s="619" t="s">
        <v>355</v>
      </c>
      <c r="CB26" s="619" t="s">
        <v>603</v>
      </c>
      <c r="CC26" s="770">
        <v>34055</v>
      </c>
      <c r="CD26" s="770">
        <v>35123</v>
      </c>
      <c r="CE26" s="770">
        <v>35841</v>
      </c>
      <c r="CF26" s="820">
        <v>35006.333333333336</v>
      </c>
      <c r="CG26" s="820">
        <v>0.85260000000000002</v>
      </c>
      <c r="CH26" s="639"/>
      <c r="CI26" s="820">
        <v>-834.66666666666424</v>
      </c>
      <c r="CJ26" s="820">
        <v>-2.3300000000000001E-2</v>
      </c>
      <c r="CL26" s="619" t="s">
        <v>355</v>
      </c>
      <c r="CM26" s="619" t="s">
        <v>603</v>
      </c>
      <c r="CN26" s="780">
        <v>0.88009999999999999</v>
      </c>
      <c r="CO26" s="781"/>
      <c r="CP26" s="780">
        <v>1962</v>
      </c>
      <c r="CQ26" s="787">
        <v>3550000</v>
      </c>
      <c r="CR26" s="787">
        <v>0</v>
      </c>
      <c r="CS26" s="787">
        <v>3550000</v>
      </c>
      <c r="CT26" s="787">
        <v>1809.38</v>
      </c>
      <c r="CU26" s="781"/>
      <c r="CV26" s="822">
        <v>1672.52</v>
      </c>
      <c r="CW26" s="787">
        <v>227.86000000000013</v>
      </c>
      <c r="CX26" s="785">
        <v>1</v>
      </c>
      <c r="CY26" s="786"/>
      <c r="CZ26" s="787">
        <v>0.72099999999999997</v>
      </c>
      <c r="DA26" s="787">
        <v>1</v>
      </c>
      <c r="DB26" s="781"/>
      <c r="DC26" s="785">
        <v>1</v>
      </c>
      <c r="DX26" s="1040" t="s">
        <v>333</v>
      </c>
      <c r="DY26" s="1040" t="s">
        <v>874</v>
      </c>
      <c r="DZ26" s="1040" t="s">
        <v>6</v>
      </c>
      <c r="EA26" s="1041" t="s">
        <v>1060</v>
      </c>
      <c r="EB26" s="792">
        <v>472</v>
      </c>
      <c r="EC26" s="827"/>
      <c r="ED26" s="828">
        <v>472</v>
      </c>
      <c r="EE26" s="828">
        <v>14325</v>
      </c>
      <c r="EF26" s="827"/>
      <c r="EG26" s="828">
        <v>3.2949389179755671E-2</v>
      </c>
      <c r="EH26" s="827"/>
      <c r="EI26" s="794">
        <v>0</v>
      </c>
      <c r="EJ26" s="828"/>
      <c r="EK26" s="828">
        <v>0</v>
      </c>
      <c r="EL26" s="828"/>
      <c r="EM26" s="827"/>
      <c r="EN26" s="827"/>
      <c r="EO26" s="829"/>
      <c r="ES26" s="823" t="s">
        <v>31</v>
      </c>
      <c r="ET26" s="824" t="s">
        <v>32</v>
      </c>
      <c r="EU26" s="841">
        <v>0</v>
      </c>
    </row>
    <row r="27" spans="1:151" ht="15.75">
      <c r="A27" s="798" t="s">
        <v>357</v>
      </c>
      <c r="B27" s="799" t="s">
        <v>358</v>
      </c>
      <c r="C27" s="744">
        <v>1280</v>
      </c>
      <c r="D27" s="745">
        <v>1280</v>
      </c>
      <c r="E27" s="800"/>
      <c r="F27" s="800">
        <v>1280</v>
      </c>
      <c r="G27" s="800"/>
      <c r="H27" s="801">
        <v>1280</v>
      </c>
      <c r="K27" s="802" t="s">
        <v>357</v>
      </c>
      <c r="L27" s="803" t="s">
        <v>358</v>
      </c>
      <c r="M27" s="804">
        <v>1965045008</v>
      </c>
      <c r="N27" s="805">
        <v>45148982</v>
      </c>
      <c r="O27" s="804">
        <v>1919896026</v>
      </c>
      <c r="P27" s="802">
        <v>2010</v>
      </c>
      <c r="Q27" s="752">
        <v>1.2927999999999999</v>
      </c>
      <c r="R27" s="803">
        <v>1485068089</v>
      </c>
      <c r="S27" s="806">
        <v>45148982</v>
      </c>
      <c r="T27" s="803">
        <v>32813349</v>
      </c>
      <c r="U27" s="803">
        <v>157378824</v>
      </c>
      <c r="V27" s="803">
        <v>1720409244</v>
      </c>
      <c r="X27" s="619" t="s">
        <v>357</v>
      </c>
      <c r="Y27" s="619" t="s">
        <v>358</v>
      </c>
      <c r="Z27" s="807">
        <v>1720409244</v>
      </c>
      <c r="AA27" s="808">
        <v>11389109.195280001</v>
      </c>
      <c r="AB27" s="756">
        <v>2232976</v>
      </c>
      <c r="AC27" s="756">
        <v>41967</v>
      </c>
      <c r="AD27" s="809">
        <v>13664052.195280001</v>
      </c>
      <c r="AE27" s="810">
        <v>1280</v>
      </c>
      <c r="AF27" s="807">
        <v>10675</v>
      </c>
      <c r="AG27" s="807">
        <v>1.7477</v>
      </c>
      <c r="AI27" s="619" t="s">
        <v>357</v>
      </c>
      <c r="AJ27" s="619" t="s">
        <v>358</v>
      </c>
      <c r="AK27" s="760">
        <v>13664052.195280001</v>
      </c>
      <c r="AL27" s="761">
        <v>1280</v>
      </c>
      <c r="AM27" s="811">
        <v>10675</v>
      </c>
      <c r="AN27" s="812">
        <v>1.7477</v>
      </c>
      <c r="AO27" s="813">
        <v>0.34510000000000002</v>
      </c>
      <c r="AP27" s="814">
        <v>0.72899999999999998</v>
      </c>
      <c r="AQ27" s="812">
        <v>1.0981000000000001</v>
      </c>
      <c r="AR27" s="815" t="s">
        <v>2</v>
      </c>
      <c r="AS27" s="825" t="s">
        <v>2</v>
      </c>
      <c r="AT27" s="826" t="s">
        <v>2</v>
      </c>
      <c r="AU27" s="814">
        <v>0</v>
      </c>
      <c r="AV27" s="812" t="s">
        <v>2</v>
      </c>
      <c r="AW27" s="811">
        <v>0</v>
      </c>
      <c r="BB27" s="619" t="s">
        <v>357</v>
      </c>
      <c r="BC27" s="619" t="s">
        <v>604</v>
      </c>
      <c r="BD27" s="768">
        <v>1720409244</v>
      </c>
      <c r="BE27" s="769">
        <v>214.75</v>
      </c>
      <c r="BF27" s="808">
        <v>8011219</v>
      </c>
      <c r="BG27" s="816">
        <v>0.34510000000000002</v>
      </c>
      <c r="BH27" s="673"/>
      <c r="BI27" s="770">
        <v>1280</v>
      </c>
      <c r="BJ27" s="808">
        <v>5.96</v>
      </c>
      <c r="BK27" s="770">
        <v>11238</v>
      </c>
      <c r="BL27" s="810">
        <v>52</v>
      </c>
      <c r="BN27" s="619" t="s">
        <v>355</v>
      </c>
      <c r="BO27" s="619" t="s">
        <v>356</v>
      </c>
      <c r="BP27" s="817">
        <v>0.93562500000000004</v>
      </c>
      <c r="BQ27" s="772">
        <v>0.97375964285714289</v>
      </c>
      <c r="BR27" s="818">
        <v>0.98860000000000003</v>
      </c>
      <c r="BS27" s="774"/>
      <c r="BT27" s="819">
        <v>2014</v>
      </c>
      <c r="BU27" s="776">
        <v>0.9748</v>
      </c>
      <c r="BV27" s="777"/>
      <c r="BW27" s="778">
        <v>0.74</v>
      </c>
      <c r="BX27" s="778">
        <v>0.72099999999999997</v>
      </c>
      <c r="BY27" s="778">
        <v>1.0891</v>
      </c>
      <c r="BZ27" s="622"/>
      <c r="CA27" s="619" t="s">
        <v>357</v>
      </c>
      <c r="CB27" s="619" t="s">
        <v>604</v>
      </c>
      <c r="CC27" s="770">
        <v>29111</v>
      </c>
      <c r="CD27" s="770">
        <v>30275</v>
      </c>
      <c r="CE27" s="770">
        <v>30408</v>
      </c>
      <c r="CF27" s="820">
        <v>29931.333333333332</v>
      </c>
      <c r="CG27" s="820">
        <v>0.72899999999999998</v>
      </c>
      <c r="CH27" s="639"/>
      <c r="CI27" s="820">
        <v>-476.66666666666788</v>
      </c>
      <c r="CJ27" s="820">
        <v>-1.5699999999999999E-2</v>
      </c>
      <c r="CL27" s="619" t="s">
        <v>357</v>
      </c>
      <c r="CM27" s="619" t="s">
        <v>604</v>
      </c>
      <c r="CN27" s="780" t="s">
        <v>2</v>
      </c>
      <c r="CO27" s="781"/>
      <c r="CP27" s="780">
        <v>1280</v>
      </c>
      <c r="CQ27" s="787">
        <v>1375171</v>
      </c>
      <c r="CR27" s="787">
        <v>0</v>
      </c>
      <c r="CS27" s="787">
        <v>1375171</v>
      </c>
      <c r="CT27" s="787">
        <v>1074.3499999999999</v>
      </c>
      <c r="CU27" s="781"/>
      <c r="CV27" s="822" t="s">
        <v>2</v>
      </c>
      <c r="CW27" s="787" t="s">
        <v>2</v>
      </c>
      <c r="CX27" s="785" t="s">
        <v>2</v>
      </c>
      <c r="CY27" s="786"/>
      <c r="CZ27" s="787">
        <v>0.49099999999999999</v>
      </c>
      <c r="DA27" s="787" t="s">
        <v>2</v>
      </c>
      <c r="DB27" s="781"/>
      <c r="DC27" s="785" t="s">
        <v>2</v>
      </c>
      <c r="DX27" s="1038" t="s">
        <v>335</v>
      </c>
      <c r="DY27" s="1038" t="s">
        <v>335</v>
      </c>
      <c r="DZ27" s="1038" t="s">
        <v>744</v>
      </c>
      <c r="EA27" s="1039" t="s">
        <v>336</v>
      </c>
      <c r="EB27" s="792">
        <v>23683</v>
      </c>
      <c r="EC27" s="793"/>
      <c r="ED27" s="794">
        <v>23683</v>
      </c>
      <c r="EE27" s="794"/>
      <c r="EF27" s="793"/>
      <c r="EG27" s="794">
        <v>0.76663861193836591</v>
      </c>
      <c r="EH27" s="793"/>
      <c r="EI27" s="794">
        <v>0</v>
      </c>
      <c r="EJ27" s="794"/>
      <c r="EK27" s="794">
        <v>0</v>
      </c>
      <c r="EL27" s="794">
        <v>0</v>
      </c>
      <c r="EM27" s="793">
        <v>0</v>
      </c>
      <c r="EN27" s="793"/>
      <c r="EO27" s="795"/>
      <c r="ES27" s="823" t="s">
        <v>33</v>
      </c>
      <c r="ET27" s="824" t="s">
        <v>34</v>
      </c>
      <c r="EU27" s="841">
        <v>0</v>
      </c>
    </row>
    <row r="28" spans="1:151" ht="15.75">
      <c r="A28" s="798" t="s">
        <v>359</v>
      </c>
      <c r="B28" s="799" t="s">
        <v>360</v>
      </c>
      <c r="C28" s="744">
        <v>14369</v>
      </c>
      <c r="D28" s="745">
        <v>15349</v>
      </c>
      <c r="E28" s="800"/>
      <c r="F28" s="800">
        <v>15349</v>
      </c>
      <c r="G28" s="800"/>
      <c r="H28" s="801">
        <v>15349</v>
      </c>
      <c r="K28" s="802" t="s">
        <v>359</v>
      </c>
      <c r="L28" s="803" t="s">
        <v>360</v>
      </c>
      <c r="M28" s="804">
        <v>5222851197</v>
      </c>
      <c r="N28" s="805">
        <v>220606549</v>
      </c>
      <c r="O28" s="804">
        <v>5002244648</v>
      </c>
      <c r="P28" s="802">
        <v>2016</v>
      </c>
      <c r="Q28" s="752">
        <v>0.97640000000000005</v>
      </c>
      <c r="R28" s="803">
        <v>5123151012</v>
      </c>
      <c r="S28" s="806">
        <v>220606549</v>
      </c>
      <c r="T28" s="803">
        <v>836863332</v>
      </c>
      <c r="U28" s="803">
        <v>2374914485</v>
      </c>
      <c r="V28" s="803">
        <v>8555535378</v>
      </c>
      <c r="X28" s="619" t="s">
        <v>359</v>
      </c>
      <c r="Y28" s="619" t="s">
        <v>360</v>
      </c>
      <c r="Z28" s="807">
        <v>8555535378</v>
      </c>
      <c r="AA28" s="808">
        <v>56637644.202359997</v>
      </c>
      <c r="AB28" s="756">
        <v>18619333</v>
      </c>
      <c r="AC28" s="756">
        <v>444627</v>
      </c>
      <c r="AD28" s="809">
        <v>75701604.202360004</v>
      </c>
      <c r="AE28" s="810">
        <v>15349</v>
      </c>
      <c r="AF28" s="807">
        <v>4932</v>
      </c>
      <c r="AG28" s="807">
        <v>0.8075</v>
      </c>
      <c r="AI28" s="619" t="s">
        <v>359</v>
      </c>
      <c r="AJ28" s="619" t="s">
        <v>360</v>
      </c>
      <c r="AK28" s="760">
        <v>75701604.202360004</v>
      </c>
      <c r="AL28" s="761">
        <v>15349</v>
      </c>
      <c r="AM28" s="811">
        <v>4932</v>
      </c>
      <c r="AN28" s="812">
        <v>0.8075</v>
      </c>
      <c r="AO28" s="813">
        <v>0.79390000000000005</v>
      </c>
      <c r="AP28" s="814">
        <v>0.81520000000000004</v>
      </c>
      <c r="AQ28" s="812">
        <v>0.81</v>
      </c>
      <c r="AR28" s="815">
        <v>0.81</v>
      </c>
      <c r="AS28" s="825">
        <v>1539.31</v>
      </c>
      <c r="AT28" s="826">
        <v>361.07000000000016</v>
      </c>
      <c r="AU28" s="814">
        <v>5542063</v>
      </c>
      <c r="AV28" s="812">
        <v>1</v>
      </c>
      <c r="AW28" s="811">
        <v>5542063</v>
      </c>
      <c r="BB28" s="619" t="s">
        <v>359</v>
      </c>
      <c r="BC28" s="619" t="s">
        <v>605</v>
      </c>
      <c r="BD28" s="768">
        <v>8555535378</v>
      </c>
      <c r="BE28" s="769">
        <v>464.25</v>
      </c>
      <c r="BF28" s="808">
        <v>18428725</v>
      </c>
      <c r="BG28" s="816">
        <v>0.79390000000000005</v>
      </c>
      <c r="BH28" s="673"/>
      <c r="BI28" s="770">
        <v>15349</v>
      </c>
      <c r="BJ28" s="808">
        <v>33.06</v>
      </c>
      <c r="BK28" s="770">
        <v>98127</v>
      </c>
      <c r="BL28" s="810">
        <v>211</v>
      </c>
      <c r="BN28" s="619" t="s">
        <v>357</v>
      </c>
      <c r="BO28" s="619" t="s">
        <v>358</v>
      </c>
      <c r="BP28" s="772">
        <v>1.4</v>
      </c>
      <c r="BQ28" s="772">
        <v>1.2946740740740743</v>
      </c>
      <c r="BR28" s="818">
        <v>1.2558</v>
      </c>
      <c r="BS28" s="774"/>
      <c r="BT28" s="819">
        <v>2010</v>
      </c>
      <c r="BU28" s="776">
        <v>1.2927999999999999</v>
      </c>
      <c r="BV28" s="777"/>
      <c r="BW28" s="778">
        <v>0.38</v>
      </c>
      <c r="BX28" s="778">
        <v>0.49099999999999999</v>
      </c>
      <c r="BY28" s="778">
        <v>0.74170000000000003</v>
      </c>
      <c r="BZ28" s="622"/>
      <c r="CA28" s="619" t="s">
        <v>359</v>
      </c>
      <c r="CB28" s="619" t="s">
        <v>605</v>
      </c>
      <c r="CC28" s="770">
        <v>32232</v>
      </c>
      <c r="CD28" s="770">
        <v>33786</v>
      </c>
      <c r="CE28" s="770">
        <v>34401</v>
      </c>
      <c r="CF28" s="820">
        <v>33473</v>
      </c>
      <c r="CG28" s="820">
        <v>0.81520000000000004</v>
      </c>
      <c r="CH28" s="639"/>
      <c r="CI28" s="820">
        <v>-928</v>
      </c>
      <c r="CJ28" s="820">
        <v>-2.7E-2</v>
      </c>
      <c r="CL28" s="619" t="s">
        <v>359</v>
      </c>
      <c r="CM28" s="619" t="s">
        <v>605</v>
      </c>
      <c r="CN28" s="780">
        <v>0.81</v>
      </c>
      <c r="CO28" s="781"/>
      <c r="CP28" s="780">
        <v>15349</v>
      </c>
      <c r="CQ28" s="787">
        <v>9900000</v>
      </c>
      <c r="CR28" s="787">
        <v>11630228</v>
      </c>
      <c r="CS28" s="787">
        <v>21530228</v>
      </c>
      <c r="CT28" s="787">
        <v>1402.71</v>
      </c>
      <c r="CU28" s="781"/>
      <c r="CV28" s="822">
        <v>1539.31</v>
      </c>
      <c r="CW28" s="787">
        <v>361.07000000000016</v>
      </c>
      <c r="CX28" s="785">
        <v>0.91100000000000003</v>
      </c>
      <c r="CY28" s="786"/>
      <c r="CZ28" s="787">
        <v>0.70299999999999996</v>
      </c>
      <c r="DA28" s="787">
        <v>1</v>
      </c>
      <c r="DB28" s="781"/>
      <c r="DC28" s="785">
        <v>1</v>
      </c>
      <c r="DX28" s="1038" t="s">
        <v>335</v>
      </c>
      <c r="DY28" s="1038" t="s">
        <v>19</v>
      </c>
      <c r="DZ28" s="1038" t="s">
        <v>744</v>
      </c>
      <c r="EA28" s="1039" t="s">
        <v>20</v>
      </c>
      <c r="EB28" s="792">
        <v>4330</v>
      </c>
      <c r="EC28" s="793"/>
      <c r="ED28" s="794">
        <v>4330</v>
      </c>
      <c r="EE28" s="794"/>
      <c r="EF28" s="793"/>
      <c r="EG28" s="794">
        <v>0.14016573870257673</v>
      </c>
      <c r="EH28" s="793"/>
      <c r="EI28" s="794">
        <v>0</v>
      </c>
      <c r="EJ28" s="794"/>
      <c r="EK28" s="794">
        <v>0</v>
      </c>
      <c r="EL28" s="794"/>
      <c r="EM28" s="793"/>
      <c r="EN28" s="793"/>
      <c r="EO28" s="795"/>
      <c r="ES28" s="823" t="s">
        <v>351</v>
      </c>
      <c r="ET28" s="824" t="s">
        <v>352</v>
      </c>
      <c r="EU28" s="841">
        <v>0</v>
      </c>
    </row>
    <row r="29" spans="1:151" ht="15.75">
      <c r="A29" s="798" t="s">
        <v>361</v>
      </c>
      <c r="B29" s="799" t="s">
        <v>570</v>
      </c>
      <c r="C29" s="744">
        <v>5545</v>
      </c>
      <c r="D29" s="745">
        <v>8665</v>
      </c>
      <c r="E29" s="800"/>
      <c r="F29" s="800">
        <v>8665</v>
      </c>
      <c r="G29" s="800"/>
      <c r="H29" s="801">
        <v>8665</v>
      </c>
      <c r="K29" s="802" t="s">
        <v>361</v>
      </c>
      <c r="L29" s="803" t="s">
        <v>362</v>
      </c>
      <c r="M29" s="804">
        <v>2379949055</v>
      </c>
      <c r="N29" s="805">
        <v>244146100</v>
      </c>
      <c r="O29" s="804">
        <v>2135802955</v>
      </c>
      <c r="P29" s="802">
        <v>2013</v>
      </c>
      <c r="Q29" s="752">
        <v>0.96220000000000006</v>
      </c>
      <c r="R29" s="803">
        <v>2219707914</v>
      </c>
      <c r="S29" s="806">
        <v>244146100</v>
      </c>
      <c r="T29" s="803">
        <v>183742147</v>
      </c>
      <c r="U29" s="803">
        <v>1264296404</v>
      </c>
      <c r="V29" s="803">
        <v>3911892565</v>
      </c>
      <c r="X29" s="619" t="s">
        <v>361</v>
      </c>
      <c r="Y29" s="619" t="s">
        <v>570</v>
      </c>
      <c r="Z29" s="807">
        <v>3911892565</v>
      </c>
      <c r="AA29" s="808">
        <v>25896728.780299999</v>
      </c>
      <c r="AB29" s="756">
        <v>8546787</v>
      </c>
      <c r="AC29" s="756">
        <v>249297</v>
      </c>
      <c r="AD29" s="809">
        <v>34692812.780299999</v>
      </c>
      <c r="AE29" s="810">
        <v>8665</v>
      </c>
      <c r="AF29" s="807">
        <v>4004</v>
      </c>
      <c r="AG29" s="807">
        <v>0.65549999999999997</v>
      </c>
      <c r="AI29" s="619" t="s">
        <v>361</v>
      </c>
      <c r="AJ29" s="619" t="s">
        <v>570</v>
      </c>
      <c r="AK29" s="760">
        <v>34692812.780299999</v>
      </c>
      <c r="AL29" s="761">
        <v>8665</v>
      </c>
      <c r="AM29" s="811">
        <v>4004</v>
      </c>
      <c r="AN29" s="812">
        <v>0.65549999999999997</v>
      </c>
      <c r="AO29" s="813">
        <v>0.17979999999999999</v>
      </c>
      <c r="AP29" s="814">
        <v>0.73929999999999996</v>
      </c>
      <c r="AQ29" s="812">
        <v>0.64989999999999992</v>
      </c>
      <c r="AR29" s="815">
        <v>0.64989999999999992</v>
      </c>
      <c r="AS29" s="825">
        <v>1235.06</v>
      </c>
      <c r="AT29" s="826">
        <v>665.32000000000016</v>
      </c>
      <c r="AU29" s="814">
        <v>5764998</v>
      </c>
      <c r="AV29" s="812">
        <v>1</v>
      </c>
      <c r="AW29" s="811">
        <v>5764998</v>
      </c>
      <c r="BB29" s="619" t="s">
        <v>361</v>
      </c>
      <c r="BC29" s="619" t="s">
        <v>606</v>
      </c>
      <c r="BD29" s="768">
        <v>3911892565</v>
      </c>
      <c r="BE29" s="769">
        <v>937.29</v>
      </c>
      <c r="BF29" s="808">
        <v>4173620</v>
      </c>
      <c r="BG29" s="816">
        <v>0.17979999999999999</v>
      </c>
      <c r="BH29" s="673"/>
      <c r="BI29" s="770">
        <v>8665</v>
      </c>
      <c r="BJ29" s="808">
        <v>9.24</v>
      </c>
      <c r="BK29" s="770">
        <v>56754</v>
      </c>
      <c r="BL29" s="810">
        <v>61</v>
      </c>
      <c r="BN29" s="619" t="s">
        <v>359</v>
      </c>
      <c r="BO29" s="619" t="s">
        <v>360</v>
      </c>
      <c r="BP29" s="772">
        <v>1.0222678346810423</v>
      </c>
      <c r="BQ29" s="772">
        <v>1.0034933333333333</v>
      </c>
      <c r="BR29" s="818">
        <v>0.96279999999999999</v>
      </c>
      <c r="BS29" s="774"/>
      <c r="BT29" s="819">
        <v>2016</v>
      </c>
      <c r="BU29" s="776">
        <v>0.97640000000000005</v>
      </c>
      <c r="BV29" s="777"/>
      <c r="BW29" s="778">
        <v>0.72</v>
      </c>
      <c r="BX29" s="778">
        <v>0.70299999999999996</v>
      </c>
      <c r="BY29" s="778">
        <v>1.0619000000000001</v>
      </c>
      <c r="BZ29" s="622"/>
      <c r="CA29" s="619" t="s">
        <v>361</v>
      </c>
      <c r="CB29" s="619" t="s">
        <v>606</v>
      </c>
      <c r="CC29" s="770">
        <v>29728</v>
      </c>
      <c r="CD29" s="770">
        <v>30149</v>
      </c>
      <c r="CE29" s="770">
        <v>31192</v>
      </c>
      <c r="CF29" s="820">
        <v>30356.333333333332</v>
      </c>
      <c r="CG29" s="820">
        <v>0.73929999999999996</v>
      </c>
      <c r="CH29" s="639"/>
      <c r="CI29" s="820">
        <v>-835.66666666666788</v>
      </c>
      <c r="CJ29" s="820">
        <v>-2.6800000000000001E-2</v>
      </c>
      <c r="CL29" s="619" t="s">
        <v>361</v>
      </c>
      <c r="CM29" s="619" t="s">
        <v>606</v>
      </c>
      <c r="CN29" s="780">
        <v>0.64989999999999992</v>
      </c>
      <c r="CO29" s="781"/>
      <c r="CP29" s="780">
        <v>8665</v>
      </c>
      <c r="CQ29" s="787">
        <v>8041042</v>
      </c>
      <c r="CR29" s="787">
        <v>0</v>
      </c>
      <c r="CS29" s="787">
        <v>8041042</v>
      </c>
      <c r="CT29" s="787">
        <v>927.99</v>
      </c>
      <c r="CU29" s="781"/>
      <c r="CV29" s="822">
        <v>1235.06</v>
      </c>
      <c r="CW29" s="787">
        <v>665.32000000000016</v>
      </c>
      <c r="CX29" s="785">
        <v>0.751</v>
      </c>
      <c r="CY29" s="786"/>
      <c r="CZ29" s="787">
        <v>0.77500000000000002</v>
      </c>
      <c r="DA29" s="787">
        <v>1</v>
      </c>
      <c r="DB29" s="781"/>
      <c r="DC29" s="785">
        <v>1</v>
      </c>
      <c r="DX29" s="1038" t="s">
        <v>335</v>
      </c>
      <c r="DY29" s="1038" t="s">
        <v>21</v>
      </c>
      <c r="DZ29" s="1038" t="s">
        <v>6</v>
      </c>
      <c r="EA29" s="1039" t="s">
        <v>22</v>
      </c>
      <c r="EB29" s="792">
        <v>444</v>
      </c>
      <c r="EC29" s="793"/>
      <c r="ED29" s="794">
        <v>444</v>
      </c>
      <c r="EE29" s="794"/>
      <c r="EF29" s="793"/>
      <c r="EG29" s="794">
        <v>1.4372653114074841E-2</v>
      </c>
      <c r="EH29" s="793"/>
      <c r="EI29" s="794">
        <v>0</v>
      </c>
      <c r="EJ29" s="794"/>
      <c r="EK29" s="794">
        <v>0</v>
      </c>
      <c r="EL29" s="794"/>
      <c r="EM29" s="793"/>
      <c r="EN29" s="793"/>
      <c r="EO29" s="795"/>
      <c r="ES29" s="823" t="s">
        <v>353</v>
      </c>
      <c r="ET29" s="824" t="s">
        <v>354</v>
      </c>
      <c r="EU29" s="841">
        <v>427805</v>
      </c>
    </row>
    <row r="30" spans="1:151" ht="15.75">
      <c r="A30" s="798" t="s">
        <v>363</v>
      </c>
      <c r="B30" s="799" t="s">
        <v>364</v>
      </c>
      <c r="C30" s="744">
        <v>13625</v>
      </c>
      <c r="D30" s="745">
        <v>13625</v>
      </c>
      <c r="E30" s="800"/>
      <c r="F30" s="800">
        <v>13625</v>
      </c>
      <c r="G30" s="800"/>
      <c r="H30" s="801">
        <v>13625</v>
      </c>
      <c r="K30" s="802" t="s">
        <v>363</v>
      </c>
      <c r="L30" s="803" t="s">
        <v>364</v>
      </c>
      <c r="M30" s="804">
        <v>7505204777</v>
      </c>
      <c r="N30" s="805">
        <v>133196948</v>
      </c>
      <c r="O30" s="804">
        <v>7372007829</v>
      </c>
      <c r="P30" s="802">
        <v>2016</v>
      </c>
      <c r="Q30" s="752">
        <v>0.99460000000000004</v>
      </c>
      <c r="R30" s="803">
        <v>7412032806</v>
      </c>
      <c r="S30" s="806">
        <v>133196948</v>
      </c>
      <c r="T30" s="803">
        <v>162065213</v>
      </c>
      <c r="U30" s="803">
        <v>1655371008</v>
      </c>
      <c r="V30" s="803">
        <v>9362665975</v>
      </c>
      <c r="X30" s="619" t="s">
        <v>363</v>
      </c>
      <c r="Y30" s="619" t="s">
        <v>364</v>
      </c>
      <c r="Z30" s="807">
        <v>9362665975</v>
      </c>
      <c r="AA30" s="808">
        <v>61980848.754500002</v>
      </c>
      <c r="AB30" s="756">
        <v>16186746</v>
      </c>
      <c r="AC30" s="756">
        <v>317989</v>
      </c>
      <c r="AD30" s="809">
        <v>78485583.754500002</v>
      </c>
      <c r="AE30" s="810">
        <v>13625</v>
      </c>
      <c r="AF30" s="807">
        <v>5760</v>
      </c>
      <c r="AG30" s="807">
        <v>0.94299999999999995</v>
      </c>
      <c r="AI30" s="619" t="s">
        <v>363</v>
      </c>
      <c r="AJ30" s="619" t="s">
        <v>364</v>
      </c>
      <c r="AK30" s="760">
        <v>78485583.754500002</v>
      </c>
      <c r="AL30" s="761">
        <v>13625</v>
      </c>
      <c r="AM30" s="811">
        <v>5760</v>
      </c>
      <c r="AN30" s="812">
        <v>0.94299999999999995</v>
      </c>
      <c r="AO30" s="813">
        <v>0.56889999999999996</v>
      </c>
      <c r="AP30" s="814">
        <v>0.99319999999999997</v>
      </c>
      <c r="AQ30" s="812">
        <v>0.93069999999999986</v>
      </c>
      <c r="AR30" s="815">
        <v>0.93069999999999986</v>
      </c>
      <c r="AS30" s="825">
        <v>1768.68</v>
      </c>
      <c r="AT30" s="826">
        <v>131.70000000000005</v>
      </c>
      <c r="AU30" s="814">
        <v>1794413</v>
      </c>
      <c r="AV30" s="812">
        <v>0.90600000000000003</v>
      </c>
      <c r="AW30" s="811">
        <v>1625738</v>
      </c>
      <c r="BB30" s="619" t="s">
        <v>363</v>
      </c>
      <c r="BC30" s="619" t="s">
        <v>607</v>
      </c>
      <c r="BD30" s="768">
        <v>9362665975</v>
      </c>
      <c r="BE30" s="769">
        <v>708.96</v>
      </c>
      <c r="BF30" s="808">
        <v>13206198</v>
      </c>
      <c r="BG30" s="816">
        <v>0.56889999999999996</v>
      </c>
      <c r="BH30" s="673"/>
      <c r="BI30" s="770">
        <v>13625</v>
      </c>
      <c r="BJ30" s="808">
        <v>19.22</v>
      </c>
      <c r="BK30" s="770">
        <v>103272</v>
      </c>
      <c r="BL30" s="810">
        <v>146</v>
      </c>
      <c r="BN30" s="619" t="s">
        <v>361</v>
      </c>
      <c r="BO30" s="619" t="s">
        <v>570</v>
      </c>
      <c r="BP30" s="772">
        <v>0.97744705882352945</v>
      </c>
      <c r="BQ30" s="772">
        <v>0.95354802259887006</v>
      </c>
      <c r="BR30" s="818">
        <v>0.96290000000000009</v>
      </c>
      <c r="BS30" s="774"/>
      <c r="BT30" s="819">
        <v>2013</v>
      </c>
      <c r="BU30" s="776">
        <v>0.96220000000000006</v>
      </c>
      <c r="BV30" s="777"/>
      <c r="BW30" s="778">
        <v>0.80500000000000005</v>
      </c>
      <c r="BX30" s="778">
        <v>0.77500000000000002</v>
      </c>
      <c r="BY30" s="778">
        <v>1.1707000000000001</v>
      </c>
      <c r="BZ30" s="622"/>
      <c r="CA30" s="619" t="s">
        <v>363</v>
      </c>
      <c r="CB30" s="619" t="s">
        <v>607</v>
      </c>
      <c r="CC30" s="770">
        <v>39346</v>
      </c>
      <c r="CD30" s="770">
        <v>41031</v>
      </c>
      <c r="CE30" s="770">
        <v>41962</v>
      </c>
      <c r="CF30" s="820">
        <v>40779.666666666664</v>
      </c>
      <c r="CG30" s="820">
        <v>0.99319999999999997</v>
      </c>
      <c r="CH30" s="639"/>
      <c r="CI30" s="820">
        <v>-1182.3333333333358</v>
      </c>
      <c r="CJ30" s="820">
        <v>-2.8199999999999999E-2</v>
      </c>
      <c r="CL30" s="619" t="s">
        <v>363</v>
      </c>
      <c r="CM30" s="619" t="s">
        <v>607</v>
      </c>
      <c r="CN30" s="780">
        <v>0.93069999999999986</v>
      </c>
      <c r="CO30" s="781"/>
      <c r="CP30" s="780">
        <v>13625</v>
      </c>
      <c r="CQ30" s="787">
        <v>21828486</v>
      </c>
      <c r="CR30" s="787">
        <v>0</v>
      </c>
      <c r="CS30" s="787">
        <v>21828486</v>
      </c>
      <c r="CT30" s="787">
        <v>1602.09</v>
      </c>
      <c r="CU30" s="781"/>
      <c r="CV30" s="822">
        <v>1768.68</v>
      </c>
      <c r="CW30" s="787">
        <v>131.70000000000005</v>
      </c>
      <c r="CX30" s="785">
        <v>0.90600000000000003</v>
      </c>
      <c r="CY30" s="786"/>
      <c r="CZ30" s="787">
        <v>0.53600000000000003</v>
      </c>
      <c r="DA30" s="787" t="s">
        <v>2</v>
      </c>
      <c r="DB30" s="781"/>
      <c r="DC30" s="785">
        <v>0.90600000000000003</v>
      </c>
      <c r="DX30" s="1038" t="s">
        <v>335</v>
      </c>
      <c r="DY30" s="1038" t="s">
        <v>23</v>
      </c>
      <c r="DZ30" s="1038" t="s">
        <v>6</v>
      </c>
      <c r="EA30" s="1039" t="s">
        <v>1061</v>
      </c>
      <c r="EB30" s="792">
        <v>415</v>
      </c>
      <c r="EC30" s="793"/>
      <c r="ED30" s="794">
        <v>415</v>
      </c>
      <c r="EE30" s="794"/>
      <c r="EF30" s="793"/>
      <c r="EG30" s="794">
        <v>1.3433898744011394E-2</v>
      </c>
      <c r="EH30" s="793"/>
      <c r="EI30" s="794">
        <v>0</v>
      </c>
      <c r="EJ30" s="794"/>
      <c r="EK30" s="794">
        <v>0</v>
      </c>
      <c r="EL30" s="794"/>
      <c r="EM30" s="793"/>
      <c r="EN30" s="793"/>
      <c r="EO30" s="795"/>
      <c r="ES30" s="823" t="s">
        <v>355</v>
      </c>
      <c r="ET30" s="824" t="s">
        <v>356</v>
      </c>
      <c r="EU30" s="841">
        <v>447061</v>
      </c>
    </row>
    <row r="31" spans="1:151" ht="15.75">
      <c r="A31" s="798" t="s">
        <v>365</v>
      </c>
      <c r="B31" s="799" t="s">
        <v>571</v>
      </c>
      <c r="C31" s="744">
        <v>50405</v>
      </c>
      <c r="D31" s="745">
        <v>51927</v>
      </c>
      <c r="E31" s="800"/>
      <c r="F31" s="800">
        <v>51927</v>
      </c>
      <c r="G31" s="800"/>
      <c r="H31" s="801">
        <v>51927</v>
      </c>
      <c r="K31" s="802" t="s">
        <v>365</v>
      </c>
      <c r="L31" s="803" t="s">
        <v>366</v>
      </c>
      <c r="M31" s="804">
        <v>18523994806</v>
      </c>
      <c r="N31" s="805">
        <v>81861620</v>
      </c>
      <c r="O31" s="804">
        <v>18442133186</v>
      </c>
      <c r="P31" s="802">
        <v>2017</v>
      </c>
      <c r="Q31" s="752">
        <v>0.99540000000000006</v>
      </c>
      <c r="R31" s="803">
        <v>18527359038</v>
      </c>
      <c r="S31" s="806">
        <v>81861620</v>
      </c>
      <c r="T31" s="803">
        <v>439285847</v>
      </c>
      <c r="U31" s="803">
        <v>3961409684</v>
      </c>
      <c r="V31" s="803">
        <v>23009916189</v>
      </c>
      <c r="X31" s="619" t="s">
        <v>365</v>
      </c>
      <c r="Y31" s="619" t="s">
        <v>571</v>
      </c>
      <c r="Z31" s="807">
        <v>23009916189</v>
      </c>
      <c r="AA31" s="808">
        <v>152325645.17118001</v>
      </c>
      <c r="AB31" s="756">
        <v>51679160</v>
      </c>
      <c r="AC31" s="756">
        <v>804624</v>
      </c>
      <c r="AD31" s="809">
        <v>204809429.17118001</v>
      </c>
      <c r="AE31" s="810">
        <v>51927</v>
      </c>
      <c r="AF31" s="807">
        <v>3944</v>
      </c>
      <c r="AG31" s="807">
        <v>0.64570000000000005</v>
      </c>
      <c r="AI31" s="619" t="s">
        <v>365</v>
      </c>
      <c r="AJ31" s="619" t="s">
        <v>571</v>
      </c>
      <c r="AK31" s="760">
        <v>204809429.17118001</v>
      </c>
      <c r="AL31" s="761">
        <v>51927</v>
      </c>
      <c r="AM31" s="811">
        <v>3944</v>
      </c>
      <c r="AN31" s="812">
        <v>0.64570000000000005</v>
      </c>
      <c r="AO31" s="813">
        <v>1.5196000000000001</v>
      </c>
      <c r="AP31" s="814">
        <v>0.9032</v>
      </c>
      <c r="AQ31" s="812">
        <v>0.8619</v>
      </c>
      <c r="AR31" s="815">
        <v>0.8619</v>
      </c>
      <c r="AS31" s="825">
        <v>1637.94</v>
      </c>
      <c r="AT31" s="826">
        <v>262.44000000000005</v>
      </c>
      <c r="AU31" s="814">
        <v>13627722</v>
      </c>
      <c r="AV31" s="812">
        <v>1</v>
      </c>
      <c r="AW31" s="811">
        <v>13627722</v>
      </c>
      <c r="BB31" s="619" t="s">
        <v>365</v>
      </c>
      <c r="BC31" s="619" t="s">
        <v>608</v>
      </c>
      <c r="BD31" s="768">
        <v>23009916189</v>
      </c>
      <c r="BE31" s="769">
        <v>652.30999999999995</v>
      </c>
      <c r="BF31" s="808">
        <v>35274511</v>
      </c>
      <c r="BG31" s="816">
        <v>1.5196000000000001</v>
      </c>
      <c r="BH31" s="673"/>
      <c r="BI31" s="770">
        <v>51927</v>
      </c>
      <c r="BJ31" s="808">
        <v>79.599999999999994</v>
      </c>
      <c r="BK31" s="770">
        <v>330657</v>
      </c>
      <c r="BL31" s="810">
        <v>507</v>
      </c>
      <c r="BN31" s="619" t="s">
        <v>363</v>
      </c>
      <c r="BO31" s="619" t="s">
        <v>364</v>
      </c>
      <c r="BP31" s="772">
        <v>1.1030119047619047</v>
      </c>
      <c r="BQ31" s="772">
        <v>1.0037</v>
      </c>
      <c r="BR31" s="818">
        <v>0.99</v>
      </c>
      <c r="BS31" s="774"/>
      <c r="BT31" s="819">
        <v>2016</v>
      </c>
      <c r="BU31" s="776">
        <v>0.99460000000000004</v>
      </c>
      <c r="BV31" s="777"/>
      <c r="BW31" s="778">
        <v>0.53939999999999999</v>
      </c>
      <c r="BX31" s="778">
        <v>0.53600000000000003</v>
      </c>
      <c r="BY31" s="778">
        <v>0.80969999999999998</v>
      </c>
      <c r="BZ31" s="622"/>
      <c r="CA31" s="619" t="s">
        <v>365</v>
      </c>
      <c r="CB31" s="619" t="s">
        <v>608</v>
      </c>
      <c r="CC31" s="770">
        <v>36146</v>
      </c>
      <c r="CD31" s="770">
        <v>37270</v>
      </c>
      <c r="CE31" s="770">
        <v>37835</v>
      </c>
      <c r="CF31" s="820">
        <v>37083.666666666664</v>
      </c>
      <c r="CG31" s="820">
        <v>0.9032</v>
      </c>
      <c r="CH31" s="639"/>
      <c r="CI31" s="820">
        <v>-751.33333333333576</v>
      </c>
      <c r="CJ31" s="820">
        <v>-1.9900000000000001E-2</v>
      </c>
      <c r="CL31" s="619" t="s">
        <v>365</v>
      </c>
      <c r="CM31" s="619" t="s">
        <v>608</v>
      </c>
      <c r="CN31" s="780">
        <v>0.8619</v>
      </c>
      <c r="CO31" s="781"/>
      <c r="CP31" s="780">
        <v>51927</v>
      </c>
      <c r="CQ31" s="787">
        <v>79463109</v>
      </c>
      <c r="CR31" s="787">
        <v>0</v>
      </c>
      <c r="CS31" s="787">
        <v>79463109</v>
      </c>
      <c r="CT31" s="787">
        <v>1530.28</v>
      </c>
      <c r="CU31" s="781"/>
      <c r="CV31" s="822">
        <v>1637.94</v>
      </c>
      <c r="CW31" s="787">
        <v>262.44000000000005</v>
      </c>
      <c r="CX31" s="785">
        <v>0.93400000000000005</v>
      </c>
      <c r="CY31" s="786"/>
      <c r="CZ31" s="787">
        <v>0.79500000000000004</v>
      </c>
      <c r="DA31" s="787">
        <v>1</v>
      </c>
      <c r="DB31" s="781"/>
      <c r="DC31" s="785">
        <v>1</v>
      </c>
      <c r="DX31" s="1038" t="s">
        <v>335</v>
      </c>
      <c r="DY31" s="1038" t="s">
        <v>876</v>
      </c>
      <c r="DZ31" s="1038" t="s">
        <v>6</v>
      </c>
      <c r="EA31" s="1039" t="s">
        <v>845</v>
      </c>
      <c r="EB31" s="792">
        <v>1220</v>
      </c>
      <c r="EC31" s="793"/>
      <c r="ED31" s="794">
        <v>1220</v>
      </c>
      <c r="EE31" s="794"/>
      <c r="EF31" s="793"/>
      <c r="EG31" s="794">
        <v>3.9492425223358801E-2</v>
      </c>
      <c r="EH31" s="793"/>
      <c r="EI31" s="794">
        <v>0</v>
      </c>
      <c r="EJ31" s="794"/>
      <c r="EK31" s="794">
        <v>0</v>
      </c>
      <c r="EL31" s="794"/>
      <c r="EM31" s="793"/>
      <c r="EN31" s="793"/>
      <c r="EO31" s="795"/>
      <c r="ES31" s="823" t="s">
        <v>357</v>
      </c>
      <c r="ET31" s="824" t="s">
        <v>358</v>
      </c>
      <c r="EU31" s="841">
        <v>0</v>
      </c>
    </row>
    <row r="32" spans="1:151" ht="15.75">
      <c r="A32" s="798" t="s">
        <v>367</v>
      </c>
      <c r="B32" s="799" t="s">
        <v>368</v>
      </c>
      <c r="C32" s="744">
        <v>4134</v>
      </c>
      <c r="D32" s="745">
        <v>4172</v>
      </c>
      <c r="E32" s="800"/>
      <c r="F32" s="800">
        <v>4172</v>
      </c>
      <c r="G32" s="800"/>
      <c r="H32" s="801">
        <v>4172</v>
      </c>
      <c r="K32" s="802" t="s">
        <v>367</v>
      </c>
      <c r="L32" s="803" t="s">
        <v>368</v>
      </c>
      <c r="M32" s="804">
        <v>5642259685</v>
      </c>
      <c r="N32" s="805">
        <v>59582170</v>
      </c>
      <c r="O32" s="804">
        <v>5582677515</v>
      </c>
      <c r="P32" s="802">
        <v>2013</v>
      </c>
      <c r="Q32" s="752">
        <v>0.93</v>
      </c>
      <c r="R32" s="803">
        <v>6002879048</v>
      </c>
      <c r="S32" s="806">
        <v>59582170</v>
      </c>
      <c r="T32" s="803">
        <v>111973793</v>
      </c>
      <c r="U32" s="803">
        <v>505980583</v>
      </c>
      <c r="V32" s="803">
        <v>6680415594</v>
      </c>
      <c r="X32" s="619" t="s">
        <v>367</v>
      </c>
      <c r="Y32" s="619" t="s">
        <v>368</v>
      </c>
      <c r="Z32" s="807">
        <v>6680415594</v>
      </c>
      <c r="AA32" s="808">
        <v>44224351.232280001</v>
      </c>
      <c r="AB32" s="756">
        <v>9175284</v>
      </c>
      <c r="AC32" s="756">
        <v>204202</v>
      </c>
      <c r="AD32" s="809">
        <v>53603837.232280001</v>
      </c>
      <c r="AE32" s="810">
        <v>4172</v>
      </c>
      <c r="AF32" s="807">
        <v>12848</v>
      </c>
      <c r="AG32" s="807">
        <v>2.1034999999999999</v>
      </c>
      <c r="AI32" s="619" t="s">
        <v>367</v>
      </c>
      <c r="AJ32" s="619" t="s">
        <v>368</v>
      </c>
      <c r="AK32" s="760">
        <v>53603837.232280001</v>
      </c>
      <c r="AL32" s="761">
        <v>4172</v>
      </c>
      <c r="AM32" s="811">
        <v>12848</v>
      </c>
      <c r="AN32" s="812">
        <v>2.1034999999999999</v>
      </c>
      <c r="AO32" s="813">
        <v>1.0991</v>
      </c>
      <c r="AP32" s="814">
        <v>0.99819999999999998</v>
      </c>
      <c r="AQ32" s="812">
        <v>1.4504000000000001</v>
      </c>
      <c r="AR32" s="815" t="s">
        <v>2</v>
      </c>
      <c r="AS32" s="825" t="s">
        <v>2</v>
      </c>
      <c r="AT32" s="826" t="s">
        <v>2</v>
      </c>
      <c r="AU32" s="814">
        <v>0</v>
      </c>
      <c r="AV32" s="812" t="s">
        <v>2</v>
      </c>
      <c r="AW32" s="811">
        <v>0</v>
      </c>
      <c r="BB32" s="619" t="s">
        <v>367</v>
      </c>
      <c r="BC32" s="619" t="s">
        <v>609</v>
      </c>
      <c r="BD32" s="768">
        <v>6680415594</v>
      </c>
      <c r="BE32" s="769">
        <v>261.85000000000002</v>
      </c>
      <c r="BF32" s="808">
        <v>25512376</v>
      </c>
      <c r="BG32" s="816">
        <v>1.0991</v>
      </c>
      <c r="BH32" s="673"/>
      <c r="BI32" s="770">
        <v>4172</v>
      </c>
      <c r="BJ32" s="808">
        <v>15.93</v>
      </c>
      <c r="BK32" s="770">
        <v>26009</v>
      </c>
      <c r="BL32" s="810">
        <v>99</v>
      </c>
      <c r="BN32" s="619" t="s">
        <v>365</v>
      </c>
      <c r="BO32" s="619" t="s">
        <v>571</v>
      </c>
      <c r="BP32" s="772">
        <v>1.0522222222222222</v>
      </c>
      <c r="BQ32" s="772">
        <v>1.0507860922146635</v>
      </c>
      <c r="BR32" s="773">
        <v>0.99540000000000006</v>
      </c>
      <c r="BS32" s="774"/>
      <c r="BT32" s="775">
        <v>2017</v>
      </c>
      <c r="BU32" s="776">
        <v>0.99540000000000006</v>
      </c>
      <c r="BV32" s="777"/>
      <c r="BW32" s="778">
        <v>0.79900000000000004</v>
      </c>
      <c r="BX32" s="778">
        <v>0.79500000000000004</v>
      </c>
      <c r="BY32" s="778">
        <v>1.2009000000000001</v>
      </c>
      <c r="BZ32" s="622"/>
      <c r="CA32" s="619" t="s">
        <v>367</v>
      </c>
      <c r="CB32" s="619" t="s">
        <v>609</v>
      </c>
      <c r="CC32" s="770">
        <v>39554</v>
      </c>
      <c r="CD32" s="770">
        <v>41595</v>
      </c>
      <c r="CE32" s="770">
        <v>41810</v>
      </c>
      <c r="CF32" s="820">
        <v>40986.333333333336</v>
      </c>
      <c r="CG32" s="820">
        <v>0.99819999999999998</v>
      </c>
      <c r="CH32" s="639"/>
      <c r="CI32" s="820">
        <v>-823.66666666666424</v>
      </c>
      <c r="CJ32" s="820">
        <v>-1.9699999999999999E-2</v>
      </c>
      <c r="CL32" s="619" t="s">
        <v>367</v>
      </c>
      <c r="CM32" s="619" t="s">
        <v>609</v>
      </c>
      <c r="CN32" s="780" t="s">
        <v>2</v>
      </c>
      <c r="CO32" s="781"/>
      <c r="CP32" s="780">
        <v>4172</v>
      </c>
      <c r="CQ32" s="787">
        <v>9773759</v>
      </c>
      <c r="CR32" s="787">
        <v>0</v>
      </c>
      <c r="CS32" s="787">
        <v>9773759</v>
      </c>
      <c r="CT32" s="787">
        <v>2342.6999999999998</v>
      </c>
      <c r="CU32" s="781"/>
      <c r="CV32" s="822" t="s">
        <v>2</v>
      </c>
      <c r="CW32" s="787" t="s">
        <v>2</v>
      </c>
      <c r="CX32" s="785" t="s">
        <v>2</v>
      </c>
      <c r="CY32" s="786"/>
      <c r="CZ32" s="787">
        <v>0.44600000000000001</v>
      </c>
      <c r="DA32" s="787" t="s">
        <v>2</v>
      </c>
      <c r="DB32" s="781"/>
      <c r="DC32" s="785" t="s">
        <v>2</v>
      </c>
      <c r="DX32" s="1038" t="s">
        <v>335</v>
      </c>
      <c r="DY32" s="1038" t="s">
        <v>878</v>
      </c>
      <c r="DZ32" s="1038" t="s">
        <v>6</v>
      </c>
      <c r="EA32" s="1039" t="s">
        <v>1062</v>
      </c>
      <c r="EB32" s="792">
        <v>620</v>
      </c>
      <c r="EC32" s="793"/>
      <c r="ED32" s="794">
        <v>620</v>
      </c>
      <c r="EE32" s="794"/>
      <c r="EF32" s="793"/>
      <c r="EG32" s="794">
        <v>2.0069921015149553E-2</v>
      </c>
      <c r="EH32" s="793"/>
      <c r="EI32" s="794">
        <v>0</v>
      </c>
      <c r="EJ32" s="794"/>
      <c r="EK32" s="794">
        <v>0</v>
      </c>
      <c r="EL32" s="794"/>
      <c r="EM32" s="793"/>
      <c r="EN32" s="793"/>
      <c r="EO32" s="795"/>
      <c r="ES32" s="823" t="s">
        <v>359</v>
      </c>
      <c r="ET32" s="824" t="s">
        <v>360</v>
      </c>
      <c r="EU32" s="841">
        <v>5188214</v>
      </c>
    </row>
    <row r="33" spans="1:151" ht="15.75">
      <c r="A33" s="798" t="s">
        <v>369</v>
      </c>
      <c r="B33" s="799" t="s">
        <v>370</v>
      </c>
      <c r="C33" s="744">
        <v>5172</v>
      </c>
      <c r="D33" s="745">
        <v>5172</v>
      </c>
      <c r="E33" s="800"/>
      <c r="F33" s="800">
        <v>5172</v>
      </c>
      <c r="G33" s="800"/>
      <c r="H33" s="801">
        <v>5172</v>
      </c>
      <c r="K33" s="802" t="s">
        <v>369</v>
      </c>
      <c r="L33" s="803" t="s">
        <v>370</v>
      </c>
      <c r="M33" s="804">
        <v>12331307801</v>
      </c>
      <c r="N33" s="805">
        <v>33600</v>
      </c>
      <c r="O33" s="804">
        <v>12331274201</v>
      </c>
      <c r="P33" s="802">
        <v>2013</v>
      </c>
      <c r="Q33" s="752">
        <v>0.91800000000000004</v>
      </c>
      <c r="R33" s="803">
        <v>13432760568</v>
      </c>
      <c r="S33" s="806">
        <v>33600</v>
      </c>
      <c r="T33" s="803">
        <v>150851866</v>
      </c>
      <c r="U33" s="803">
        <v>810383103</v>
      </c>
      <c r="V33" s="803">
        <v>14394029137</v>
      </c>
      <c r="X33" s="619" t="s">
        <v>369</v>
      </c>
      <c r="Y33" s="619" t="s">
        <v>370</v>
      </c>
      <c r="Z33" s="807">
        <v>14394029137</v>
      </c>
      <c r="AA33" s="808">
        <v>95288472.886940002</v>
      </c>
      <c r="AB33" s="756">
        <v>18506802</v>
      </c>
      <c r="AC33" s="756">
        <v>554375</v>
      </c>
      <c r="AD33" s="809">
        <v>114349649.88694</v>
      </c>
      <c r="AE33" s="810">
        <v>5172</v>
      </c>
      <c r="AF33" s="807">
        <v>22109</v>
      </c>
      <c r="AG33" s="807">
        <v>3.6196999999999999</v>
      </c>
      <c r="AI33" s="619" t="s">
        <v>369</v>
      </c>
      <c r="AJ33" s="619" t="s">
        <v>370</v>
      </c>
      <c r="AK33" s="760">
        <v>114349649.88694</v>
      </c>
      <c r="AL33" s="761">
        <v>5172</v>
      </c>
      <c r="AM33" s="811">
        <v>22109</v>
      </c>
      <c r="AN33" s="812">
        <v>3.6196999999999999</v>
      </c>
      <c r="AO33" s="813">
        <v>1.6172</v>
      </c>
      <c r="AP33" s="814">
        <v>1.1812</v>
      </c>
      <c r="AQ33" s="812">
        <v>2.2002000000000002</v>
      </c>
      <c r="AR33" s="815" t="s">
        <v>2</v>
      </c>
      <c r="AS33" s="825" t="s">
        <v>2</v>
      </c>
      <c r="AT33" s="826" t="s">
        <v>2</v>
      </c>
      <c r="AU33" s="814">
        <v>0</v>
      </c>
      <c r="AV33" s="812" t="s">
        <v>2</v>
      </c>
      <c r="AW33" s="811">
        <v>0</v>
      </c>
      <c r="BB33" s="619" t="s">
        <v>369</v>
      </c>
      <c r="BC33" s="619" t="s">
        <v>610</v>
      </c>
      <c r="BD33" s="768">
        <v>14394029137</v>
      </c>
      <c r="BE33" s="769">
        <v>383.42</v>
      </c>
      <c r="BF33" s="808">
        <v>37541154</v>
      </c>
      <c r="BG33" s="816">
        <v>1.6172</v>
      </c>
      <c r="BH33" s="673"/>
      <c r="BI33" s="770">
        <v>5172</v>
      </c>
      <c r="BJ33" s="808">
        <v>13.49</v>
      </c>
      <c r="BK33" s="770">
        <v>36213</v>
      </c>
      <c r="BL33" s="810">
        <v>94</v>
      </c>
      <c r="BN33" s="619" t="s">
        <v>367</v>
      </c>
      <c r="BO33" s="619" t="s">
        <v>368</v>
      </c>
      <c r="BP33" s="772">
        <v>0.95859649122807022</v>
      </c>
      <c r="BQ33" s="772">
        <v>0.93818181818181823</v>
      </c>
      <c r="BR33" s="818">
        <v>0.91500000000000004</v>
      </c>
      <c r="BS33" s="774"/>
      <c r="BT33" s="819">
        <v>2013</v>
      </c>
      <c r="BU33" s="776">
        <v>0.93</v>
      </c>
      <c r="BV33" s="777"/>
      <c r="BW33" s="778">
        <v>0.48</v>
      </c>
      <c r="BX33" s="778">
        <v>0.44600000000000001</v>
      </c>
      <c r="BY33" s="778">
        <v>0.67369999999999997</v>
      </c>
      <c r="BZ33" s="622"/>
      <c r="CA33" s="619" t="s">
        <v>369</v>
      </c>
      <c r="CB33" s="619" t="s">
        <v>610</v>
      </c>
      <c r="CC33" s="770">
        <v>47465</v>
      </c>
      <c r="CD33" s="770">
        <v>48793</v>
      </c>
      <c r="CE33" s="770">
        <v>49248</v>
      </c>
      <c r="CF33" s="820">
        <v>48502</v>
      </c>
      <c r="CG33" s="820">
        <v>1.1812</v>
      </c>
      <c r="CH33" s="639"/>
      <c r="CI33" s="820">
        <v>-746</v>
      </c>
      <c r="CJ33" s="820">
        <v>-1.5100000000000001E-2</v>
      </c>
      <c r="CL33" s="619" t="s">
        <v>369</v>
      </c>
      <c r="CM33" s="619" t="s">
        <v>610</v>
      </c>
      <c r="CN33" s="780" t="s">
        <v>2</v>
      </c>
      <c r="CO33" s="781"/>
      <c r="CP33" s="780">
        <v>5172</v>
      </c>
      <c r="CQ33" s="787">
        <v>21365420</v>
      </c>
      <c r="CR33" s="787">
        <v>0</v>
      </c>
      <c r="CS33" s="787">
        <v>21365420</v>
      </c>
      <c r="CT33" s="787">
        <v>4130.9799999999996</v>
      </c>
      <c r="CU33" s="781"/>
      <c r="CV33" s="822" t="s">
        <v>2</v>
      </c>
      <c r="CW33" s="787" t="s">
        <v>2</v>
      </c>
      <c r="CX33" s="785" t="s">
        <v>2</v>
      </c>
      <c r="CY33" s="786"/>
      <c r="CZ33" s="787">
        <v>0.43099999999999999</v>
      </c>
      <c r="DA33" s="787" t="s">
        <v>2</v>
      </c>
      <c r="DB33" s="781"/>
      <c r="DC33" s="785" t="s">
        <v>2</v>
      </c>
      <c r="DX33" s="1040" t="s">
        <v>335</v>
      </c>
      <c r="DY33" s="1040" t="s">
        <v>25</v>
      </c>
      <c r="DZ33" s="1040" t="s">
        <v>6</v>
      </c>
      <c r="EA33" s="1041" t="s">
        <v>1063</v>
      </c>
      <c r="EB33" s="792">
        <v>180</v>
      </c>
      <c r="EC33" s="827"/>
      <c r="ED33" s="828">
        <v>180</v>
      </c>
      <c r="EE33" s="828">
        <v>30892</v>
      </c>
      <c r="EF33" s="827"/>
      <c r="EG33" s="828">
        <v>5.8267512624627735E-3</v>
      </c>
      <c r="EH33" s="827"/>
      <c r="EI33" s="794">
        <v>0</v>
      </c>
      <c r="EJ33" s="828"/>
      <c r="EK33" s="828">
        <v>0</v>
      </c>
      <c r="EL33" s="828"/>
      <c r="EM33" s="827"/>
      <c r="EN33" s="827"/>
      <c r="EO33" s="829"/>
      <c r="ES33" s="823" t="s">
        <v>361</v>
      </c>
      <c r="ET33" s="824" t="s">
        <v>570</v>
      </c>
      <c r="EU33" s="841">
        <v>3689200</v>
      </c>
    </row>
    <row r="34" spans="1:151" ht="15.75">
      <c r="A34" s="798" t="s">
        <v>371</v>
      </c>
      <c r="B34" s="799" t="s">
        <v>372</v>
      </c>
      <c r="C34" s="744">
        <v>18837</v>
      </c>
      <c r="D34" s="745">
        <v>24552</v>
      </c>
      <c r="E34" s="800"/>
      <c r="F34" s="800">
        <v>24552</v>
      </c>
      <c r="G34" s="800"/>
      <c r="H34" s="801">
        <v>24552</v>
      </c>
      <c r="K34" s="802" t="s">
        <v>371</v>
      </c>
      <c r="L34" s="803" t="s">
        <v>372</v>
      </c>
      <c r="M34" s="804">
        <v>11294451802</v>
      </c>
      <c r="N34" s="805">
        <v>100441180</v>
      </c>
      <c r="O34" s="804">
        <v>11194010622</v>
      </c>
      <c r="P34" s="802">
        <v>2015</v>
      </c>
      <c r="Q34" s="752">
        <v>0.98709999999999998</v>
      </c>
      <c r="R34" s="803">
        <v>11340300498</v>
      </c>
      <c r="S34" s="806">
        <v>100441180</v>
      </c>
      <c r="T34" s="803">
        <v>414485891</v>
      </c>
      <c r="U34" s="803">
        <v>2314685204</v>
      </c>
      <c r="V34" s="803">
        <v>14169912773</v>
      </c>
      <c r="X34" s="619" t="s">
        <v>371</v>
      </c>
      <c r="Y34" s="619" t="s">
        <v>372</v>
      </c>
      <c r="Z34" s="807">
        <v>14169912773</v>
      </c>
      <c r="AA34" s="808">
        <v>93804822.557260007</v>
      </c>
      <c r="AB34" s="756">
        <v>25903965</v>
      </c>
      <c r="AC34" s="756">
        <v>628102</v>
      </c>
      <c r="AD34" s="809">
        <v>120336889.55726001</v>
      </c>
      <c r="AE34" s="810">
        <v>24552</v>
      </c>
      <c r="AF34" s="807">
        <v>4901</v>
      </c>
      <c r="AG34" s="807">
        <v>0.8024</v>
      </c>
      <c r="AI34" s="619" t="s">
        <v>371</v>
      </c>
      <c r="AJ34" s="619" t="s">
        <v>372</v>
      </c>
      <c r="AK34" s="760">
        <v>120336889.55726001</v>
      </c>
      <c r="AL34" s="761">
        <v>24552</v>
      </c>
      <c r="AM34" s="811">
        <v>4901</v>
      </c>
      <c r="AN34" s="812">
        <v>0.8024</v>
      </c>
      <c r="AO34" s="813">
        <v>1.1045</v>
      </c>
      <c r="AP34" s="814">
        <v>0.85040000000000004</v>
      </c>
      <c r="AQ34" s="812">
        <v>0.85670000000000002</v>
      </c>
      <c r="AR34" s="815">
        <v>0.85670000000000002</v>
      </c>
      <c r="AS34" s="825">
        <v>1628.06</v>
      </c>
      <c r="AT34" s="826">
        <v>272.32000000000016</v>
      </c>
      <c r="AU34" s="814">
        <v>6686001</v>
      </c>
      <c r="AV34" s="812">
        <v>0.81899999999999995</v>
      </c>
      <c r="AW34" s="811">
        <v>5475835</v>
      </c>
      <c r="BB34" s="619" t="s">
        <v>371</v>
      </c>
      <c r="BC34" s="619" t="s">
        <v>611</v>
      </c>
      <c r="BD34" s="768">
        <v>14169912773</v>
      </c>
      <c r="BE34" s="769">
        <v>552.66999999999996</v>
      </c>
      <c r="BF34" s="808">
        <v>25639012</v>
      </c>
      <c r="BG34" s="816">
        <v>1.1045</v>
      </c>
      <c r="BH34" s="673"/>
      <c r="BI34" s="770">
        <v>24552</v>
      </c>
      <c r="BJ34" s="808">
        <v>44.42</v>
      </c>
      <c r="BK34" s="770">
        <v>165720</v>
      </c>
      <c r="BL34" s="810">
        <v>300</v>
      </c>
      <c r="BN34" s="619" t="s">
        <v>369</v>
      </c>
      <c r="BO34" s="619" t="s">
        <v>370</v>
      </c>
      <c r="BP34" s="772">
        <v>0.95168203243115057</v>
      </c>
      <c r="BQ34" s="772">
        <v>0.9242424242424242</v>
      </c>
      <c r="BR34" s="818">
        <v>0.90269999999999995</v>
      </c>
      <c r="BS34" s="774"/>
      <c r="BT34" s="819">
        <v>2013</v>
      </c>
      <c r="BU34" s="776">
        <v>0.91800000000000004</v>
      </c>
      <c r="BV34" s="777"/>
      <c r="BW34" s="778">
        <v>0.47</v>
      </c>
      <c r="BX34" s="778">
        <v>0.43099999999999999</v>
      </c>
      <c r="BY34" s="778">
        <v>0.65110000000000001</v>
      </c>
      <c r="BZ34" s="622"/>
      <c r="CA34" s="619" t="s">
        <v>371</v>
      </c>
      <c r="CB34" s="619" t="s">
        <v>611</v>
      </c>
      <c r="CC34" s="770">
        <v>33965</v>
      </c>
      <c r="CD34" s="770">
        <v>35218</v>
      </c>
      <c r="CE34" s="770">
        <v>35566</v>
      </c>
      <c r="CF34" s="820">
        <v>34916.333333333336</v>
      </c>
      <c r="CG34" s="820">
        <v>0.85040000000000004</v>
      </c>
      <c r="CH34" s="639"/>
      <c r="CI34" s="820">
        <v>-649.66666666666424</v>
      </c>
      <c r="CJ34" s="820">
        <v>-1.83E-2</v>
      </c>
      <c r="CL34" s="619" t="s">
        <v>371</v>
      </c>
      <c r="CM34" s="619" t="s">
        <v>611</v>
      </c>
      <c r="CN34" s="780">
        <v>0.85670000000000002</v>
      </c>
      <c r="CO34" s="781"/>
      <c r="CP34" s="780">
        <v>24552</v>
      </c>
      <c r="CQ34" s="787">
        <v>29847938</v>
      </c>
      <c r="CR34" s="787">
        <v>2870466</v>
      </c>
      <c r="CS34" s="787">
        <v>32718404</v>
      </c>
      <c r="CT34" s="787">
        <v>1332.62</v>
      </c>
      <c r="CU34" s="781"/>
      <c r="CV34" s="822">
        <v>1628.06</v>
      </c>
      <c r="CW34" s="787">
        <v>272.32000000000016</v>
      </c>
      <c r="CX34" s="785">
        <v>0.81899999999999995</v>
      </c>
      <c r="CY34" s="786"/>
      <c r="CZ34" s="787">
        <v>0.53300000000000003</v>
      </c>
      <c r="DA34" s="787" t="s">
        <v>2</v>
      </c>
      <c r="DB34" s="781"/>
      <c r="DC34" s="785">
        <v>0.81899999999999995</v>
      </c>
      <c r="DX34" s="1038" t="s">
        <v>337</v>
      </c>
      <c r="DY34" s="1038" t="s">
        <v>337</v>
      </c>
      <c r="DZ34" s="1038" t="s">
        <v>744</v>
      </c>
      <c r="EA34" s="1039" t="s">
        <v>338</v>
      </c>
      <c r="EB34" s="792">
        <v>11895</v>
      </c>
      <c r="EC34" s="793"/>
      <c r="ED34" s="794">
        <v>11895</v>
      </c>
      <c r="EE34" s="794"/>
      <c r="EF34" s="793"/>
      <c r="EG34" s="794">
        <v>0.96770257077774158</v>
      </c>
      <c r="EH34" s="793"/>
      <c r="EI34" s="794">
        <v>5711355</v>
      </c>
      <c r="EJ34" s="794"/>
      <c r="EK34" s="794">
        <v>5526893</v>
      </c>
      <c r="EL34" s="794">
        <v>5711355</v>
      </c>
      <c r="EM34" s="793">
        <v>0</v>
      </c>
      <c r="EN34" s="793"/>
      <c r="EO34" s="795"/>
      <c r="ES34" s="823" t="s">
        <v>41</v>
      </c>
      <c r="ET34" s="824" t="s">
        <v>42</v>
      </c>
      <c r="EU34" s="841">
        <v>1482998</v>
      </c>
    </row>
    <row r="35" spans="1:151" ht="15.75">
      <c r="A35" s="798" t="s">
        <v>373</v>
      </c>
      <c r="B35" s="799" t="s">
        <v>374</v>
      </c>
      <c r="C35" s="744">
        <v>6133</v>
      </c>
      <c r="D35" s="745">
        <v>6133</v>
      </c>
      <c r="E35" s="800"/>
      <c r="F35" s="800">
        <v>6133</v>
      </c>
      <c r="G35" s="800"/>
      <c r="H35" s="801">
        <v>6133</v>
      </c>
      <c r="K35" s="802" t="s">
        <v>373</v>
      </c>
      <c r="L35" s="803" t="s">
        <v>374</v>
      </c>
      <c r="M35" s="804">
        <v>3548309630</v>
      </c>
      <c r="N35" s="805">
        <v>202341050</v>
      </c>
      <c r="O35" s="804">
        <v>3345968580</v>
      </c>
      <c r="P35" s="802">
        <v>2017</v>
      </c>
      <c r="Q35" s="752">
        <v>0.98280000000000001</v>
      </c>
      <c r="R35" s="803">
        <v>3404526435</v>
      </c>
      <c r="S35" s="806">
        <v>202341050</v>
      </c>
      <c r="T35" s="803">
        <v>100603649</v>
      </c>
      <c r="U35" s="803">
        <v>937980342</v>
      </c>
      <c r="V35" s="803">
        <v>4645451476</v>
      </c>
      <c r="X35" s="619" t="s">
        <v>373</v>
      </c>
      <c r="Y35" s="619" t="s">
        <v>374</v>
      </c>
      <c r="Z35" s="807">
        <v>4645451476</v>
      </c>
      <c r="AA35" s="808">
        <v>30752888.771120001</v>
      </c>
      <c r="AB35" s="756">
        <v>8023425</v>
      </c>
      <c r="AC35" s="756">
        <v>258781</v>
      </c>
      <c r="AD35" s="809">
        <v>39035094.771119997</v>
      </c>
      <c r="AE35" s="810">
        <v>6133</v>
      </c>
      <c r="AF35" s="807">
        <v>6365</v>
      </c>
      <c r="AG35" s="807">
        <v>1.0421</v>
      </c>
      <c r="AI35" s="619" t="s">
        <v>373</v>
      </c>
      <c r="AJ35" s="619" t="s">
        <v>374</v>
      </c>
      <c r="AK35" s="760">
        <v>39035094.771119997</v>
      </c>
      <c r="AL35" s="761">
        <v>6133</v>
      </c>
      <c r="AM35" s="811">
        <v>6365</v>
      </c>
      <c r="AN35" s="812">
        <v>1.0421</v>
      </c>
      <c r="AO35" s="813">
        <v>0.75770000000000004</v>
      </c>
      <c r="AP35" s="814">
        <v>1.0253000000000001</v>
      </c>
      <c r="AQ35" s="812">
        <v>1.0053000000000001</v>
      </c>
      <c r="AR35" s="815" t="s">
        <v>2</v>
      </c>
      <c r="AS35" s="825" t="s">
        <v>2</v>
      </c>
      <c r="AT35" s="826" t="s">
        <v>2</v>
      </c>
      <c r="AU35" s="814">
        <v>0</v>
      </c>
      <c r="AV35" s="812" t="s">
        <v>2</v>
      </c>
      <c r="AW35" s="811">
        <v>0</v>
      </c>
      <c r="BB35" s="619" t="s">
        <v>373</v>
      </c>
      <c r="BC35" s="619" t="s">
        <v>612</v>
      </c>
      <c r="BD35" s="768">
        <v>4645451476</v>
      </c>
      <c r="BE35" s="769">
        <v>264.11</v>
      </c>
      <c r="BF35" s="808">
        <v>17589078</v>
      </c>
      <c r="BG35" s="816">
        <v>0.75770000000000004</v>
      </c>
      <c r="BH35" s="673"/>
      <c r="BI35" s="770">
        <v>6133</v>
      </c>
      <c r="BJ35" s="808">
        <v>23.22</v>
      </c>
      <c r="BK35" s="770">
        <v>42179</v>
      </c>
      <c r="BL35" s="810">
        <v>160</v>
      </c>
      <c r="BN35" s="619" t="s">
        <v>371</v>
      </c>
      <c r="BO35" s="619" t="s">
        <v>372</v>
      </c>
      <c r="BP35" s="772">
        <v>1.0007524752475248</v>
      </c>
      <c r="BQ35" s="817">
        <v>0.99433715220949248</v>
      </c>
      <c r="BR35" s="818">
        <v>0.97770000000000001</v>
      </c>
      <c r="BS35" s="774"/>
      <c r="BT35" s="819">
        <v>2015</v>
      </c>
      <c r="BU35" s="776">
        <v>0.98709999999999998</v>
      </c>
      <c r="BV35" s="777"/>
      <c r="BW35" s="778">
        <v>0.54</v>
      </c>
      <c r="BX35" s="778">
        <v>0.53300000000000003</v>
      </c>
      <c r="BY35" s="778">
        <v>0.80510000000000004</v>
      </c>
      <c r="BZ35" s="622"/>
      <c r="CA35" s="619" t="s">
        <v>373</v>
      </c>
      <c r="CB35" s="619" t="s">
        <v>612</v>
      </c>
      <c r="CC35" s="770">
        <v>40966</v>
      </c>
      <c r="CD35" s="770">
        <v>42501</v>
      </c>
      <c r="CE35" s="770">
        <v>42828</v>
      </c>
      <c r="CF35" s="820">
        <v>42098.333333333336</v>
      </c>
      <c r="CG35" s="820">
        <v>1.0253000000000001</v>
      </c>
      <c r="CH35" s="639"/>
      <c r="CI35" s="820">
        <v>-729.66666666666424</v>
      </c>
      <c r="CJ35" s="820">
        <v>-1.7000000000000001E-2</v>
      </c>
      <c r="CL35" s="619" t="s">
        <v>373</v>
      </c>
      <c r="CM35" s="619" t="s">
        <v>612</v>
      </c>
      <c r="CN35" s="780" t="s">
        <v>2</v>
      </c>
      <c r="CO35" s="781"/>
      <c r="CP35" s="780">
        <v>6133</v>
      </c>
      <c r="CQ35" s="787">
        <v>10439765</v>
      </c>
      <c r="CR35" s="787">
        <v>0</v>
      </c>
      <c r="CS35" s="787">
        <v>10439765</v>
      </c>
      <c r="CT35" s="787">
        <v>1702.23</v>
      </c>
      <c r="CU35" s="781"/>
      <c r="CV35" s="822" t="s">
        <v>2</v>
      </c>
      <c r="CW35" s="787" t="s">
        <v>2</v>
      </c>
      <c r="CX35" s="785" t="s">
        <v>2</v>
      </c>
      <c r="CY35" s="786"/>
      <c r="CZ35" s="787">
        <v>0.71499999999999997</v>
      </c>
      <c r="DA35" s="787">
        <v>1</v>
      </c>
      <c r="DB35" s="781"/>
      <c r="DC35" s="785" t="s">
        <v>2</v>
      </c>
      <c r="DX35" s="1040" t="s">
        <v>337</v>
      </c>
      <c r="DY35" s="1040" t="s">
        <v>27</v>
      </c>
      <c r="DZ35" s="1040" t="s">
        <v>6</v>
      </c>
      <c r="EA35" s="1041" t="s">
        <v>1064</v>
      </c>
      <c r="EB35" s="792">
        <v>397</v>
      </c>
      <c r="EC35" s="827"/>
      <c r="ED35" s="828">
        <v>397</v>
      </c>
      <c r="EE35" s="828">
        <v>12292</v>
      </c>
      <c r="EF35" s="827"/>
      <c r="EG35" s="828">
        <v>3.2297429222258381E-2</v>
      </c>
      <c r="EH35" s="827"/>
      <c r="EI35" s="794">
        <v>0</v>
      </c>
      <c r="EJ35" s="828"/>
      <c r="EK35" s="828">
        <v>184462</v>
      </c>
      <c r="EL35" s="828"/>
      <c r="EM35" s="827"/>
      <c r="EN35" s="827"/>
      <c r="EO35" s="829"/>
      <c r="ES35" s="823" t="s">
        <v>363</v>
      </c>
      <c r="ET35" s="824" t="s">
        <v>364</v>
      </c>
      <c r="EU35" s="841">
        <v>1625738</v>
      </c>
    </row>
    <row r="36" spans="1:151" ht="15.75">
      <c r="A36" s="798" t="s">
        <v>375</v>
      </c>
      <c r="B36" s="799" t="s">
        <v>376</v>
      </c>
      <c r="C36" s="744">
        <v>9539</v>
      </c>
      <c r="D36" s="745">
        <v>9539</v>
      </c>
      <c r="E36" s="800"/>
      <c r="F36" s="800">
        <v>9539</v>
      </c>
      <c r="G36" s="800"/>
      <c r="H36" s="801">
        <v>9539</v>
      </c>
      <c r="K36" s="802" t="s">
        <v>375</v>
      </c>
      <c r="L36" s="803" t="s">
        <v>376</v>
      </c>
      <c r="M36" s="804">
        <v>3147340986</v>
      </c>
      <c r="N36" s="805">
        <v>192075800</v>
      </c>
      <c r="O36" s="804">
        <v>2955265186</v>
      </c>
      <c r="P36" s="802">
        <v>2017</v>
      </c>
      <c r="Q36" s="752">
        <v>0.97499999999999998</v>
      </c>
      <c r="R36" s="803">
        <v>3031041216</v>
      </c>
      <c r="S36" s="806">
        <v>192075800</v>
      </c>
      <c r="T36" s="803">
        <v>144070311</v>
      </c>
      <c r="U36" s="803">
        <v>980609302</v>
      </c>
      <c r="V36" s="803">
        <v>4347796629</v>
      </c>
      <c r="X36" s="619" t="s">
        <v>375</v>
      </c>
      <c r="Y36" s="619" t="s">
        <v>376</v>
      </c>
      <c r="Z36" s="807">
        <v>4347796629</v>
      </c>
      <c r="AA36" s="808">
        <v>28782413.683979999</v>
      </c>
      <c r="AB36" s="756">
        <v>10055448</v>
      </c>
      <c r="AC36" s="756">
        <v>335684</v>
      </c>
      <c r="AD36" s="809">
        <v>39173545.683980003</v>
      </c>
      <c r="AE36" s="810">
        <v>9539</v>
      </c>
      <c r="AF36" s="807">
        <v>4107</v>
      </c>
      <c r="AG36" s="807">
        <v>0.6724</v>
      </c>
      <c r="AI36" s="619" t="s">
        <v>375</v>
      </c>
      <c r="AJ36" s="619" t="s">
        <v>376</v>
      </c>
      <c r="AK36" s="760">
        <v>39173545.683980003</v>
      </c>
      <c r="AL36" s="761">
        <v>9539</v>
      </c>
      <c r="AM36" s="811">
        <v>4107</v>
      </c>
      <c r="AN36" s="812">
        <v>0.6724</v>
      </c>
      <c r="AO36" s="813">
        <v>0.22950000000000001</v>
      </c>
      <c r="AP36" s="814">
        <v>0.77800000000000002</v>
      </c>
      <c r="AQ36" s="812">
        <v>0.68100000000000005</v>
      </c>
      <c r="AR36" s="815">
        <v>0.68100000000000005</v>
      </c>
      <c r="AS36" s="825">
        <v>1294.1600000000001</v>
      </c>
      <c r="AT36" s="826">
        <v>606.22</v>
      </c>
      <c r="AU36" s="814">
        <v>5782733</v>
      </c>
      <c r="AV36" s="812">
        <v>1</v>
      </c>
      <c r="AW36" s="811">
        <v>5782733</v>
      </c>
      <c r="BB36" s="619" t="s">
        <v>375</v>
      </c>
      <c r="BC36" s="619" t="s">
        <v>613</v>
      </c>
      <c r="BD36" s="768">
        <v>4347796629</v>
      </c>
      <c r="BE36" s="769">
        <v>816.22</v>
      </c>
      <c r="BF36" s="808">
        <v>5326746</v>
      </c>
      <c r="BG36" s="816">
        <v>0.22950000000000001</v>
      </c>
      <c r="BH36" s="673"/>
      <c r="BI36" s="770">
        <v>9539</v>
      </c>
      <c r="BJ36" s="808">
        <v>11.69</v>
      </c>
      <c r="BK36" s="770">
        <v>60075</v>
      </c>
      <c r="BL36" s="810">
        <v>74</v>
      </c>
      <c r="BN36" s="619" t="s">
        <v>373</v>
      </c>
      <c r="BO36" s="619" t="s">
        <v>374</v>
      </c>
      <c r="BP36" s="772">
        <v>1.0100444444444445</v>
      </c>
      <c r="BQ36" s="772">
        <v>1.0066522135240923</v>
      </c>
      <c r="BR36" s="773">
        <v>0.98280000000000001</v>
      </c>
      <c r="BS36" s="774"/>
      <c r="BT36" s="775">
        <v>2017</v>
      </c>
      <c r="BU36" s="776">
        <v>0.98280000000000001</v>
      </c>
      <c r="BV36" s="777"/>
      <c r="BW36" s="778">
        <v>0.72799999999999998</v>
      </c>
      <c r="BX36" s="778">
        <v>0.71499999999999997</v>
      </c>
      <c r="BY36" s="778">
        <v>1.0801000000000001</v>
      </c>
      <c r="BZ36" s="622"/>
      <c r="CA36" s="619" t="s">
        <v>375</v>
      </c>
      <c r="CB36" s="619" t="s">
        <v>613</v>
      </c>
      <c r="CC36" s="770">
        <v>31995</v>
      </c>
      <c r="CD36" s="770">
        <v>31989</v>
      </c>
      <c r="CE36" s="770">
        <v>31844</v>
      </c>
      <c r="CF36" s="820">
        <v>31942.666666666668</v>
      </c>
      <c r="CG36" s="820">
        <v>0.77800000000000002</v>
      </c>
      <c r="CH36" s="639"/>
      <c r="CI36" s="820">
        <v>98.666666666667879</v>
      </c>
      <c r="CJ36" s="820">
        <v>3.0999999999999999E-3</v>
      </c>
      <c r="CL36" s="619" t="s">
        <v>375</v>
      </c>
      <c r="CM36" s="619" t="s">
        <v>613</v>
      </c>
      <c r="CN36" s="780">
        <v>0.68100000000000005</v>
      </c>
      <c r="CO36" s="781"/>
      <c r="CP36" s="780">
        <v>9539</v>
      </c>
      <c r="CQ36" s="787">
        <v>9465600</v>
      </c>
      <c r="CR36" s="787">
        <v>0</v>
      </c>
      <c r="CS36" s="787">
        <v>9465600</v>
      </c>
      <c r="CT36" s="787">
        <v>992.31</v>
      </c>
      <c r="CU36" s="781"/>
      <c r="CV36" s="822">
        <v>1294.1600000000001</v>
      </c>
      <c r="CW36" s="787">
        <v>606.22</v>
      </c>
      <c r="CX36" s="785">
        <v>0.76700000000000002</v>
      </c>
      <c r="CY36" s="786"/>
      <c r="CZ36" s="787">
        <v>0.67800000000000005</v>
      </c>
      <c r="DA36" s="787">
        <v>1</v>
      </c>
      <c r="DB36" s="781"/>
      <c r="DC36" s="785">
        <v>1</v>
      </c>
      <c r="DX36" s="1038" t="s">
        <v>339</v>
      </c>
      <c r="DY36" s="1038" t="s">
        <v>339</v>
      </c>
      <c r="DZ36" s="1038" t="s">
        <v>744</v>
      </c>
      <c r="EA36" s="1039" t="s">
        <v>340</v>
      </c>
      <c r="EB36" s="792">
        <v>33631</v>
      </c>
      <c r="EC36" s="793"/>
      <c r="ED36" s="794">
        <v>33631</v>
      </c>
      <c r="EE36" s="794"/>
      <c r="EF36" s="793"/>
      <c r="EG36" s="794">
        <v>0.82165107131514015</v>
      </c>
      <c r="EH36" s="793"/>
      <c r="EI36" s="794">
        <v>0</v>
      </c>
      <c r="EJ36" s="794"/>
      <c r="EK36" s="794">
        <v>0</v>
      </c>
      <c r="EL36" s="794">
        <v>0</v>
      </c>
      <c r="EM36" s="793">
        <v>0</v>
      </c>
      <c r="EN36" s="793"/>
      <c r="EO36" s="795"/>
      <c r="ES36" s="823" t="s">
        <v>365</v>
      </c>
      <c r="ET36" s="824" t="s">
        <v>571</v>
      </c>
      <c r="EU36" s="841">
        <v>13228288</v>
      </c>
    </row>
    <row r="37" spans="1:151" ht="15.75">
      <c r="A37" s="798" t="s">
        <v>377</v>
      </c>
      <c r="B37" s="799" t="s">
        <v>378</v>
      </c>
      <c r="C37" s="744">
        <v>32491</v>
      </c>
      <c r="D37" s="745">
        <v>41903</v>
      </c>
      <c r="E37" s="800"/>
      <c r="F37" s="800">
        <v>41903</v>
      </c>
      <c r="G37" s="800"/>
      <c r="H37" s="801">
        <v>41903</v>
      </c>
      <c r="K37" s="802" t="s">
        <v>377</v>
      </c>
      <c r="L37" s="803" t="s">
        <v>378</v>
      </c>
      <c r="M37" s="804">
        <v>29650715078</v>
      </c>
      <c r="N37" s="805">
        <v>77936801</v>
      </c>
      <c r="O37" s="804">
        <v>29572778277</v>
      </c>
      <c r="P37" s="802">
        <v>2016</v>
      </c>
      <c r="Q37" s="752">
        <v>0.95699999999999996</v>
      </c>
      <c r="R37" s="803">
        <v>30901544699</v>
      </c>
      <c r="S37" s="806">
        <v>77936801</v>
      </c>
      <c r="T37" s="803">
        <v>575537361</v>
      </c>
      <c r="U37" s="803">
        <v>5939397408</v>
      </c>
      <c r="V37" s="803">
        <v>37494416269</v>
      </c>
      <c r="X37" s="619" t="s">
        <v>377</v>
      </c>
      <c r="Y37" s="619" t="s">
        <v>378</v>
      </c>
      <c r="Z37" s="807">
        <v>37494416269</v>
      </c>
      <c r="AA37" s="808">
        <v>248213035.70078</v>
      </c>
      <c r="AB37" s="756">
        <v>92603105</v>
      </c>
      <c r="AC37" s="756">
        <v>725219</v>
      </c>
      <c r="AD37" s="809">
        <v>341541359.70078003</v>
      </c>
      <c r="AE37" s="810">
        <v>41903</v>
      </c>
      <c r="AF37" s="807">
        <v>8151</v>
      </c>
      <c r="AG37" s="807">
        <v>1.3345</v>
      </c>
      <c r="AI37" s="619" t="s">
        <v>377</v>
      </c>
      <c r="AJ37" s="619" t="s">
        <v>378</v>
      </c>
      <c r="AK37" s="760">
        <v>341541359.70078003</v>
      </c>
      <c r="AL37" s="761">
        <v>41903</v>
      </c>
      <c r="AM37" s="811">
        <v>8151</v>
      </c>
      <c r="AN37" s="812">
        <v>1.3345</v>
      </c>
      <c r="AO37" s="813">
        <v>5.6481000000000003</v>
      </c>
      <c r="AP37" s="814">
        <v>1.0874999999999999</v>
      </c>
      <c r="AQ37" s="812">
        <v>1.6423999999999999</v>
      </c>
      <c r="AR37" s="815" t="s">
        <v>2</v>
      </c>
      <c r="AS37" s="825" t="s">
        <v>2</v>
      </c>
      <c r="AT37" s="826" t="s">
        <v>2</v>
      </c>
      <c r="AU37" s="814">
        <v>0</v>
      </c>
      <c r="AV37" s="812" t="s">
        <v>2</v>
      </c>
      <c r="AW37" s="811">
        <v>0</v>
      </c>
      <c r="BB37" s="619" t="s">
        <v>377</v>
      </c>
      <c r="BC37" s="619" t="s">
        <v>683</v>
      </c>
      <c r="BD37" s="768">
        <v>37494416269</v>
      </c>
      <c r="BE37" s="769">
        <v>285.98</v>
      </c>
      <c r="BF37" s="808">
        <v>131108526</v>
      </c>
      <c r="BG37" s="816">
        <v>5.6481000000000003</v>
      </c>
      <c r="BH37" s="673"/>
      <c r="BI37" s="770">
        <v>41903</v>
      </c>
      <c r="BJ37" s="808">
        <v>146.52000000000001</v>
      </c>
      <c r="BK37" s="770">
        <v>303289</v>
      </c>
      <c r="BL37" s="810">
        <v>1061</v>
      </c>
      <c r="BN37" s="619" t="s">
        <v>375</v>
      </c>
      <c r="BO37" s="619" t="s">
        <v>376</v>
      </c>
      <c r="BP37" s="772">
        <v>0.99480000000000002</v>
      </c>
      <c r="BQ37" s="772">
        <v>0.90419034090909089</v>
      </c>
      <c r="BR37" s="773">
        <v>0.97499999999999998</v>
      </c>
      <c r="BS37" s="774"/>
      <c r="BT37" s="775">
        <v>2017</v>
      </c>
      <c r="BU37" s="776">
        <v>0.97499999999999998</v>
      </c>
      <c r="BV37" s="777"/>
      <c r="BW37" s="778">
        <v>0.69499999999999995</v>
      </c>
      <c r="BX37" s="778">
        <v>0.67800000000000005</v>
      </c>
      <c r="BY37" s="778">
        <v>1.0242</v>
      </c>
      <c r="BZ37" s="622"/>
      <c r="CA37" s="619" t="s">
        <v>377</v>
      </c>
      <c r="CB37" s="619" t="s">
        <v>683</v>
      </c>
      <c r="CC37" s="770">
        <v>43230</v>
      </c>
      <c r="CD37" s="770">
        <v>44797</v>
      </c>
      <c r="CE37" s="770">
        <v>45931</v>
      </c>
      <c r="CF37" s="820">
        <v>44652.666666666664</v>
      </c>
      <c r="CG37" s="820">
        <v>1.0874999999999999</v>
      </c>
      <c r="CH37" s="639"/>
      <c r="CI37" s="820">
        <v>-1278.3333333333358</v>
      </c>
      <c r="CJ37" s="820">
        <v>-2.7799999999999998E-2</v>
      </c>
      <c r="CL37" s="619" t="s">
        <v>377</v>
      </c>
      <c r="CM37" s="619" t="s">
        <v>683</v>
      </c>
      <c r="CN37" s="780" t="s">
        <v>2</v>
      </c>
      <c r="CO37" s="781"/>
      <c r="CP37" s="780">
        <v>41903</v>
      </c>
      <c r="CQ37" s="787">
        <v>126605707</v>
      </c>
      <c r="CR37" s="787">
        <v>0</v>
      </c>
      <c r="CS37" s="787">
        <v>126605707</v>
      </c>
      <c r="CT37" s="787">
        <v>3021.4</v>
      </c>
      <c r="CU37" s="781"/>
      <c r="CV37" s="822" t="s">
        <v>2</v>
      </c>
      <c r="CW37" s="787" t="s">
        <v>2</v>
      </c>
      <c r="CX37" s="785" t="s">
        <v>2</v>
      </c>
      <c r="CY37" s="786"/>
      <c r="CZ37" s="787">
        <v>0.73499999999999999</v>
      </c>
      <c r="DA37" s="787">
        <v>1</v>
      </c>
      <c r="DB37" s="781"/>
      <c r="DC37" s="785" t="s">
        <v>2</v>
      </c>
      <c r="DX37" s="793" t="s">
        <v>339</v>
      </c>
      <c r="DY37" s="1045" t="s">
        <v>695</v>
      </c>
      <c r="DZ37" s="1038" t="s">
        <v>744</v>
      </c>
      <c r="EA37" s="1046" t="s">
        <v>696</v>
      </c>
      <c r="EB37" s="792">
        <v>5541</v>
      </c>
      <c r="EC37" s="793">
        <v>-1281</v>
      </c>
      <c r="ED37" s="794">
        <v>4260</v>
      </c>
      <c r="EE37" s="794"/>
      <c r="EF37" s="793"/>
      <c r="EG37" s="794">
        <v>0.10407759399965796</v>
      </c>
      <c r="EH37" s="793"/>
      <c r="EI37" s="794">
        <v>0</v>
      </c>
      <c r="EJ37" s="794"/>
      <c r="EK37" s="794">
        <v>0</v>
      </c>
      <c r="EL37" s="794"/>
      <c r="EM37" s="793"/>
      <c r="EN37" s="793"/>
      <c r="EO37" s="795"/>
      <c r="ES37" s="823" t="s">
        <v>367</v>
      </c>
      <c r="ET37" s="824" t="s">
        <v>368</v>
      </c>
      <c r="EU37" s="841">
        <v>0</v>
      </c>
    </row>
    <row r="38" spans="1:151" ht="15.75">
      <c r="A38" s="798" t="s">
        <v>379</v>
      </c>
      <c r="B38" s="799" t="s">
        <v>380</v>
      </c>
      <c r="C38" s="744">
        <v>5836</v>
      </c>
      <c r="D38" s="745">
        <v>6927</v>
      </c>
      <c r="E38" s="800"/>
      <c r="F38" s="800">
        <v>6927</v>
      </c>
      <c r="G38" s="800"/>
      <c r="H38" s="801">
        <v>6927</v>
      </c>
      <c r="K38" s="802" t="s">
        <v>379</v>
      </c>
      <c r="L38" s="803" t="s">
        <v>380</v>
      </c>
      <c r="M38" s="804">
        <v>2220227700</v>
      </c>
      <c r="N38" s="805">
        <v>214762029</v>
      </c>
      <c r="O38" s="804">
        <v>2005465671</v>
      </c>
      <c r="P38" s="802">
        <v>2017</v>
      </c>
      <c r="Q38" s="752">
        <v>1</v>
      </c>
      <c r="R38" s="803">
        <v>2005465671</v>
      </c>
      <c r="S38" s="806">
        <v>214762029</v>
      </c>
      <c r="T38" s="803">
        <v>172722537</v>
      </c>
      <c r="U38" s="803">
        <v>770694325</v>
      </c>
      <c r="V38" s="803">
        <v>3163644562</v>
      </c>
      <c r="X38" s="619" t="s">
        <v>379</v>
      </c>
      <c r="Y38" s="619" t="s">
        <v>380</v>
      </c>
      <c r="Z38" s="807">
        <v>3163644562</v>
      </c>
      <c r="AA38" s="808">
        <v>20943327.000440001</v>
      </c>
      <c r="AB38" s="756">
        <v>6222288</v>
      </c>
      <c r="AC38" s="756">
        <v>264966</v>
      </c>
      <c r="AD38" s="809">
        <v>27430581.000440001</v>
      </c>
      <c r="AE38" s="810">
        <v>6927</v>
      </c>
      <c r="AF38" s="807">
        <v>3960</v>
      </c>
      <c r="AG38" s="807">
        <v>0.64829999999999999</v>
      </c>
      <c r="AI38" s="619" t="s">
        <v>379</v>
      </c>
      <c r="AJ38" s="619" t="s">
        <v>380</v>
      </c>
      <c r="AK38" s="760">
        <v>27430581.000440001</v>
      </c>
      <c r="AL38" s="761">
        <v>6927</v>
      </c>
      <c r="AM38" s="811">
        <v>3960</v>
      </c>
      <c r="AN38" s="812">
        <v>0.64829999999999999</v>
      </c>
      <c r="AO38" s="813">
        <v>0.2697</v>
      </c>
      <c r="AP38" s="814">
        <v>0.7853</v>
      </c>
      <c r="AQ38" s="812">
        <v>0.67899999999999994</v>
      </c>
      <c r="AR38" s="815">
        <v>0.67899999999999994</v>
      </c>
      <c r="AS38" s="825">
        <v>1290.3599999999999</v>
      </c>
      <c r="AT38" s="826">
        <v>610.02000000000021</v>
      </c>
      <c r="AU38" s="814">
        <v>4225609</v>
      </c>
      <c r="AV38" s="812">
        <v>1</v>
      </c>
      <c r="AW38" s="811">
        <v>4225609</v>
      </c>
      <c r="BB38" s="619" t="s">
        <v>379</v>
      </c>
      <c r="BC38" s="619" t="s">
        <v>614</v>
      </c>
      <c r="BD38" s="768">
        <v>3163644562</v>
      </c>
      <c r="BE38" s="769">
        <v>505.34</v>
      </c>
      <c r="BF38" s="808">
        <v>6260428</v>
      </c>
      <c r="BG38" s="816">
        <v>0.2697</v>
      </c>
      <c r="BH38" s="673"/>
      <c r="BI38" s="770">
        <v>6927</v>
      </c>
      <c r="BJ38" s="808">
        <v>13.71</v>
      </c>
      <c r="BK38" s="770">
        <v>53496</v>
      </c>
      <c r="BL38" s="810">
        <v>106</v>
      </c>
      <c r="BN38" s="619" t="s">
        <v>377</v>
      </c>
      <c r="BO38" s="619" t="s">
        <v>378</v>
      </c>
      <c r="BP38" s="772">
        <v>1.0178995620894589</v>
      </c>
      <c r="BQ38" s="772">
        <v>1.0040984848484849</v>
      </c>
      <c r="BR38" s="818">
        <v>0.93340000000000001</v>
      </c>
      <c r="BS38" s="774"/>
      <c r="BT38" s="819">
        <v>2016</v>
      </c>
      <c r="BU38" s="776">
        <v>0.95699999999999996</v>
      </c>
      <c r="BV38" s="777"/>
      <c r="BW38" s="778">
        <v>0.76790000000000003</v>
      </c>
      <c r="BX38" s="778">
        <v>0.73499999999999999</v>
      </c>
      <c r="BY38" s="778">
        <v>1.1103000000000001</v>
      </c>
      <c r="BZ38" s="622"/>
      <c r="CA38" s="619" t="s">
        <v>379</v>
      </c>
      <c r="CB38" s="619" t="s">
        <v>614</v>
      </c>
      <c r="CC38" s="770">
        <v>31308</v>
      </c>
      <c r="CD38" s="770">
        <v>32352</v>
      </c>
      <c r="CE38" s="770">
        <v>33070</v>
      </c>
      <c r="CF38" s="820">
        <v>32243.333333333332</v>
      </c>
      <c r="CG38" s="820">
        <v>0.7853</v>
      </c>
      <c r="CH38" s="639"/>
      <c r="CI38" s="820">
        <v>-826.66666666666788</v>
      </c>
      <c r="CJ38" s="820">
        <v>-2.5000000000000001E-2</v>
      </c>
      <c r="CL38" s="619" t="s">
        <v>379</v>
      </c>
      <c r="CM38" s="619" t="s">
        <v>614</v>
      </c>
      <c r="CN38" s="780">
        <v>0.67899999999999994</v>
      </c>
      <c r="CO38" s="781"/>
      <c r="CP38" s="780">
        <v>6927</v>
      </c>
      <c r="CQ38" s="787">
        <v>7451618</v>
      </c>
      <c r="CR38" s="787">
        <v>0</v>
      </c>
      <c r="CS38" s="787">
        <v>7451618</v>
      </c>
      <c r="CT38" s="787">
        <v>1075.74</v>
      </c>
      <c r="CU38" s="781"/>
      <c r="CV38" s="822">
        <v>1290.3599999999999</v>
      </c>
      <c r="CW38" s="787">
        <v>610.02000000000021</v>
      </c>
      <c r="CX38" s="785">
        <v>0.83399999999999996</v>
      </c>
      <c r="CY38" s="786"/>
      <c r="CZ38" s="787">
        <v>0.95</v>
      </c>
      <c r="DA38" s="787">
        <v>1</v>
      </c>
      <c r="DB38" s="781"/>
      <c r="DC38" s="785">
        <v>1</v>
      </c>
      <c r="DX38" s="1047" t="s">
        <v>339</v>
      </c>
      <c r="DY38" s="1045" t="s">
        <v>715</v>
      </c>
      <c r="DZ38" s="1038" t="s">
        <v>6</v>
      </c>
      <c r="EA38" s="1046" t="s">
        <v>1065</v>
      </c>
      <c r="EB38" s="792">
        <v>1014</v>
      </c>
      <c r="EC38" s="793"/>
      <c r="ED38" s="794">
        <v>1014</v>
      </c>
      <c r="EE38" s="794"/>
      <c r="EF38" s="793"/>
      <c r="EG38" s="794">
        <v>2.4773399135129853E-2</v>
      </c>
      <c r="EH38" s="793"/>
      <c r="EI38" s="794">
        <v>0</v>
      </c>
      <c r="EJ38" s="794"/>
      <c r="EK38" s="794">
        <v>0</v>
      </c>
      <c r="EL38" s="794"/>
      <c r="EM38" s="793"/>
      <c r="EN38" s="793"/>
      <c r="EO38" s="795"/>
      <c r="ES38" s="823" t="s">
        <v>369</v>
      </c>
      <c r="ET38" s="824" t="s">
        <v>370</v>
      </c>
      <c r="EU38" s="841">
        <v>0</v>
      </c>
    </row>
    <row r="39" spans="1:151" ht="15.75">
      <c r="A39" s="798" t="s">
        <v>381</v>
      </c>
      <c r="B39" s="799" t="s">
        <v>382</v>
      </c>
      <c r="C39" s="744">
        <v>54174</v>
      </c>
      <c r="D39" s="745">
        <v>58087</v>
      </c>
      <c r="E39" s="800"/>
      <c r="F39" s="800">
        <v>58087</v>
      </c>
      <c r="G39" s="800"/>
      <c r="H39" s="801">
        <v>58087</v>
      </c>
      <c r="K39" s="802" t="s">
        <v>381</v>
      </c>
      <c r="L39" s="803" t="s">
        <v>382</v>
      </c>
      <c r="M39" s="804">
        <v>28553208214</v>
      </c>
      <c r="N39" s="805">
        <v>128344030</v>
      </c>
      <c r="O39" s="804">
        <v>28424864184</v>
      </c>
      <c r="P39" s="802">
        <v>2017</v>
      </c>
      <c r="Q39" s="752">
        <v>0.998</v>
      </c>
      <c r="R39" s="803">
        <v>28481827840</v>
      </c>
      <c r="S39" s="806">
        <v>128344030</v>
      </c>
      <c r="T39" s="803">
        <v>695663473</v>
      </c>
      <c r="U39" s="803">
        <v>6484300208</v>
      </c>
      <c r="V39" s="803">
        <v>35790135551</v>
      </c>
      <c r="X39" s="619" t="s">
        <v>381</v>
      </c>
      <c r="Y39" s="619" t="s">
        <v>382</v>
      </c>
      <c r="Z39" s="807">
        <v>35790135551</v>
      </c>
      <c r="AA39" s="808">
        <v>236930697.34762001</v>
      </c>
      <c r="AB39" s="756">
        <v>62964372</v>
      </c>
      <c r="AC39" s="756">
        <v>1541682</v>
      </c>
      <c r="AD39" s="809">
        <v>301436751.34762001</v>
      </c>
      <c r="AE39" s="810">
        <v>58087</v>
      </c>
      <c r="AF39" s="807">
        <v>5189</v>
      </c>
      <c r="AG39" s="807">
        <v>0.84950000000000003</v>
      </c>
      <c r="AI39" s="619" t="s">
        <v>381</v>
      </c>
      <c r="AJ39" s="619" t="s">
        <v>382</v>
      </c>
      <c r="AK39" s="760">
        <v>301436751.34762001</v>
      </c>
      <c r="AL39" s="761">
        <v>58087</v>
      </c>
      <c r="AM39" s="811">
        <v>5189</v>
      </c>
      <c r="AN39" s="812">
        <v>0.84950000000000003</v>
      </c>
      <c r="AO39" s="813">
        <v>3.7776000000000001</v>
      </c>
      <c r="AP39" s="814">
        <v>1.0692999999999999</v>
      </c>
      <c r="AQ39" s="812">
        <v>1.2523</v>
      </c>
      <c r="AR39" s="815" t="s">
        <v>2</v>
      </c>
      <c r="AS39" s="825" t="s">
        <v>2</v>
      </c>
      <c r="AT39" s="826" t="s">
        <v>2</v>
      </c>
      <c r="AU39" s="814">
        <v>0</v>
      </c>
      <c r="AV39" s="812" t="s">
        <v>2</v>
      </c>
      <c r="AW39" s="811">
        <v>0</v>
      </c>
      <c r="BB39" s="619" t="s">
        <v>381</v>
      </c>
      <c r="BC39" s="619" t="s">
        <v>615</v>
      </c>
      <c r="BD39" s="768">
        <v>35790135551</v>
      </c>
      <c r="BE39" s="769">
        <v>408.15</v>
      </c>
      <c r="BF39" s="808">
        <v>87688682</v>
      </c>
      <c r="BG39" s="816">
        <v>3.7776000000000001</v>
      </c>
      <c r="BH39" s="673"/>
      <c r="BI39" s="770">
        <v>58087</v>
      </c>
      <c r="BJ39" s="808">
        <v>142.32</v>
      </c>
      <c r="BK39" s="770">
        <v>369609</v>
      </c>
      <c r="BL39" s="810">
        <v>906</v>
      </c>
      <c r="BN39" s="619" t="s">
        <v>379</v>
      </c>
      <c r="BO39" s="619" t="s">
        <v>380</v>
      </c>
      <c r="BP39" s="772">
        <v>1.0278787878787878</v>
      </c>
      <c r="BQ39" s="772">
        <v>1.0002111111111112</v>
      </c>
      <c r="BR39" s="773">
        <v>1</v>
      </c>
      <c r="BS39" s="774"/>
      <c r="BT39" s="775">
        <v>2017</v>
      </c>
      <c r="BU39" s="776">
        <v>1</v>
      </c>
      <c r="BV39" s="777"/>
      <c r="BW39" s="778">
        <v>0.95</v>
      </c>
      <c r="BX39" s="778">
        <v>0.95</v>
      </c>
      <c r="BY39" s="778">
        <v>1.4350000000000001</v>
      </c>
      <c r="BZ39" s="622"/>
      <c r="CA39" s="619" t="s">
        <v>381</v>
      </c>
      <c r="CB39" s="619" t="s">
        <v>615</v>
      </c>
      <c r="CC39" s="770">
        <v>42682</v>
      </c>
      <c r="CD39" s="770">
        <v>44365</v>
      </c>
      <c r="CE39" s="770">
        <v>44672</v>
      </c>
      <c r="CF39" s="820">
        <v>43906.333333333336</v>
      </c>
      <c r="CG39" s="820">
        <v>1.0692999999999999</v>
      </c>
      <c r="CH39" s="639"/>
      <c r="CI39" s="820">
        <v>-765.66666666666424</v>
      </c>
      <c r="CJ39" s="820">
        <v>-1.7100000000000001E-2</v>
      </c>
      <c r="CL39" s="619" t="s">
        <v>381</v>
      </c>
      <c r="CM39" s="619" t="s">
        <v>615</v>
      </c>
      <c r="CN39" s="780" t="s">
        <v>2</v>
      </c>
      <c r="CO39" s="781"/>
      <c r="CP39" s="780">
        <v>58087</v>
      </c>
      <c r="CQ39" s="787">
        <v>112778008</v>
      </c>
      <c r="CR39" s="787">
        <v>0</v>
      </c>
      <c r="CS39" s="787">
        <v>112778008</v>
      </c>
      <c r="CT39" s="787">
        <v>1941.54</v>
      </c>
      <c r="CU39" s="781"/>
      <c r="CV39" s="822" t="s">
        <v>2</v>
      </c>
      <c r="CW39" s="787" t="s">
        <v>2</v>
      </c>
      <c r="CX39" s="785" t="s">
        <v>2</v>
      </c>
      <c r="CY39" s="786"/>
      <c r="CZ39" s="787">
        <v>0.72199999999999998</v>
      </c>
      <c r="DA39" s="787">
        <v>1</v>
      </c>
      <c r="DB39" s="781"/>
      <c r="DC39" s="785" t="s">
        <v>2</v>
      </c>
      <c r="DX39" s="1047" t="s">
        <v>339</v>
      </c>
      <c r="DY39" s="1045" t="s">
        <v>820</v>
      </c>
      <c r="DZ39" s="1038" t="s">
        <v>6</v>
      </c>
      <c r="EA39" s="1046" t="s">
        <v>1066</v>
      </c>
      <c r="EB39" s="792">
        <v>890</v>
      </c>
      <c r="EC39" s="793"/>
      <c r="ED39" s="794">
        <v>890</v>
      </c>
      <c r="EE39" s="794"/>
      <c r="EF39" s="793"/>
      <c r="EG39" s="794">
        <v>2.1743910483496616E-2</v>
      </c>
      <c r="EH39" s="793"/>
      <c r="EI39" s="794">
        <v>0</v>
      </c>
      <c r="EJ39" s="794"/>
      <c r="EK39" s="794">
        <v>0</v>
      </c>
      <c r="EL39" s="794"/>
      <c r="EM39" s="793"/>
      <c r="EN39" s="793"/>
      <c r="EO39" s="795"/>
      <c r="ES39" s="823" t="s">
        <v>371</v>
      </c>
      <c r="ET39" s="824" t="s">
        <v>372</v>
      </c>
      <c r="EU39" s="841">
        <v>4201218</v>
      </c>
    </row>
    <row r="40" spans="1:151" ht="15.75">
      <c r="A40" s="798" t="s">
        <v>383</v>
      </c>
      <c r="B40" s="799" t="s">
        <v>384</v>
      </c>
      <c r="C40" s="744">
        <v>8178</v>
      </c>
      <c r="D40" s="745">
        <v>8876</v>
      </c>
      <c r="E40" s="800"/>
      <c r="F40" s="800">
        <v>8876</v>
      </c>
      <c r="G40" s="800"/>
      <c r="H40" s="801">
        <v>8876</v>
      </c>
      <c r="K40" s="802" t="s">
        <v>383</v>
      </c>
      <c r="L40" s="803" t="s">
        <v>384</v>
      </c>
      <c r="M40" s="804">
        <v>3665376241</v>
      </c>
      <c r="N40" s="805">
        <v>119278482</v>
      </c>
      <c r="O40" s="804">
        <v>3546097759</v>
      </c>
      <c r="P40" s="802">
        <v>2012</v>
      </c>
      <c r="Q40" s="752">
        <v>0.90359999999999996</v>
      </c>
      <c r="R40" s="803">
        <v>3924410977</v>
      </c>
      <c r="S40" s="806">
        <v>119278482</v>
      </c>
      <c r="T40" s="803">
        <v>135035082</v>
      </c>
      <c r="U40" s="803">
        <v>1003100895</v>
      </c>
      <c r="V40" s="803">
        <v>5181825436</v>
      </c>
      <c r="X40" s="619" t="s">
        <v>383</v>
      </c>
      <c r="Y40" s="619" t="s">
        <v>384</v>
      </c>
      <c r="Z40" s="807">
        <v>5181825436</v>
      </c>
      <c r="AA40" s="808">
        <v>34303684.386320002</v>
      </c>
      <c r="AB40" s="756">
        <v>11687372</v>
      </c>
      <c r="AC40" s="756">
        <v>200728</v>
      </c>
      <c r="AD40" s="809">
        <v>46191784.386320002</v>
      </c>
      <c r="AE40" s="810">
        <v>8876</v>
      </c>
      <c r="AF40" s="807">
        <v>5204</v>
      </c>
      <c r="AG40" s="807">
        <v>0.85199999999999998</v>
      </c>
      <c r="AI40" s="619" t="s">
        <v>383</v>
      </c>
      <c r="AJ40" s="619" t="s">
        <v>384</v>
      </c>
      <c r="AK40" s="760">
        <v>46191784.386320002</v>
      </c>
      <c r="AL40" s="761">
        <v>8876</v>
      </c>
      <c r="AM40" s="811">
        <v>5204</v>
      </c>
      <c r="AN40" s="812">
        <v>0.85199999999999998</v>
      </c>
      <c r="AO40" s="813">
        <v>0.45400000000000001</v>
      </c>
      <c r="AP40" s="814">
        <v>0.78169999999999995</v>
      </c>
      <c r="AQ40" s="812">
        <v>0.77710000000000001</v>
      </c>
      <c r="AR40" s="815">
        <v>0.77710000000000001</v>
      </c>
      <c r="AS40" s="825">
        <v>1476.79</v>
      </c>
      <c r="AT40" s="826">
        <v>423.59000000000015</v>
      </c>
      <c r="AU40" s="814">
        <v>3759785</v>
      </c>
      <c r="AV40" s="812">
        <v>1</v>
      </c>
      <c r="AW40" s="811">
        <v>3759785</v>
      </c>
      <c r="BB40" s="619" t="s">
        <v>383</v>
      </c>
      <c r="BC40" s="619" t="s">
        <v>616</v>
      </c>
      <c r="BD40" s="768">
        <v>5181825436</v>
      </c>
      <c r="BE40" s="769">
        <v>491.68</v>
      </c>
      <c r="BF40" s="808">
        <v>10539020</v>
      </c>
      <c r="BG40" s="816">
        <v>0.45400000000000001</v>
      </c>
      <c r="BH40" s="673"/>
      <c r="BI40" s="770">
        <v>8876</v>
      </c>
      <c r="BJ40" s="808">
        <v>18.05</v>
      </c>
      <c r="BK40" s="770">
        <v>65318</v>
      </c>
      <c r="BL40" s="810">
        <v>133</v>
      </c>
      <c r="BN40" s="619" t="s">
        <v>381</v>
      </c>
      <c r="BO40" s="619" t="s">
        <v>382</v>
      </c>
      <c r="BP40" s="772">
        <v>0.9821428571428571</v>
      </c>
      <c r="BQ40" s="772">
        <v>0.97643835616438357</v>
      </c>
      <c r="BR40" s="773">
        <v>0.998</v>
      </c>
      <c r="BS40" s="774"/>
      <c r="BT40" s="775">
        <v>2017</v>
      </c>
      <c r="BU40" s="776">
        <v>0.998</v>
      </c>
      <c r="BV40" s="777"/>
      <c r="BW40" s="778">
        <v>0.72350000000000003</v>
      </c>
      <c r="BX40" s="778">
        <v>0.72199999999999998</v>
      </c>
      <c r="BY40" s="778">
        <v>1.0906</v>
      </c>
      <c r="BZ40" s="622"/>
      <c r="CA40" s="619" t="s">
        <v>383</v>
      </c>
      <c r="CB40" s="619" t="s">
        <v>616</v>
      </c>
      <c r="CC40" s="770">
        <v>31140</v>
      </c>
      <c r="CD40" s="770">
        <v>32297</v>
      </c>
      <c r="CE40" s="770">
        <v>32847</v>
      </c>
      <c r="CF40" s="820">
        <v>32094.666666666668</v>
      </c>
      <c r="CG40" s="820">
        <v>0.78169999999999995</v>
      </c>
      <c r="CH40" s="639"/>
      <c r="CI40" s="820">
        <v>-752.33333333333212</v>
      </c>
      <c r="CJ40" s="820">
        <v>-2.29E-2</v>
      </c>
      <c r="CL40" s="619" t="s">
        <v>383</v>
      </c>
      <c r="CM40" s="619" t="s">
        <v>616</v>
      </c>
      <c r="CN40" s="780">
        <v>0.77710000000000001</v>
      </c>
      <c r="CO40" s="781"/>
      <c r="CP40" s="780">
        <v>8876</v>
      </c>
      <c r="CQ40" s="787">
        <v>15265283</v>
      </c>
      <c r="CR40" s="787">
        <v>0</v>
      </c>
      <c r="CS40" s="787">
        <v>15265283</v>
      </c>
      <c r="CT40" s="787">
        <v>1719.84</v>
      </c>
      <c r="CU40" s="781"/>
      <c r="CV40" s="822">
        <v>1476.79</v>
      </c>
      <c r="CW40" s="787">
        <v>423.59000000000015</v>
      </c>
      <c r="CX40" s="785">
        <v>1</v>
      </c>
      <c r="CY40" s="786"/>
      <c r="CZ40" s="787">
        <v>0.80900000000000005</v>
      </c>
      <c r="DA40" s="787">
        <v>1</v>
      </c>
      <c r="DB40" s="781"/>
      <c r="DC40" s="785">
        <v>1</v>
      </c>
      <c r="DX40" s="1047" t="s">
        <v>339</v>
      </c>
      <c r="DY40" s="1045" t="s">
        <v>880</v>
      </c>
      <c r="DZ40" s="1038" t="s">
        <v>6</v>
      </c>
      <c r="EA40" s="1046" t="s">
        <v>881</v>
      </c>
      <c r="EB40" s="792">
        <v>492</v>
      </c>
      <c r="EC40" s="793"/>
      <c r="ED40" s="794">
        <v>492</v>
      </c>
      <c r="EE40" s="794"/>
      <c r="EF40" s="793"/>
      <c r="EG40" s="794">
        <v>1.202022916615768E-2</v>
      </c>
      <c r="EH40" s="793"/>
      <c r="EI40" s="794">
        <v>0</v>
      </c>
      <c r="EJ40" s="794"/>
      <c r="EK40" s="794">
        <v>0</v>
      </c>
      <c r="EL40" s="794"/>
      <c r="EM40" s="793"/>
      <c r="EN40" s="793"/>
      <c r="EO40" s="795"/>
      <c r="ES40" s="823" t="s">
        <v>53</v>
      </c>
      <c r="ET40" s="824" t="s">
        <v>54</v>
      </c>
      <c r="EU40" s="841">
        <v>676004</v>
      </c>
    </row>
    <row r="41" spans="1:151" ht="15.75">
      <c r="A41" s="798" t="s">
        <v>385</v>
      </c>
      <c r="B41" s="799" t="s">
        <v>572</v>
      </c>
      <c r="C41" s="744">
        <v>31153</v>
      </c>
      <c r="D41" s="745">
        <v>34243</v>
      </c>
      <c r="E41" s="800"/>
      <c r="F41" s="800">
        <v>34243</v>
      </c>
      <c r="G41" s="800"/>
      <c r="H41" s="801">
        <v>34243</v>
      </c>
      <c r="K41" s="802" t="s">
        <v>385</v>
      </c>
      <c r="L41" s="803" t="s">
        <v>386</v>
      </c>
      <c r="M41" s="804">
        <v>12271760749</v>
      </c>
      <c r="N41" s="805">
        <v>102154252</v>
      </c>
      <c r="O41" s="804">
        <v>12169606497</v>
      </c>
      <c r="P41" s="802">
        <v>2015</v>
      </c>
      <c r="Q41" s="752">
        <v>0.95499999999999996</v>
      </c>
      <c r="R41" s="803">
        <v>12743043452</v>
      </c>
      <c r="S41" s="806">
        <v>102154252</v>
      </c>
      <c r="T41" s="803">
        <v>786328077</v>
      </c>
      <c r="U41" s="803">
        <v>3276953313</v>
      </c>
      <c r="V41" s="803">
        <v>16908479094</v>
      </c>
      <c r="X41" s="619" t="s">
        <v>385</v>
      </c>
      <c r="Y41" s="619" t="s">
        <v>572</v>
      </c>
      <c r="Z41" s="807">
        <v>16908479094</v>
      </c>
      <c r="AA41" s="808">
        <v>111934131.60228001</v>
      </c>
      <c r="AB41" s="756">
        <v>35789540</v>
      </c>
      <c r="AC41" s="756">
        <v>528616</v>
      </c>
      <c r="AD41" s="809">
        <v>148252287.60228002</v>
      </c>
      <c r="AE41" s="810">
        <v>34243</v>
      </c>
      <c r="AF41" s="807">
        <v>4329</v>
      </c>
      <c r="AG41" s="807">
        <v>0.7087</v>
      </c>
      <c r="AI41" s="619" t="s">
        <v>385</v>
      </c>
      <c r="AJ41" s="619" t="s">
        <v>572</v>
      </c>
      <c r="AK41" s="760">
        <v>148252287.60228002</v>
      </c>
      <c r="AL41" s="761">
        <v>34243</v>
      </c>
      <c r="AM41" s="811">
        <v>4329</v>
      </c>
      <c r="AN41" s="812">
        <v>0.7087</v>
      </c>
      <c r="AO41" s="813">
        <v>2.0459000000000001</v>
      </c>
      <c r="AP41" s="814">
        <v>0.90659999999999996</v>
      </c>
      <c r="AQ41" s="812">
        <v>0.9413999999999999</v>
      </c>
      <c r="AR41" s="815">
        <v>0.9413999999999999</v>
      </c>
      <c r="AS41" s="825">
        <v>1789.02</v>
      </c>
      <c r="AT41" s="826">
        <v>111.36000000000013</v>
      </c>
      <c r="AU41" s="814">
        <v>3813300</v>
      </c>
      <c r="AV41" s="812">
        <v>1</v>
      </c>
      <c r="AW41" s="811">
        <v>3813300</v>
      </c>
      <c r="BB41" s="619" t="s">
        <v>385</v>
      </c>
      <c r="BC41" s="619" t="s">
        <v>617</v>
      </c>
      <c r="BD41" s="768">
        <v>16908479094</v>
      </c>
      <c r="BE41" s="769">
        <v>356.03</v>
      </c>
      <c r="BF41" s="808">
        <v>47491726</v>
      </c>
      <c r="BG41" s="816">
        <v>2.0459000000000001</v>
      </c>
      <c r="BH41" s="673"/>
      <c r="BI41" s="770">
        <v>34243</v>
      </c>
      <c r="BJ41" s="808">
        <v>96.18</v>
      </c>
      <c r="BK41" s="770">
        <v>215439</v>
      </c>
      <c r="BL41" s="810">
        <v>605</v>
      </c>
      <c r="BN41" s="619" t="s">
        <v>383</v>
      </c>
      <c r="BO41" s="619" t="s">
        <v>384</v>
      </c>
      <c r="BP41" s="772">
        <v>0.94970370370370372</v>
      </c>
      <c r="BQ41" s="772">
        <v>0.92685714285714282</v>
      </c>
      <c r="BR41" s="818">
        <v>0.87280000000000002</v>
      </c>
      <c r="BS41" s="774"/>
      <c r="BT41" s="819">
        <v>2012</v>
      </c>
      <c r="BU41" s="776">
        <v>0.90359999999999996</v>
      </c>
      <c r="BV41" s="777"/>
      <c r="BW41" s="778">
        <v>0.89500000000000002</v>
      </c>
      <c r="BX41" s="778">
        <v>0.80900000000000005</v>
      </c>
      <c r="BY41" s="778">
        <v>1.2221</v>
      </c>
      <c r="BZ41" s="622"/>
      <c r="CA41" s="619" t="s">
        <v>385</v>
      </c>
      <c r="CB41" s="619" t="s">
        <v>617</v>
      </c>
      <c r="CC41" s="770">
        <v>35693</v>
      </c>
      <c r="CD41" s="770">
        <v>37422</v>
      </c>
      <c r="CE41" s="770">
        <v>38565</v>
      </c>
      <c r="CF41" s="820">
        <v>37226.666666666664</v>
      </c>
      <c r="CG41" s="820">
        <v>0.90659999999999996</v>
      </c>
      <c r="CH41" s="639"/>
      <c r="CI41" s="820">
        <v>-1338.3333333333358</v>
      </c>
      <c r="CJ41" s="820">
        <v>-3.4700000000000002E-2</v>
      </c>
      <c r="CL41" s="619" t="s">
        <v>385</v>
      </c>
      <c r="CM41" s="619" t="s">
        <v>617</v>
      </c>
      <c r="CN41" s="780">
        <v>0.9413999999999999</v>
      </c>
      <c r="CO41" s="781"/>
      <c r="CP41" s="780">
        <v>34243</v>
      </c>
      <c r="CQ41" s="787">
        <v>45351704</v>
      </c>
      <c r="CR41" s="787">
        <v>0</v>
      </c>
      <c r="CS41" s="787">
        <v>45351704</v>
      </c>
      <c r="CT41" s="787">
        <v>1324.41</v>
      </c>
      <c r="CU41" s="781"/>
      <c r="CV41" s="822">
        <v>1789.02</v>
      </c>
      <c r="CW41" s="787">
        <v>111.36000000000013</v>
      </c>
      <c r="CX41" s="785">
        <v>0.74</v>
      </c>
      <c r="CY41" s="786"/>
      <c r="CZ41" s="787">
        <v>0.83099999999999996</v>
      </c>
      <c r="DA41" s="787">
        <v>1</v>
      </c>
      <c r="DB41" s="781"/>
      <c r="DC41" s="785">
        <v>1</v>
      </c>
      <c r="DX41" s="1040" t="s">
        <v>339</v>
      </c>
      <c r="DY41" s="1040" t="s">
        <v>967</v>
      </c>
      <c r="DZ41" s="1040" t="s">
        <v>6</v>
      </c>
      <c r="EA41" s="1041" t="s">
        <v>1067</v>
      </c>
      <c r="EB41" s="792">
        <v>644</v>
      </c>
      <c r="EC41" s="827"/>
      <c r="ED41" s="828">
        <v>644</v>
      </c>
      <c r="EE41" s="828">
        <v>40931</v>
      </c>
      <c r="EF41" s="827"/>
      <c r="EG41" s="828">
        <v>1.5733795900417777E-2</v>
      </c>
      <c r="EH41" s="827"/>
      <c r="EI41" s="794">
        <v>0</v>
      </c>
      <c r="EJ41" s="828"/>
      <c r="EK41" s="828">
        <v>0</v>
      </c>
      <c r="EL41" s="828"/>
      <c r="EM41" s="827"/>
      <c r="EN41" s="827"/>
      <c r="EO41" s="829"/>
      <c r="ES41" s="823" t="s">
        <v>55</v>
      </c>
      <c r="ET41" s="824" t="s">
        <v>56</v>
      </c>
      <c r="EU41" s="841">
        <v>509401</v>
      </c>
    </row>
    <row r="42" spans="1:151" ht="15.75">
      <c r="A42" s="798" t="s">
        <v>387</v>
      </c>
      <c r="B42" s="799" t="s">
        <v>76</v>
      </c>
      <c r="C42" s="744">
        <v>1706</v>
      </c>
      <c r="D42" s="745">
        <v>1706</v>
      </c>
      <c r="E42" s="800"/>
      <c r="F42" s="800">
        <v>1706</v>
      </c>
      <c r="G42" s="800"/>
      <c r="H42" s="801">
        <v>1706</v>
      </c>
      <c r="K42" s="802" t="s">
        <v>387</v>
      </c>
      <c r="L42" s="803" t="s">
        <v>388</v>
      </c>
      <c r="M42" s="804">
        <v>728777866</v>
      </c>
      <c r="N42" s="805">
        <v>98844061</v>
      </c>
      <c r="O42" s="804">
        <v>629933805</v>
      </c>
      <c r="P42" s="802">
        <v>2017</v>
      </c>
      <c r="Q42" s="752">
        <v>0.98840000000000006</v>
      </c>
      <c r="R42" s="803">
        <v>637326796</v>
      </c>
      <c r="S42" s="806">
        <v>98844061</v>
      </c>
      <c r="T42" s="803">
        <v>31803806</v>
      </c>
      <c r="U42" s="803">
        <v>162331706</v>
      </c>
      <c r="V42" s="803">
        <v>930306369</v>
      </c>
      <c r="X42" s="619" t="s">
        <v>387</v>
      </c>
      <c r="Y42" s="619" t="s">
        <v>388</v>
      </c>
      <c r="Z42" s="807">
        <v>930306369</v>
      </c>
      <c r="AA42" s="808">
        <v>6158628.1627799999</v>
      </c>
      <c r="AB42" s="756">
        <v>1928144</v>
      </c>
      <c r="AC42" s="756">
        <v>58896</v>
      </c>
      <c r="AD42" s="809">
        <v>8145668.1627799999</v>
      </c>
      <c r="AE42" s="810">
        <v>1706</v>
      </c>
      <c r="AF42" s="807">
        <v>4775</v>
      </c>
      <c r="AG42" s="807">
        <v>0.78180000000000005</v>
      </c>
      <c r="AI42" s="619" t="s">
        <v>387</v>
      </c>
      <c r="AJ42" s="619" t="s">
        <v>76</v>
      </c>
      <c r="AK42" s="760">
        <v>8145668.1627799999</v>
      </c>
      <c r="AL42" s="761">
        <v>1706</v>
      </c>
      <c r="AM42" s="811">
        <v>4775</v>
      </c>
      <c r="AN42" s="812">
        <v>0.78180000000000005</v>
      </c>
      <c r="AO42" s="813">
        <v>0.1177</v>
      </c>
      <c r="AP42" s="814">
        <v>0.81179999999999997</v>
      </c>
      <c r="AQ42" s="812">
        <v>0.73039999999999994</v>
      </c>
      <c r="AR42" s="815">
        <v>0.73039999999999994</v>
      </c>
      <c r="AS42" s="825">
        <v>1388.04</v>
      </c>
      <c r="AT42" s="826">
        <v>512.34000000000015</v>
      </c>
      <c r="AU42" s="814">
        <v>874052</v>
      </c>
      <c r="AV42" s="812">
        <v>1</v>
      </c>
      <c r="AW42" s="811">
        <v>874052</v>
      </c>
      <c r="BB42" s="619" t="s">
        <v>387</v>
      </c>
      <c r="BC42" s="619" t="s">
        <v>684</v>
      </c>
      <c r="BD42" s="768">
        <v>930306369</v>
      </c>
      <c r="BE42" s="769">
        <v>340.44</v>
      </c>
      <c r="BF42" s="808">
        <v>2732659</v>
      </c>
      <c r="BG42" s="816">
        <v>0.1177</v>
      </c>
      <c r="BH42" s="673"/>
      <c r="BI42" s="770">
        <v>1706</v>
      </c>
      <c r="BJ42" s="808">
        <v>5.01</v>
      </c>
      <c r="BK42" s="770">
        <v>12001</v>
      </c>
      <c r="BL42" s="810">
        <v>35</v>
      </c>
      <c r="BN42" s="619" t="s">
        <v>385</v>
      </c>
      <c r="BO42" s="619" t="s">
        <v>572</v>
      </c>
      <c r="BP42" s="772">
        <v>0.99544761904761903</v>
      </c>
      <c r="BQ42" s="817">
        <v>0.97839160839160844</v>
      </c>
      <c r="BR42" s="818">
        <v>0.92590000000000006</v>
      </c>
      <c r="BS42" s="774"/>
      <c r="BT42" s="819">
        <v>2015</v>
      </c>
      <c r="BU42" s="776">
        <v>0.95499999999999996</v>
      </c>
      <c r="BV42" s="777"/>
      <c r="BW42" s="778">
        <v>0.87</v>
      </c>
      <c r="BX42" s="778">
        <v>0.83099999999999996</v>
      </c>
      <c r="BY42" s="778">
        <v>1.2553000000000001</v>
      </c>
      <c r="BZ42" s="622"/>
      <c r="CA42" s="619" t="s">
        <v>387</v>
      </c>
      <c r="CB42" s="619" t="s">
        <v>997</v>
      </c>
      <c r="CC42" s="770">
        <v>32300</v>
      </c>
      <c r="CD42" s="770">
        <v>33571</v>
      </c>
      <c r="CE42" s="770">
        <v>34125</v>
      </c>
      <c r="CF42" s="820">
        <v>33332</v>
      </c>
      <c r="CG42" s="820">
        <v>0.81179999999999997</v>
      </c>
      <c r="CH42" s="639"/>
      <c r="CI42" s="820">
        <v>-793</v>
      </c>
      <c r="CJ42" s="820">
        <v>-2.3199999999999998E-2</v>
      </c>
      <c r="CL42" s="619" t="s">
        <v>387</v>
      </c>
      <c r="CM42" s="619" t="s">
        <v>684</v>
      </c>
      <c r="CN42" s="780">
        <v>0.73039999999999994</v>
      </c>
      <c r="CO42" s="781"/>
      <c r="CP42" s="780">
        <v>1706</v>
      </c>
      <c r="CQ42" s="787">
        <v>2708000</v>
      </c>
      <c r="CR42" s="787">
        <v>0</v>
      </c>
      <c r="CS42" s="787">
        <v>2708000</v>
      </c>
      <c r="CT42" s="787">
        <v>1587.34</v>
      </c>
      <c r="CU42" s="781"/>
      <c r="CV42" s="822">
        <v>1388.04</v>
      </c>
      <c r="CW42" s="787">
        <v>512.34000000000015</v>
      </c>
      <c r="CX42" s="785">
        <v>1</v>
      </c>
      <c r="CY42" s="786"/>
      <c r="CZ42" s="787">
        <v>0.751</v>
      </c>
      <c r="DA42" s="787">
        <v>1</v>
      </c>
      <c r="DB42" s="781"/>
      <c r="DC42" s="785">
        <v>1</v>
      </c>
      <c r="DX42" s="1042" t="s">
        <v>341</v>
      </c>
      <c r="DY42" s="1042" t="s">
        <v>341</v>
      </c>
      <c r="DZ42" s="1042" t="s">
        <v>744</v>
      </c>
      <c r="EA42" s="1043" t="s">
        <v>342</v>
      </c>
      <c r="EB42" s="792">
        <v>11389</v>
      </c>
      <c r="EC42" s="833"/>
      <c r="ED42" s="834">
        <v>11389</v>
      </c>
      <c r="EE42" s="834">
        <v>11389</v>
      </c>
      <c r="EF42" s="833"/>
      <c r="EG42" s="834">
        <v>1</v>
      </c>
      <c r="EH42" s="833"/>
      <c r="EI42" s="794">
        <v>4416637</v>
      </c>
      <c r="EJ42" s="834"/>
      <c r="EK42" s="834">
        <v>4416637</v>
      </c>
      <c r="EL42" s="834">
        <v>4416637</v>
      </c>
      <c r="EM42" s="833">
        <v>0</v>
      </c>
      <c r="EN42" s="833"/>
      <c r="EO42" s="835"/>
      <c r="ES42" s="823" t="s">
        <v>373</v>
      </c>
      <c r="ET42" s="824" t="s">
        <v>374</v>
      </c>
      <c r="EU42" s="841">
        <v>0</v>
      </c>
    </row>
    <row r="43" spans="1:151" ht="15.75">
      <c r="A43" s="798" t="s">
        <v>389</v>
      </c>
      <c r="B43" s="799" t="s">
        <v>390</v>
      </c>
      <c r="C43" s="744">
        <v>1121</v>
      </c>
      <c r="D43" s="745">
        <v>1121</v>
      </c>
      <c r="E43" s="800"/>
      <c r="F43" s="800">
        <v>1121</v>
      </c>
      <c r="G43" s="800"/>
      <c r="H43" s="801">
        <v>1121</v>
      </c>
      <c r="K43" s="802" t="s">
        <v>389</v>
      </c>
      <c r="L43" s="803" t="s">
        <v>390</v>
      </c>
      <c r="M43" s="804">
        <v>1001461310</v>
      </c>
      <c r="N43" s="805">
        <v>23072520</v>
      </c>
      <c r="O43" s="804">
        <v>978388790</v>
      </c>
      <c r="P43" s="802">
        <v>2015</v>
      </c>
      <c r="Q43" s="752">
        <v>0.98880000000000001</v>
      </c>
      <c r="R43" s="803">
        <v>989470864</v>
      </c>
      <c r="S43" s="806">
        <v>23072520</v>
      </c>
      <c r="T43" s="803">
        <v>34491577</v>
      </c>
      <c r="U43" s="803">
        <v>112918651</v>
      </c>
      <c r="V43" s="803">
        <v>1159953612</v>
      </c>
      <c r="X43" s="619" t="s">
        <v>389</v>
      </c>
      <c r="Y43" s="619" t="s">
        <v>390</v>
      </c>
      <c r="Z43" s="807">
        <v>1159953612</v>
      </c>
      <c r="AA43" s="808">
        <v>7678892.9114399999</v>
      </c>
      <c r="AB43" s="756">
        <v>1808379</v>
      </c>
      <c r="AC43" s="756">
        <v>29035</v>
      </c>
      <c r="AD43" s="809">
        <v>9516306.9114399999</v>
      </c>
      <c r="AE43" s="810">
        <v>1121</v>
      </c>
      <c r="AF43" s="807">
        <v>8489</v>
      </c>
      <c r="AG43" s="807">
        <v>1.3897999999999999</v>
      </c>
      <c r="AI43" s="619" t="s">
        <v>389</v>
      </c>
      <c r="AJ43" s="619" t="s">
        <v>390</v>
      </c>
      <c r="AK43" s="760">
        <v>9516306.9114399999</v>
      </c>
      <c r="AL43" s="761">
        <v>1121</v>
      </c>
      <c r="AM43" s="811">
        <v>8489</v>
      </c>
      <c r="AN43" s="812">
        <v>1.3897999999999999</v>
      </c>
      <c r="AO43" s="813">
        <v>0.1711</v>
      </c>
      <c r="AP43" s="814">
        <v>0.71120000000000005</v>
      </c>
      <c r="AQ43" s="812">
        <v>0.92859999999999998</v>
      </c>
      <c r="AR43" s="815">
        <v>0.92859999999999998</v>
      </c>
      <c r="AS43" s="825">
        <v>1764.69</v>
      </c>
      <c r="AT43" s="826">
        <v>135.69000000000005</v>
      </c>
      <c r="AU43" s="814">
        <v>152108</v>
      </c>
      <c r="AV43" s="812">
        <v>0.31</v>
      </c>
      <c r="AW43" s="811">
        <v>47153</v>
      </c>
      <c r="BB43" s="619" t="s">
        <v>389</v>
      </c>
      <c r="BC43" s="619" t="s">
        <v>618</v>
      </c>
      <c r="BD43" s="768">
        <v>1159953612</v>
      </c>
      <c r="BE43" s="769">
        <v>292.08</v>
      </c>
      <c r="BF43" s="808">
        <v>3971356</v>
      </c>
      <c r="BG43" s="816">
        <v>0.1711</v>
      </c>
      <c r="BH43" s="673"/>
      <c r="BI43" s="770">
        <v>1121</v>
      </c>
      <c r="BJ43" s="808">
        <v>3.84</v>
      </c>
      <c r="BK43" s="770">
        <v>8833</v>
      </c>
      <c r="BL43" s="810">
        <v>30</v>
      </c>
      <c r="BN43" s="619" t="s">
        <v>387</v>
      </c>
      <c r="BO43" s="619" t="s">
        <v>76</v>
      </c>
      <c r="BP43" s="772">
        <v>1.3067857142857142</v>
      </c>
      <c r="BQ43" s="772">
        <v>1.1596263888888889</v>
      </c>
      <c r="BR43" s="773">
        <v>0.98840000000000006</v>
      </c>
      <c r="BS43" s="774"/>
      <c r="BT43" s="775">
        <v>2017</v>
      </c>
      <c r="BU43" s="776">
        <v>0.98840000000000006</v>
      </c>
      <c r="BV43" s="777"/>
      <c r="BW43" s="778">
        <v>0.76</v>
      </c>
      <c r="BX43" s="778">
        <v>0.751</v>
      </c>
      <c r="BY43" s="778">
        <v>1.1344000000000001</v>
      </c>
      <c r="BZ43" s="622"/>
      <c r="CA43" s="619" t="s">
        <v>389</v>
      </c>
      <c r="CB43" s="619" t="s">
        <v>618</v>
      </c>
      <c r="CC43" s="770">
        <v>28357</v>
      </c>
      <c r="CD43" s="770">
        <v>29704</v>
      </c>
      <c r="CE43" s="770">
        <v>29540</v>
      </c>
      <c r="CF43" s="820">
        <v>29200.333333333332</v>
      </c>
      <c r="CG43" s="820">
        <v>0.71120000000000005</v>
      </c>
      <c r="CH43" s="639"/>
      <c r="CI43" s="820">
        <v>-339.66666666666788</v>
      </c>
      <c r="CJ43" s="820">
        <v>-1.15E-2</v>
      </c>
      <c r="CL43" s="619" t="s">
        <v>389</v>
      </c>
      <c r="CM43" s="619" t="s">
        <v>618</v>
      </c>
      <c r="CN43" s="780">
        <v>0.92859999999999998</v>
      </c>
      <c r="CO43" s="781"/>
      <c r="CP43" s="780">
        <v>1121</v>
      </c>
      <c r="CQ43" s="787">
        <v>613169</v>
      </c>
      <c r="CR43" s="787">
        <v>0</v>
      </c>
      <c r="CS43" s="787">
        <v>613169</v>
      </c>
      <c r="CT43" s="787">
        <v>546.98</v>
      </c>
      <c r="CU43" s="781"/>
      <c r="CV43" s="822">
        <v>1764.69</v>
      </c>
      <c r="CW43" s="787">
        <v>135.69000000000005</v>
      </c>
      <c r="CX43" s="785">
        <v>0.31</v>
      </c>
      <c r="CY43" s="786"/>
      <c r="CZ43" s="787">
        <v>0.57799999999999996</v>
      </c>
      <c r="DA43" s="787" t="s">
        <v>2</v>
      </c>
      <c r="DB43" s="781"/>
      <c r="DC43" s="785">
        <v>0.31</v>
      </c>
      <c r="DX43" s="1042" t="s">
        <v>343</v>
      </c>
      <c r="DY43" s="1042" t="s">
        <v>343</v>
      </c>
      <c r="DZ43" s="1042" t="s">
        <v>744</v>
      </c>
      <c r="EA43" s="1043" t="s">
        <v>344</v>
      </c>
      <c r="EB43" s="792">
        <v>1916</v>
      </c>
      <c r="EC43" s="833"/>
      <c r="ED43" s="834">
        <v>1916</v>
      </c>
      <c r="EE43" s="834">
        <v>1916</v>
      </c>
      <c r="EF43" s="833"/>
      <c r="EG43" s="834">
        <v>1</v>
      </c>
      <c r="EH43" s="833"/>
      <c r="EI43" s="794">
        <v>608790</v>
      </c>
      <c r="EJ43" s="834"/>
      <c r="EK43" s="834">
        <v>608790</v>
      </c>
      <c r="EL43" s="834">
        <v>608790</v>
      </c>
      <c r="EM43" s="833">
        <v>0</v>
      </c>
      <c r="EN43" s="833"/>
      <c r="EO43" s="835"/>
      <c r="ES43" s="823" t="s">
        <v>375</v>
      </c>
      <c r="ET43" s="824" t="s">
        <v>376</v>
      </c>
      <c r="EU43" s="841">
        <v>5782733</v>
      </c>
    </row>
    <row r="44" spans="1:151" ht="15.75">
      <c r="A44" s="798" t="s">
        <v>391</v>
      </c>
      <c r="B44" s="799" t="s">
        <v>392</v>
      </c>
      <c r="C44" s="744">
        <v>7381</v>
      </c>
      <c r="D44" s="745">
        <v>9104</v>
      </c>
      <c r="E44" s="800"/>
      <c r="F44" s="800">
        <v>9104</v>
      </c>
      <c r="G44" s="800"/>
      <c r="H44" s="801">
        <v>9104</v>
      </c>
      <c r="K44" s="802" t="s">
        <v>391</v>
      </c>
      <c r="L44" s="803" t="s">
        <v>392</v>
      </c>
      <c r="M44" s="804">
        <v>3124060521</v>
      </c>
      <c r="N44" s="805">
        <v>231180806</v>
      </c>
      <c r="O44" s="804">
        <v>2892879715</v>
      </c>
      <c r="P44" s="802">
        <v>2010</v>
      </c>
      <c r="Q44" s="752">
        <v>0.9778</v>
      </c>
      <c r="R44" s="803">
        <v>2958559741</v>
      </c>
      <c r="S44" s="806">
        <v>231180806</v>
      </c>
      <c r="T44" s="803">
        <v>139818978</v>
      </c>
      <c r="U44" s="803">
        <v>1001597795</v>
      </c>
      <c r="V44" s="803">
        <v>4331157320</v>
      </c>
      <c r="X44" s="619" t="s">
        <v>391</v>
      </c>
      <c r="Y44" s="619" t="s">
        <v>392</v>
      </c>
      <c r="Z44" s="807">
        <v>4331157320</v>
      </c>
      <c r="AA44" s="808">
        <v>28672261.4584</v>
      </c>
      <c r="AB44" s="756">
        <v>7420994</v>
      </c>
      <c r="AC44" s="756">
        <v>222188</v>
      </c>
      <c r="AD44" s="809">
        <v>36315443.458399996</v>
      </c>
      <c r="AE44" s="810">
        <v>9104</v>
      </c>
      <c r="AF44" s="807">
        <v>3989</v>
      </c>
      <c r="AG44" s="807">
        <v>0.65310000000000001</v>
      </c>
      <c r="AI44" s="619" t="s">
        <v>391</v>
      </c>
      <c r="AJ44" s="619" t="s">
        <v>392</v>
      </c>
      <c r="AK44" s="760">
        <v>36315443.458399996</v>
      </c>
      <c r="AL44" s="761">
        <v>9104</v>
      </c>
      <c r="AM44" s="811">
        <v>3989</v>
      </c>
      <c r="AN44" s="812">
        <v>0.65310000000000001</v>
      </c>
      <c r="AO44" s="813">
        <v>0.35099999999999998</v>
      </c>
      <c r="AP44" s="814">
        <v>0.83440000000000003</v>
      </c>
      <c r="AQ44" s="812">
        <v>0.71350000000000002</v>
      </c>
      <c r="AR44" s="815">
        <v>0.71350000000000002</v>
      </c>
      <c r="AS44" s="825">
        <v>1355.92</v>
      </c>
      <c r="AT44" s="826">
        <v>544.46</v>
      </c>
      <c r="AU44" s="814">
        <v>4956764</v>
      </c>
      <c r="AV44" s="812">
        <v>1</v>
      </c>
      <c r="AW44" s="811">
        <v>4956764</v>
      </c>
      <c r="BB44" s="619" t="s">
        <v>391</v>
      </c>
      <c r="BC44" s="619" t="s">
        <v>619</v>
      </c>
      <c r="BD44" s="768">
        <v>4331157320</v>
      </c>
      <c r="BE44" s="769">
        <v>531.57000000000005</v>
      </c>
      <c r="BF44" s="808">
        <v>8147859</v>
      </c>
      <c r="BG44" s="816">
        <v>0.35099999999999998</v>
      </c>
      <c r="BH44" s="673"/>
      <c r="BI44" s="770">
        <v>9104</v>
      </c>
      <c r="BJ44" s="808">
        <v>17.13</v>
      </c>
      <c r="BK44" s="770">
        <v>59124</v>
      </c>
      <c r="BL44" s="810">
        <v>111</v>
      </c>
      <c r="BN44" s="619" t="s">
        <v>389</v>
      </c>
      <c r="BO44" s="619" t="s">
        <v>390</v>
      </c>
      <c r="BP44" s="772">
        <v>0.9964924924924925</v>
      </c>
      <c r="BQ44" s="817">
        <v>0.9961044176706827</v>
      </c>
      <c r="BR44" s="818">
        <v>0.98140000000000005</v>
      </c>
      <c r="BS44" s="774"/>
      <c r="BT44" s="819">
        <v>2015</v>
      </c>
      <c r="BU44" s="776">
        <v>0.98880000000000001</v>
      </c>
      <c r="BV44" s="777"/>
      <c r="BW44" s="778">
        <v>0.58499999999999996</v>
      </c>
      <c r="BX44" s="778">
        <v>0.57799999999999996</v>
      </c>
      <c r="BY44" s="778">
        <v>0.87309999999999999</v>
      </c>
      <c r="BZ44" s="622"/>
      <c r="CA44" s="619" t="s">
        <v>391</v>
      </c>
      <c r="CB44" s="619" t="s">
        <v>619</v>
      </c>
      <c r="CC44" s="770">
        <v>33264</v>
      </c>
      <c r="CD44" s="770">
        <v>34354</v>
      </c>
      <c r="CE44" s="770">
        <v>35158</v>
      </c>
      <c r="CF44" s="820">
        <v>34258.666666666664</v>
      </c>
      <c r="CG44" s="820">
        <v>0.83440000000000003</v>
      </c>
      <c r="CH44" s="639"/>
      <c r="CI44" s="820">
        <v>-899.33333333333576</v>
      </c>
      <c r="CJ44" s="820">
        <v>-2.5600000000000001E-2</v>
      </c>
      <c r="CL44" s="619" t="s">
        <v>391</v>
      </c>
      <c r="CM44" s="619" t="s">
        <v>619</v>
      </c>
      <c r="CN44" s="780">
        <v>0.71350000000000002</v>
      </c>
      <c r="CO44" s="781"/>
      <c r="CP44" s="780">
        <v>9104</v>
      </c>
      <c r="CQ44" s="787">
        <v>13576889</v>
      </c>
      <c r="CR44" s="787">
        <v>0</v>
      </c>
      <c r="CS44" s="787">
        <v>13576889</v>
      </c>
      <c r="CT44" s="787">
        <v>1491.31</v>
      </c>
      <c r="CU44" s="781"/>
      <c r="CV44" s="822">
        <v>1355.92</v>
      </c>
      <c r="CW44" s="787">
        <v>544.46</v>
      </c>
      <c r="CX44" s="785">
        <v>1</v>
      </c>
      <c r="CY44" s="786"/>
      <c r="CZ44" s="787">
        <v>0.86</v>
      </c>
      <c r="DA44" s="787">
        <v>1</v>
      </c>
      <c r="DB44" s="781"/>
      <c r="DC44" s="785">
        <v>1</v>
      </c>
      <c r="DX44" s="1038" t="s">
        <v>345</v>
      </c>
      <c r="DY44" s="1038" t="s">
        <v>345</v>
      </c>
      <c r="DZ44" s="1038" t="s">
        <v>744</v>
      </c>
      <c r="EA44" s="1039" t="s">
        <v>569</v>
      </c>
      <c r="EB44" s="792">
        <v>8164</v>
      </c>
      <c r="EC44" s="793"/>
      <c r="ED44" s="794">
        <v>8164</v>
      </c>
      <c r="EE44" s="794"/>
      <c r="EF44" s="793"/>
      <c r="EG44" s="794">
        <v>0.97562141491395793</v>
      </c>
      <c r="EH44" s="793"/>
      <c r="EI44" s="794">
        <v>0</v>
      </c>
      <c r="EJ44" s="794"/>
      <c r="EK44" s="794">
        <v>0</v>
      </c>
      <c r="EL44" s="794">
        <v>0</v>
      </c>
      <c r="EM44" s="793">
        <v>0</v>
      </c>
      <c r="EN44" s="793"/>
      <c r="EO44" s="795"/>
      <c r="ES44" s="823" t="s">
        <v>377</v>
      </c>
      <c r="ET44" s="824" t="s">
        <v>178</v>
      </c>
      <c r="EU44" s="841">
        <v>0</v>
      </c>
    </row>
    <row r="45" spans="1:151" ht="15.75">
      <c r="A45" s="798" t="s">
        <v>393</v>
      </c>
      <c r="B45" s="799" t="s">
        <v>404</v>
      </c>
      <c r="C45" s="744">
        <v>2936</v>
      </c>
      <c r="D45" s="745">
        <v>2936</v>
      </c>
      <c r="E45" s="800"/>
      <c r="F45" s="800">
        <v>2936</v>
      </c>
      <c r="G45" s="800"/>
      <c r="H45" s="801">
        <v>2936</v>
      </c>
      <c r="K45" s="802" t="s">
        <v>393</v>
      </c>
      <c r="L45" s="803" t="s">
        <v>404</v>
      </c>
      <c r="M45" s="804">
        <v>802745096</v>
      </c>
      <c r="N45" s="805">
        <v>190216877</v>
      </c>
      <c r="O45" s="804">
        <v>612528219</v>
      </c>
      <c r="P45" s="802">
        <v>2013</v>
      </c>
      <c r="Q45" s="752">
        <v>1.0064</v>
      </c>
      <c r="R45" s="803">
        <v>608632968</v>
      </c>
      <c r="S45" s="806">
        <v>190216877</v>
      </c>
      <c r="T45" s="803">
        <v>46240763</v>
      </c>
      <c r="U45" s="803">
        <v>273493582</v>
      </c>
      <c r="V45" s="803">
        <v>1118584190</v>
      </c>
      <c r="X45" s="619" t="s">
        <v>393</v>
      </c>
      <c r="Y45" s="619" t="s">
        <v>404</v>
      </c>
      <c r="Z45" s="807">
        <v>1118584190</v>
      </c>
      <c r="AA45" s="808">
        <v>7405027.3377999999</v>
      </c>
      <c r="AB45" s="756">
        <v>3235968</v>
      </c>
      <c r="AC45" s="756">
        <v>74758</v>
      </c>
      <c r="AD45" s="809">
        <v>10715753.3378</v>
      </c>
      <c r="AE45" s="810">
        <v>2936</v>
      </c>
      <c r="AF45" s="807">
        <v>3650</v>
      </c>
      <c r="AG45" s="807">
        <v>0.59760000000000002</v>
      </c>
      <c r="AI45" s="619" t="s">
        <v>393</v>
      </c>
      <c r="AJ45" s="619" t="s">
        <v>404</v>
      </c>
      <c r="AK45" s="760">
        <v>10715753.3378</v>
      </c>
      <c r="AL45" s="761">
        <v>2936</v>
      </c>
      <c r="AM45" s="811">
        <v>3650</v>
      </c>
      <c r="AN45" s="812">
        <v>0.59760000000000002</v>
      </c>
      <c r="AO45" s="813">
        <v>0.1812</v>
      </c>
      <c r="AP45" s="814">
        <v>0.72499999999999998</v>
      </c>
      <c r="AQ45" s="812">
        <v>0.61959999999999993</v>
      </c>
      <c r="AR45" s="815">
        <v>0.61959999999999993</v>
      </c>
      <c r="AS45" s="825">
        <v>1177.48</v>
      </c>
      <c r="AT45" s="826">
        <v>722.90000000000009</v>
      </c>
      <c r="AU45" s="814">
        <v>2122434</v>
      </c>
      <c r="AV45" s="812">
        <v>1</v>
      </c>
      <c r="AW45" s="811">
        <v>2122434</v>
      </c>
      <c r="BB45" s="619" t="s">
        <v>393</v>
      </c>
      <c r="BC45" s="619" t="s">
        <v>620</v>
      </c>
      <c r="BD45" s="768">
        <v>1118584190</v>
      </c>
      <c r="BE45" s="769">
        <v>265.93</v>
      </c>
      <c r="BF45" s="808">
        <v>4206311</v>
      </c>
      <c r="BG45" s="816">
        <v>0.1812</v>
      </c>
      <c r="BH45" s="673"/>
      <c r="BI45" s="770">
        <v>2936</v>
      </c>
      <c r="BJ45" s="808">
        <v>11.04</v>
      </c>
      <c r="BK45" s="770">
        <v>21304</v>
      </c>
      <c r="BL45" s="810">
        <v>80</v>
      </c>
      <c r="BN45" s="619" t="s">
        <v>391</v>
      </c>
      <c r="BO45" s="619" t="s">
        <v>392</v>
      </c>
      <c r="BP45" s="772">
        <v>1.0101526315789473</v>
      </c>
      <c r="BQ45" s="772">
        <v>0.98798399999999997</v>
      </c>
      <c r="BR45" s="818">
        <v>0.96019999999999994</v>
      </c>
      <c r="BS45" s="774"/>
      <c r="BT45" s="819">
        <v>2010</v>
      </c>
      <c r="BU45" s="776">
        <v>0.9778</v>
      </c>
      <c r="BV45" s="777"/>
      <c r="BW45" s="778">
        <v>0.88</v>
      </c>
      <c r="BX45" s="778">
        <v>0.86</v>
      </c>
      <c r="BY45" s="778">
        <v>1.2990999999999999</v>
      </c>
      <c r="BZ45" s="622"/>
      <c r="CA45" s="619" t="s">
        <v>393</v>
      </c>
      <c r="CB45" s="619" t="s">
        <v>620</v>
      </c>
      <c r="CC45" s="770">
        <v>30182</v>
      </c>
      <c r="CD45" s="770">
        <v>29431</v>
      </c>
      <c r="CE45" s="770">
        <v>29697</v>
      </c>
      <c r="CF45" s="820">
        <v>29770</v>
      </c>
      <c r="CG45" s="820">
        <v>0.72499999999999998</v>
      </c>
      <c r="CH45" s="639"/>
      <c r="CI45" s="820">
        <v>73</v>
      </c>
      <c r="CJ45" s="820">
        <v>2.5000000000000001E-3</v>
      </c>
      <c r="CL45" s="619" t="s">
        <v>393</v>
      </c>
      <c r="CM45" s="619" t="s">
        <v>620</v>
      </c>
      <c r="CN45" s="780">
        <v>0.61959999999999993</v>
      </c>
      <c r="CO45" s="781"/>
      <c r="CP45" s="780">
        <v>2936</v>
      </c>
      <c r="CQ45" s="787">
        <v>2342000</v>
      </c>
      <c r="CR45" s="787">
        <v>0</v>
      </c>
      <c r="CS45" s="787">
        <v>2342000</v>
      </c>
      <c r="CT45" s="787">
        <v>797.68</v>
      </c>
      <c r="CU45" s="781"/>
      <c r="CV45" s="822">
        <v>1177.48</v>
      </c>
      <c r="CW45" s="787">
        <v>722.90000000000009</v>
      </c>
      <c r="CX45" s="785">
        <v>0.67700000000000005</v>
      </c>
      <c r="CY45" s="786"/>
      <c r="CZ45" s="787">
        <v>0.79100000000000004</v>
      </c>
      <c r="DA45" s="787">
        <v>1</v>
      </c>
      <c r="DB45" s="781"/>
      <c r="DC45" s="785">
        <v>1</v>
      </c>
      <c r="DX45" s="1040" t="s">
        <v>345</v>
      </c>
      <c r="DY45" s="1040" t="s">
        <v>29</v>
      </c>
      <c r="DZ45" s="1040" t="s">
        <v>6</v>
      </c>
      <c r="EA45" s="1041" t="s">
        <v>30</v>
      </c>
      <c r="EB45" s="792">
        <v>204</v>
      </c>
      <c r="EC45" s="827"/>
      <c r="ED45" s="828">
        <v>204</v>
      </c>
      <c r="EE45" s="828">
        <v>8368</v>
      </c>
      <c r="EF45" s="827"/>
      <c r="EG45" s="828">
        <v>2.4378585086042064E-2</v>
      </c>
      <c r="EH45" s="827"/>
      <c r="EI45" s="794">
        <v>0</v>
      </c>
      <c r="EJ45" s="828"/>
      <c r="EK45" s="828">
        <v>0</v>
      </c>
      <c r="EL45" s="828"/>
      <c r="EM45" s="827"/>
      <c r="EN45" s="827"/>
      <c r="EO45" s="829"/>
      <c r="ES45" s="823" t="s">
        <v>379</v>
      </c>
      <c r="ET45" s="824" t="s">
        <v>380</v>
      </c>
      <c r="EU45" s="841">
        <v>3560077</v>
      </c>
    </row>
    <row r="46" spans="1:151" ht="15.75">
      <c r="A46" s="798" t="s">
        <v>405</v>
      </c>
      <c r="B46" s="799" t="s">
        <v>406</v>
      </c>
      <c r="C46" s="744">
        <v>71926</v>
      </c>
      <c r="D46" s="745">
        <v>80341</v>
      </c>
      <c r="E46" s="800"/>
      <c r="F46" s="800">
        <v>80341</v>
      </c>
      <c r="G46" s="800"/>
      <c r="H46" s="801">
        <v>80341</v>
      </c>
      <c r="K46" s="802" t="s">
        <v>405</v>
      </c>
      <c r="L46" s="803" t="s">
        <v>406</v>
      </c>
      <c r="M46" s="804">
        <v>40567027400</v>
      </c>
      <c r="N46" s="805">
        <v>75603065</v>
      </c>
      <c r="O46" s="804">
        <v>40491424335</v>
      </c>
      <c r="P46" s="802">
        <v>2017</v>
      </c>
      <c r="Q46" s="752">
        <v>0.99750000000000005</v>
      </c>
      <c r="R46" s="803">
        <v>40592906602</v>
      </c>
      <c r="S46" s="806">
        <v>75603065</v>
      </c>
      <c r="T46" s="803">
        <v>1318902194</v>
      </c>
      <c r="U46" s="803">
        <v>8825514932</v>
      </c>
      <c r="V46" s="803">
        <v>50812926793</v>
      </c>
      <c r="X46" s="619" t="s">
        <v>405</v>
      </c>
      <c r="Y46" s="619" t="s">
        <v>406</v>
      </c>
      <c r="Z46" s="807">
        <v>50812926793</v>
      </c>
      <c r="AA46" s="808">
        <v>336381575.36966002</v>
      </c>
      <c r="AB46" s="756">
        <v>87150529</v>
      </c>
      <c r="AC46" s="756">
        <v>1985646</v>
      </c>
      <c r="AD46" s="809">
        <v>425517750.36966002</v>
      </c>
      <c r="AE46" s="810">
        <v>80341</v>
      </c>
      <c r="AF46" s="807">
        <v>5296</v>
      </c>
      <c r="AG46" s="807">
        <v>0.86709999999999998</v>
      </c>
      <c r="AI46" s="619" t="s">
        <v>405</v>
      </c>
      <c r="AJ46" s="619" t="s">
        <v>406</v>
      </c>
      <c r="AK46" s="760">
        <v>425517750.36966002</v>
      </c>
      <c r="AL46" s="761">
        <v>80341</v>
      </c>
      <c r="AM46" s="811">
        <v>5296</v>
      </c>
      <c r="AN46" s="812">
        <v>0.86709999999999998</v>
      </c>
      <c r="AO46" s="813">
        <v>3.3900999999999999</v>
      </c>
      <c r="AP46" s="814">
        <v>1.0304</v>
      </c>
      <c r="AQ46" s="812">
        <v>1.2010000000000001</v>
      </c>
      <c r="AR46" s="815" t="s">
        <v>2</v>
      </c>
      <c r="AS46" s="825" t="s">
        <v>2</v>
      </c>
      <c r="AT46" s="826" t="s">
        <v>2</v>
      </c>
      <c r="AU46" s="814">
        <v>0</v>
      </c>
      <c r="AV46" s="812" t="s">
        <v>2</v>
      </c>
      <c r="AW46" s="811">
        <v>0</v>
      </c>
      <c r="BB46" s="619" t="s">
        <v>405</v>
      </c>
      <c r="BC46" s="619" t="s">
        <v>621</v>
      </c>
      <c r="BD46" s="768">
        <v>50812926793</v>
      </c>
      <c r="BE46" s="769">
        <v>645.70000000000005</v>
      </c>
      <c r="BF46" s="808">
        <v>78694327</v>
      </c>
      <c r="BG46" s="816">
        <v>3.3900999999999999</v>
      </c>
      <c r="BH46" s="673"/>
      <c r="BI46" s="770">
        <v>80341</v>
      </c>
      <c r="BJ46" s="808">
        <v>124.42</v>
      </c>
      <c r="BK46" s="770">
        <v>523973</v>
      </c>
      <c r="BL46" s="810">
        <v>811</v>
      </c>
      <c r="BN46" s="619" t="s">
        <v>393</v>
      </c>
      <c r="BO46" s="619" t="s">
        <v>404</v>
      </c>
      <c r="BP46" s="772">
        <v>1.04010989010989</v>
      </c>
      <c r="BQ46" s="772">
        <v>0.97373015873015878</v>
      </c>
      <c r="BR46" s="818">
        <v>1.0170000000000001</v>
      </c>
      <c r="BS46" s="774"/>
      <c r="BT46" s="819">
        <v>2013</v>
      </c>
      <c r="BU46" s="776">
        <v>1.0064</v>
      </c>
      <c r="BV46" s="777"/>
      <c r="BW46" s="778">
        <v>0.78600000000000003</v>
      </c>
      <c r="BX46" s="778">
        <v>0.79100000000000004</v>
      </c>
      <c r="BY46" s="778">
        <v>1.1949000000000001</v>
      </c>
      <c r="BZ46" s="622"/>
      <c r="CA46" s="619" t="s">
        <v>405</v>
      </c>
      <c r="CB46" s="619" t="s">
        <v>621</v>
      </c>
      <c r="CC46" s="770">
        <v>40580</v>
      </c>
      <c r="CD46" s="770">
        <v>42792</v>
      </c>
      <c r="CE46" s="770">
        <v>43556</v>
      </c>
      <c r="CF46" s="820">
        <v>42309.333333333336</v>
      </c>
      <c r="CG46" s="820">
        <v>1.0304</v>
      </c>
      <c r="CH46" s="639"/>
      <c r="CI46" s="820">
        <v>-1246.6666666666642</v>
      </c>
      <c r="CJ46" s="820">
        <v>-2.86E-2</v>
      </c>
      <c r="CL46" s="619" t="s">
        <v>405</v>
      </c>
      <c r="CM46" s="619" t="s">
        <v>621</v>
      </c>
      <c r="CN46" s="780" t="s">
        <v>2</v>
      </c>
      <c r="CO46" s="781"/>
      <c r="CP46" s="780">
        <v>80341</v>
      </c>
      <c r="CQ46" s="787">
        <v>188360398</v>
      </c>
      <c r="CR46" s="787">
        <v>0</v>
      </c>
      <c r="CS46" s="787">
        <v>188360398</v>
      </c>
      <c r="CT46" s="787">
        <v>2344.5100000000002</v>
      </c>
      <c r="CU46" s="781"/>
      <c r="CV46" s="822" t="s">
        <v>2</v>
      </c>
      <c r="CW46" s="787" t="s">
        <v>2</v>
      </c>
      <c r="CX46" s="785" t="s">
        <v>2</v>
      </c>
      <c r="CY46" s="786"/>
      <c r="CZ46" s="787">
        <v>0.72899999999999998</v>
      </c>
      <c r="DA46" s="787">
        <v>1</v>
      </c>
      <c r="DB46" s="781"/>
      <c r="DC46" s="785" t="s">
        <v>2</v>
      </c>
      <c r="DX46" s="1042" t="s">
        <v>347</v>
      </c>
      <c r="DY46" s="1042" t="s">
        <v>347</v>
      </c>
      <c r="DZ46" s="1042" t="s">
        <v>744</v>
      </c>
      <c r="EA46" s="1043" t="s">
        <v>348</v>
      </c>
      <c r="EB46" s="792">
        <v>2475</v>
      </c>
      <c r="EC46" s="833"/>
      <c r="ED46" s="834">
        <v>2475</v>
      </c>
      <c r="EE46" s="834">
        <v>2475</v>
      </c>
      <c r="EF46" s="833"/>
      <c r="EG46" s="834">
        <v>1</v>
      </c>
      <c r="EH46" s="833"/>
      <c r="EI46" s="794">
        <v>1028635</v>
      </c>
      <c r="EJ46" s="834"/>
      <c r="EK46" s="834">
        <v>1028635</v>
      </c>
      <c r="EL46" s="834">
        <v>1028635</v>
      </c>
      <c r="EM46" s="833">
        <v>0</v>
      </c>
      <c r="EN46" s="833"/>
      <c r="EO46" s="835"/>
      <c r="ES46" s="823" t="s">
        <v>381</v>
      </c>
      <c r="ET46" s="824" t="s">
        <v>382</v>
      </c>
      <c r="EU46" s="841">
        <v>0</v>
      </c>
    </row>
    <row r="47" spans="1:151" ht="15.75">
      <c r="A47" s="798" t="s">
        <v>407</v>
      </c>
      <c r="B47" s="799" t="s">
        <v>408</v>
      </c>
      <c r="C47" s="744">
        <v>2358</v>
      </c>
      <c r="D47" s="745">
        <v>6531</v>
      </c>
      <c r="E47" s="800"/>
      <c r="F47" s="800">
        <v>6531</v>
      </c>
      <c r="G47" s="800"/>
      <c r="H47" s="801">
        <v>6531</v>
      </c>
      <c r="K47" s="802" t="s">
        <v>407</v>
      </c>
      <c r="L47" s="803" t="s">
        <v>408</v>
      </c>
      <c r="M47" s="804">
        <v>2519807365</v>
      </c>
      <c r="N47" s="805">
        <v>167814491</v>
      </c>
      <c r="O47" s="804">
        <v>2351992874</v>
      </c>
      <c r="P47" s="802">
        <v>2015</v>
      </c>
      <c r="Q47" s="752">
        <v>0.97670000000000001</v>
      </c>
      <c r="R47" s="803">
        <v>2408101642</v>
      </c>
      <c r="S47" s="806">
        <v>167814491</v>
      </c>
      <c r="T47" s="803">
        <v>231822721</v>
      </c>
      <c r="U47" s="803">
        <v>828613453</v>
      </c>
      <c r="V47" s="803">
        <v>3636352307</v>
      </c>
      <c r="X47" s="619" t="s">
        <v>407</v>
      </c>
      <c r="Y47" s="619" t="s">
        <v>408</v>
      </c>
      <c r="Z47" s="807">
        <v>3636352307</v>
      </c>
      <c r="AA47" s="808">
        <v>24072652.27234</v>
      </c>
      <c r="AB47" s="756">
        <v>8483450</v>
      </c>
      <c r="AC47" s="756">
        <v>215624</v>
      </c>
      <c r="AD47" s="809">
        <v>32771726.27234</v>
      </c>
      <c r="AE47" s="810">
        <v>6531</v>
      </c>
      <c r="AF47" s="807">
        <v>5018</v>
      </c>
      <c r="AG47" s="807">
        <v>0.82150000000000001</v>
      </c>
      <c r="AI47" s="619" t="s">
        <v>407</v>
      </c>
      <c r="AJ47" s="619" t="s">
        <v>408</v>
      </c>
      <c r="AK47" s="760">
        <v>32771726.27234</v>
      </c>
      <c r="AL47" s="761">
        <v>6531</v>
      </c>
      <c r="AM47" s="811">
        <v>5018</v>
      </c>
      <c r="AN47" s="812">
        <v>0.82150000000000001</v>
      </c>
      <c r="AO47" s="813">
        <v>0.21629999999999999</v>
      </c>
      <c r="AP47" s="814">
        <v>0.80500000000000005</v>
      </c>
      <c r="AQ47" s="812">
        <v>0.75270000000000004</v>
      </c>
      <c r="AR47" s="815">
        <v>0.75270000000000004</v>
      </c>
      <c r="AS47" s="825">
        <v>1430.42</v>
      </c>
      <c r="AT47" s="826">
        <v>469.96000000000004</v>
      </c>
      <c r="AU47" s="814">
        <v>3069309</v>
      </c>
      <c r="AV47" s="812">
        <v>1</v>
      </c>
      <c r="AW47" s="811">
        <v>3069309</v>
      </c>
      <c r="BB47" s="619" t="s">
        <v>407</v>
      </c>
      <c r="BC47" s="619" t="s">
        <v>622</v>
      </c>
      <c r="BD47" s="768">
        <v>3636352307</v>
      </c>
      <c r="BE47" s="769">
        <v>724.09</v>
      </c>
      <c r="BF47" s="808">
        <v>5021962</v>
      </c>
      <c r="BG47" s="816">
        <v>0.21629999999999999</v>
      </c>
      <c r="BH47" s="673"/>
      <c r="BI47" s="770">
        <v>6531</v>
      </c>
      <c r="BJ47" s="808">
        <v>9.02</v>
      </c>
      <c r="BK47" s="770">
        <v>52176</v>
      </c>
      <c r="BL47" s="810">
        <v>72</v>
      </c>
      <c r="BN47" s="619" t="s">
        <v>405</v>
      </c>
      <c r="BO47" s="619" t="s">
        <v>406</v>
      </c>
      <c r="BP47" s="772">
        <v>0.95672514619883042</v>
      </c>
      <c r="BQ47" s="772">
        <v>0.97773504273504264</v>
      </c>
      <c r="BR47" s="773">
        <v>0.99750000000000005</v>
      </c>
      <c r="BS47" s="774"/>
      <c r="BT47" s="775">
        <v>2017</v>
      </c>
      <c r="BU47" s="776">
        <v>0.99750000000000005</v>
      </c>
      <c r="BV47" s="777"/>
      <c r="BW47" s="778">
        <v>0.73050000000000004</v>
      </c>
      <c r="BX47" s="778">
        <v>0.72899999999999998</v>
      </c>
      <c r="BY47" s="778">
        <v>1.1012</v>
      </c>
      <c r="BZ47" s="622"/>
      <c r="CA47" s="619" t="s">
        <v>407</v>
      </c>
      <c r="CB47" s="619" t="s">
        <v>622</v>
      </c>
      <c r="CC47" s="770">
        <v>31855</v>
      </c>
      <c r="CD47" s="770">
        <v>33301</v>
      </c>
      <c r="CE47" s="770">
        <v>34002</v>
      </c>
      <c r="CF47" s="820">
        <v>33052.666666666664</v>
      </c>
      <c r="CG47" s="820">
        <v>0.80500000000000005</v>
      </c>
      <c r="CH47" s="639"/>
      <c r="CI47" s="820">
        <v>-949.33333333333576</v>
      </c>
      <c r="CJ47" s="820">
        <v>-2.7900000000000001E-2</v>
      </c>
      <c r="CL47" s="619" t="s">
        <v>407</v>
      </c>
      <c r="CM47" s="619" t="s">
        <v>622</v>
      </c>
      <c r="CN47" s="780">
        <v>0.75270000000000004</v>
      </c>
      <c r="CO47" s="781"/>
      <c r="CP47" s="780">
        <v>6531</v>
      </c>
      <c r="CQ47" s="787">
        <v>5202231</v>
      </c>
      <c r="CR47" s="787">
        <v>3167082</v>
      </c>
      <c r="CS47" s="787">
        <v>8369313</v>
      </c>
      <c r="CT47" s="787">
        <v>1281.47</v>
      </c>
      <c r="CU47" s="781"/>
      <c r="CV47" s="822">
        <v>1430.42</v>
      </c>
      <c r="CW47" s="787">
        <v>469.96000000000004</v>
      </c>
      <c r="CX47" s="785">
        <v>0.89600000000000002</v>
      </c>
      <c r="CY47" s="786"/>
      <c r="CZ47" s="787">
        <v>0.76200000000000001</v>
      </c>
      <c r="DA47" s="787">
        <v>1</v>
      </c>
      <c r="DB47" s="781"/>
      <c r="DC47" s="785">
        <v>1</v>
      </c>
      <c r="DX47" s="1038" t="s">
        <v>349</v>
      </c>
      <c r="DY47" s="1038" t="s">
        <v>349</v>
      </c>
      <c r="DZ47" s="1038" t="s">
        <v>744</v>
      </c>
      <c r="EA47" s="1039" t="s">
        <v>350</v>
      </c>
      <c r="EB47" s="792">
        <v>15910</v>
      </c>
      <c r="EC47" s="793"/>
      <c r="ED47" s="794">
        <v>15910</v>
      </c>
      <c r="EE47" s="794"/>
      <c r="EF47" s="793"/>
      <c r="EG47" s="794">
        <v>0.69321598187442812</v>
      </c>
      <c r="EH47" s="793"/>
      <c r="EI47" s="794">
        <v>0</v>
      </c>
      <c r="EJ47" s="794"/>
      <c r="EK47" s="794">
        <v>0</v>
      </c>
      <c r="EL47" s="794">
        <v>0</v>
      </c>
      <c r="EM47" s="793">
        <v>0</v>
      </c>
      <c r="EN47" s="793"/>
      <c r="EO47" s="795"/>
      <c r="ES47" s="823" t="s">
        <v>383</v>
      </c>
      <c r="ET47" s="824" t="s">
        <v>384</v>
      </c>
      <c r="EU47" s="841">
        <v>3464119</v>
      </c>
    </row>
    <row r="48" spans="1:151" ht="15.75">
      <c r="A48" s="798" t="s">
        <v>409</v>
      </c>
      <c r="B48" s="799" t="s">
        <v>410</v>
      </c>
      <c r="C48" s="744">
        <v>20523</v>
      </c>
      <c r="D48" s="745">
        <v>20788</v>
      </c>
      <c r="E48" s="800"/>
      <c r="F48" s="800">
        <v>20788</v>
      </c>
      <c r="G48" s="800"/>
      <c r="H48" s="801">
        <v>20788</v>
      </c>
      <c r="K48" s="802" t="s">
        <v>409</v>
      </c>
      <c r="L48" s="803" t="s">
        <v>410</v>
      </c>
      <c r="M48" s="804">
        <v>6871178018</v>
      </c>
      <c r="N48" s="805">
        <v>149267250</v>
      </c>
      <c r="O48" s="804">
        <v>6721910768</v>
      </c>
      <c r="P48" s="802">
        <v>2017</v>
      </c>
      <c r="Q48" s="752">
        <v>0.99519999999999997</v>
      </c>
      <c r="R48" s="803">
        <v>6754331559</v>
      </c>
      <c r="S48" s="806">
        <v>149267250</v>
      </c>
      <c r="T48" s="803">
        <v>201237625</v>
      </c>
      <c r="U48" s="803">
        <v>1291333534</v>
      </c>
      <c r="V48" s="803">
        <v>8396169968</v>
      </c>
      <c r="X48" s="619" t="s">
        <v>409</v>
      </c>
      <c r="Y48" s="619" t="s">
        <v>410</v>
      </c>
      <c r="Z48" s="807">
        <v>8396169968</v>
      </c>
      <c r="AA48" s="808">
        <v>55582645.188160002</v>
      </c>
      <c r="AB48" s="756">
        <v>23700009</v>
      </c>
      <c r="AC48" s="756">
        <v>289925</v>
      </c>
      <c r="AD48" s="809">
        <v>79572579.188160002</v>
      </c>
      <c r="AE48" s="810">
        <v>20788</v>
      </c>
      <c r="AF48" s="807">
        <v>3828</v>
      </c>
      <c r="AG48" s="807">
        <v>0.62670000000000003</v>
      </c>
      <c r="AI48" s="619" t="s">
        <v>409</v>
      </c>
      <c r="AJ48" s="619" t="s">
        <v>410</v>
      </c>
      <c r="AK48" s="760">
        <v>79572579.188160002</v>
      </c>
      <c r="AL48" s="761">
        <v>20788</v>
      </c>
      <c r="AM48" s="811">
        <v>3828</v>
      </c>
      <c r="AN48" s="812">
        <v>0.62670000000000003</v>
      </c>
      <c r="AO48" s="813">
        <v>0.6079</v>
      </c>
      <c r="AP48" s="814">
        <v>0.76319999999999999</v>
      </c>
      <c r="AQ48" s="812">
        <v>0.69309999999999994</v>
      </c>
      <c r="AR48" s="815">
        <v>0.69309999999999994</v>
      </c>
      <c r="AS48" s="825">
        <v>1317.15</v>
      </c>
      <c r="AT48" s="826">
        <v>583.23</v>
      </c>
      <c r="AU48" s="814">
        <v>12124185</v>
      </c>
      <c r="AV48" s="812">
        <v>1</v>
      </c>
      <c r="AW48" s="811">
        <v>12124185</v>
      </c>
      <c r="BB48" s="619" t="s">
        <v>409</v>
      </c>
      <c r="BC48" s="619" t="s">
        <v>685</v>
      </c>
      <c r="BD48" s="768">
        <v>8396169968</v>
      </c>
      <c r="BE48" s="769">
        <v>594.99</v>
      </c>
      <c r="BF48" s="808">
        <v>14111447</v>
      </c>
      <c r="BG48" s="816">
        <v>0.6079</v>
      </c>
      <c r="BH48" s="673"/>
      <c r="BI48" s="770">
        <v>20788</v>
      </c>
      <c r="BJ48" s="808">
        <v>34.94</v>
      </c>
      <c r="BK48" s="770">
        <v>129847</v>
      </c>
      <c r="BL48" s="810">
        <v>218</v>
      </c>
      <c r="BN48" s="619" t="s">
        <v>407</v>
      </c>
      <c r="BO48" s="619" t="s">
        <v>408</v>
      </c>
      <c r="BP48" s="772">
        <v>0.9813883161512027</v>
      </c>
      <c r="BQ48" s="817">
        <v>0.97389830508474573</v>
      </c>
      <c r="BR48" s="818">
        <v>0.97699999999999998</v>
      </c>
      <c r="BS48" s="774"/>
      <c r="BT48" s="819">
        <v>2015</v>
      </c>
      <c r="BU48" s="776">
        <v>0.97670000000000001</v>
      </c>
      <c r="BV48" s="777"/>
      <c r="BW48" s="778">
        <v>0.78</v>
      </c>
      <c r="BX48" s="778">
        <v>0.76200000000000001</v>
      </c>
      <c r="BY48" s="778">
        <v>1.1511</v>
      </c>
      <c r="BZ48" s="622"/>
      <c r="CA48" s="619" t="s">
        <v>409</v>
      </c>
      <c r="CB48" s="619" t="s">
        <v>685</v>
      </c>
      <c r="CC48" s="770">
        <v>30456</v>
      </c>
      <c r="CD48" s="770">
        <v>31547</v>
      </c>
      <c r="CE48" s="770">
        <v>32010</v>
      </c>
      <c r="CF48" s="820">
        <v>31337.666666666668</v>
      </c>
      <c r="CG48" s="820">
        <v>0.76319999999999999</v>
      </c>
      <c r="CH48" s="639"/>
      <c r="CI48" s="820">
        <v>-672.33333333333212</v>
      </c>
      <c r="CJ48" s="820">
        <v>-2.1000000000000001E-2</v>
      </c>
      <c r="CL48" s="619" t="s">
        <v>409</v>
      </c>
      <c r="CM48" s="619" t="s">
        <v>685</v>
      </c>
      <c r="CN48" s="780">
        <v>0.69309999999999994</v>
      </c>
      <c r="CO48" s="781"/>
      <c r="CP48" s="780">
        <v>20788</v>
      </c>
      <c r="CQ48" s="787">
        <v>22547880</v>
      </c>
      <c r="CR48" s="787">
        <v>302932</v>
      </c>
      <c r="CS48" s="787">
        <v>22850812</v>
      </c>
      <c r="CT48" s="787">
        <v>1099.23</v>
      </c>
      <c r="CU48" s="781"/>
      <c r="CV48" s="822">
        <v>1317.15</v>
      </c>
      <c r="CW48" s="787">
        <v>583.23</v>
      </c>
      <c r="CX48" s="785">
        <v>0.83499999999999996</v>
      </c>
      <c r="CY48" s="786"/>
      <c r="CZ48" s="787">
        <v>0.746</v>
      </c>
      <c r="DA48" s="787">
        <v>1</v>
      </c>
      <c r="DB48" s="781"/>
      <c r="DC48" s="785">
        <v>1</v>
      </c>
      <c r="DX48" s="1038" t="s">
        <v>349</v>
      </c>
      <c r="DY48" s="1038" t="s">
        <v>31</v>
      </c>
      <c r="DZ48" s="1038" t="s">
        <v>744</v>
      </c>
      <c r="EA48" s="1039" t="s">
        <v>32</v>
      </c>
      <c r="EB48" s="792">
        <v>4083</v>
      </c>
      <c r="EC48" s="793"/>
      <c r="ED48" s="794">
        <v>4083</v>
      </c>
      <c r="EE48" s="794"/>
      <c r="EF48" s="793"/>
      <c r="EG48" s="794">
        <v>0.17790074506557449</v>
      </c>
      <c r="EH48" s="793"/>
      <c r="EI48" s="794">
        <v>0</v>
      </c>
      <c r="EJ48" s="794"/>
      <c r="EK48" s="794">
        <v>0</v>
      </c>
      <c r="EL48" s="794"/>
      <c r="EM48" s="793"/>
      <c r="EN48" s="793"/>
      <c r="EO48" s="795"/>
      <c r="ES48" s="823" t="s">
        <v>385</v>
      </c>
      <c r="ET48" s="824" t="s">
        <v>572</v>
      </c>
      <c r="EU48" s="841">
        <v>3469198</v>
      </c>
    </row>
    <row r="49" spans="1:151" ht="15.75">
      <c r="A49" s="798" t="s">
        <v>411</v>
      </c>
      <c r="B49" s="799" t="s">
        <v>412</v>
      </c>
      <c r="C49" s="744">
        <v>7150</v>
      </c>
      <c r="D49" s="745">
        <v>7631</v>
      </c>
      <c r="E49" s="800"/>
      <c r="F49" s="800">
        <v>7631</v>
      </c>
      <c r="G49" s="800"/>
      <c r="H49" s="801">
        <v>7631</v>
      </c>
      <c r="K49" s="802" t="s">
        <v>411</v>
      </c>
      <c r="L49" s="803" t="s">
        <v>412</v>
      </c>
      <c r="M49" s="804">
        <v>6160099938</v>
      </c>
      <c r="N49" s="805">
        <v>201388541</v>
      </c>
      <c r="O49" s="804">
        <v>5958711397</v>
      </c>
      <c r="P49" s="802">
        <v>2017</v>
      </c>
      <c r="Q49" s="752">
        <v>0.98819999999999997</v>
      </c>
      <c r="R49" s="803">
        <v>6029863790</v>
      </c>
      <c r="S49" s="806">
        <v>201388541</v>
      </c>
      <c r="T49" s="803">
        <v>178362543</v>
      </c>
      <c r="U49" s="803">
        <v>1090589137</v>
      </c>
      <c r="V49" s="803">
        <v>7500204011</v>
      </c>
      <c r="X49" s="619" t="s">
        <v>411</v>
      </c>
      <c r="Y49" s="619" t="s">
        <v>412</v>
      </c>
      <c r="Z49" s="807">
        <v>7500204011</v>
      </c>
      <c r="AA49" s="808">
        <v>49651350.552819997</v>
      </c>
      <c r="AB49" s="756">
        <v>13799636</v>
      </c>
      <c r="AC49" s="756">
        <v>403626</v>
      </c>
      <c r="AD49" s="809">
        <v>63854612.552819997</v>
      </c>
      <c r="AE49" s="810">
        <v>7631</v>
      </c>
      <c r="AF49" s="807">
        <v>8368</v>
      </c>
      <c r="AG49" s="807">
        <v>1.37</v>
      </c>
      <c r="AI49" s="619" t="s">
        <v>411</v>
      </c>
      <c r="AJ49" s="619" t="s">
        <v>412</v>
      </c>
      <c r="AK49" s="760">
        <v>63854612.552819997</v>
      </c>
      <c r="AL49" s="761">
        <v>7631</v>
      </c>
      <c r="AM49" s="811">
        <v>8368</v>
      </c>
      <c r="AN49" s="812">
        <v>1.37</v>
      </c>
      <c r="AO49" s="813">
        <v>0.58350000000000002</v>
      </c>
      <c r="AP49" s="814">
        <v>0.89480000000000004</v>
      </c>
      <c r="AQ49" s="812">
        <v>1.0538000000000001</v>
      </c>
      <c r="AR49" s="815" t="s">
        <v>2</v>
      </c>
      <c r="AS49" s="825" t="s">
        <v>2</v>
      </c>
      <c r="AT49" s="826" t="s">
        <v>2</v>
      </c>
      <c r="AU49" s="814">
        <v>0</v>
      </c>
      <c r="AV49" s="812" t="s">
        <v>2</v>
      </c>
      <c r="AW49" s="811">
        <v>0</v>
      </c>
      <c r="BB49" s="619" t="s">
        <v>411</v>
      </c>
      <c r="BC49" s="619" t="s">
        <v>623</v>
      </c>
      <c r="BD49" s="768">
        <v>7500204011</v>
      </c>
      <c r="BE49" s="769">
        <v>553.69000000000005</v>
      </c>
      <c r="BF49" s="808">
        <v>13545854</v>
      </c>
      <c r="BG49" s="816">
        <v>0.58350000000000002</v>
      </c>
      <c r="BH49" s="673"/>
      <c r="BI49" s="770">
        <v>7631</v>
      </c>
      <c r="BJ49" s="808">
        <v>13.78</v>
      </c>
      <c r="BK49" s="770">
        <v>61496</v>
      </c>
      <c r="BL49" s="810">
        <v>111</v>
      </c>
      <c r="BN49" s="619" t="s">
        <v>409</v>
      </c>
      <c r="BO49" s="619" t="s">
        <v>410</v>
      </c>
      <c r="BP49" s="772">
        <v>1.0465024630541873</v>
      </c>
      <c r="BQ49" s="772">
        <v>1.0473474860335195</v>
      </c>
      <c r="BR49" s="773">
        <v>0.99519999999999997</v>
      </c>
      <c r="BS49" s="774"/>
      <c r="BT49" s="775">
        <v>2017</v>
      </c>
      <c r="BU49" s="776">
        <v>0.99519999999999997</v>
      </c>
      <c r="BV49" s="777"/>
      <c r="BW49" s="778">
        <v>0.75</v>
      </c>
      <c r="BX49" s="778">
        <v>0.746</v>
      </c>
      <c r="BY49" s="778">
        <v>1.1269</v>
      </c>
      <c r="BZ49" s="622"/>
      <c r="CA49" s="619" t="s">
        <v>411</v>
      </c>
      <c r="CB49" s="619" t="s">
        <v>623</v>
      </c>
      <c r="CC49" s="770">
        <v>34120</v>
      </c>
      <c r="CD49" s="770">
        <v>36918</v>
      </c>
      <c r="CE49" s="770">
        <v>39183</v>
      </c>
      <c r="CF49" s="820">
        <v>36740.333333333336</v>
      </c>
      <c r="CG49" s="820">
        <v>0.89480000000000004</v>
      </c>
      <c r="CH49" s="639"/>
      <c r="CI49" s="820">
        <v>-2442.6666666666642</v>
      </c>
      <c r="CJ49" s="820">
        <v>-6.2300000000000001E-2</v>
      </c>
      <c r="CL49" s="619" t="s">
        <v>411</v>
      </c>
      <c r="CM49" s="619" t="s">
        <v>623</v>
      </c>
      <c r="CN49" s="780" t="s">
        <v>2</v>
      </c>
      <c r="CO49" s="781"/>
      <c r="CP49" s="780">
        <v>7631</v>
      </c>
      <c r="CQ49" s="787">
        <v>15086525</v>
      </c>
      <c r="CR49" s="787">
        <v>0</v>
      </c>
      <c r="CS49" s="787">
        <v>15086525</v>
      </c>
      <c r="CT49" s="787">
        <v>1977</v>
      </c>
      <c r="CU49" s="781"/>
      <c r="CV49" s="822" t="s">
        <v>2</v>
      </c>
      <c r="CW49" s="787" t="s">
        <v>2</v>
      </c>
      <c r="CX49" s="785" t="s">
        <v>2</v>
      </c>
      <c r="CY49" s="786"/>
      <c r="CZ49" s="787">
        <v>0.57799999999999996</v>
      </c>
      <c r="DA49" s="787" t="s">
        <v>2</v>
      </c>
      <c r="DB49" s="781"/>
      <c r="DC49" s="785" t="s">
        <v>2</v>
      </c>
      <c r="DX49" s="1040" t="s">
        <v>349</v>
      </c>
      <c r="DY49" s="1040" t="s">
        <v>33</v>
      </c>
      <c r="DZ49" s="1040" t="s">
        <v>744</v>
      </c>
      <c r="EA49" s="1041" t="s">
        <v>34</v>
      </c>
      <c r="EB49" s="792">
        <v>2958</v>
      </c>
      <c r="EC49" s="827"/>
      <c r="ED49" s="828">
        <v>2958</v>
      </c>
      <c r="EE49" s="828">
        <v>22951</v>
      </c>
      <c r="EF49" s="827"/>
      <c r="EG49" s="828">
        <v>0.12888327305999739</v>
      </c>
      <c r="EH49" s="827"/>
      <c r="EI49" s="794">
        <v>0</v>
      </c>
      <c r="EJ49" s="828"/>
      <c r="EK49" s="828">
        <v>0</v>
      </c>
      <c r="EL49" s="828"/>
      <c r="EM49" s="827"/>
      <c r="EN49" s="827"/>
      <c r="EO49" s="829"/>
      <c r="ES49" s="823" t="s">
        <v>387</v>
      </c>
      <c r="ET49" s="824" t="s">
        <v>76</v>
      </c>
      <c r="EU49" s="841">
        <v>874052</v>
      </c>
    </row>
    <row r="50" spans="1:151" ht="15.75">
      <c r="A50" s="798" t="s">
        <v>413</v>
      </c>
      <c r="B50" s="799" t="s">
        <v>414</v>
      </c>
      <c r="C50" s="744">
        <v>13376</v>
      </c>
      <c r="D50" s="745">
        <v>13914</v>
      </c>
      <c r="E50" s="800"/>
      <c r="F50" s="800">
        <v>13914</v>
      </c>
      <c r="G50" s="800"/>
      <c r="H50" s="801">
        <v>13914</v>
      </c>
      <c r="K50" s="802" t="s">
        <v>413</v>
      </c>
      <c r="L50" s="803" t="s">
        <v>414</v>
      </c>
      <c r="M50" s="804">
        <v>11248901487</v>
      </c>
      <c r="N50" s="805">
        <v>158711006</v>
      </c>
      <c r="O50" s="804">
        <v>11090190481</v>
      </c>
      <c r="P50" s="802">
        <v>2015</v>
      </c>
      <c r="Q50" s="752">
        <v>0.91379999999999995</v>
      </c>
      <c r="R50" s="803">
        <v>12136343271</v>
      </c>
      <c r="S50" s="806">
        <v>158711006</v>
      </c>
      <c r="T50" s="803">
        <v>271152631</v>
      </c>
      <c r="U50" s="803">
        <v>2121986306</v>
      </c>
      <c r="V50" s="803">
        <v>14688193214</v>
      </c>
      <c r="X50" s="619" t="s">
        <v>413</v>
      </c>
      <c r="Y50" s="619" t="s">
        <v>414</v>
      </c>
      <c r="Z50" s="807">
        <v>14688193214</v>
      </c>
      <c r="AA50" s="808">
        <v>97235839.076680005</v>
      </c>
      <c r="AB50" s="756">
        <v>23351168</v>
      </c>
      <c r="AC50" s="756">
        <v>442246</v>
      </c>
      <c r="AD50" s="809">
        <v>121029253.07668</v>
      </c>
      <c r="AE50" s="810">
        <v>13914</v>
      </c>
      <c r="AF50" s="807">
        <v>8698</v>
      </c>
      <c r="AG50" s="807">
        <v>1.4239999999999999</v>
      </c>
      <c r="AI50" s="619" t="s">
        <v>413</v>
      </c>
      <c r="AJ50" s="619" t="s">
        <v>414</v>
      </c>
      <c r="AK50" s="760">
        <v>121029253.07668</v>
      </c>
      <c r="AL50" s="761">
        <v>13914</v>
      </c>
      <c r="AM50" s="811">
        <v>8698</v>
      </c>
      <c r="AN50" s="812">
        <v>1.4239999999999999</v>
      </c>
      <c r="AO50" s="813">
        <v>1.6960999999999999</v>
      </c>
      <c r="AP50" s="814">
        <v>0.92549999999999999</v>
      </c>
      <c r="AQ50" s="812">
        <v>1.202</v>
      </c>
      <c r="AR50" s="815" t="s">
        <v>2</v>
      </c>
      <c r="AS50" s="825" t="s">
        <v>2</v>
      </c>
      <c r="AT50" s="826" t="s">
        <v>2</v>
      </c>
      <c r="AU50" s="814">
        <v>0</v>
      </c>
      <c r="AV50" s="812" t="s">
        <v>2</v>
      </c>
      <c r="AW50" s="811">
        <v>0</v>
      </c>
      <c r="BB50" s="619" t="s">
        <v>413</v>
      </c>
      <c r="BC50" s="619" t="s">
        <v>624</v>
      </c>
      <c r="BD50" s="768">
        <v>14688193214</v>
      </c>
      <c r="BE50" s="769">
        <v>373.07</v>
      </c>
      <c r="BF50" s="808">
        <v>39371145</v>
      </c>
      <c r="BG50" s="816">
        <v>1.6960999999999999</v>
      </c>
      <c r="BH50" s="673"/>
      <c r="BI50" s="770">
        <v>13914</v>
      </c>
      <c r="BJ50" s="808">
        <v>37.299999999999997</v>
      </c>
      <c r="BK50" s="770">
        <v>113976</v>
      </c>
      <c r="BL50" s="810">
        <v>306</v>
      </c>
      <c r="BN50" s="619" t="s">
        <v>411</v>
      </c>
      <c r="BO50" s="619" t="s">
        <v>412</v>
      </c>
      <c r="BP50" s="772">
        <v>0.99122807017543868</v>
      </c>
      <c r="BQ50" s="772">
        <v>0.98622267759562843</v>
      </c>
      <c r="BR50" s="773">
        <v>0.98819999999999997</v>
      </c>
      <c r="BS50" s="774"/>
      <c r="BT50" s="819">
        <v>2017</v>
      </c>
      <c r="BU50" s="776">
        <v>0.98819999999999997</v>
      </c>
      <c r="BV50" s="777"/>
      <c r="BW50" s="778">
        <v>0.58499999999999996</v>
      </c>
      <c r="BX50" s="778">
        <v>0.57799999999999996</v>
      </c>
      <c r="BY50" s="778">
        <v>0.87309999999999999</v>
      </c>
      <c r="BZ50" s="622"/>
      <c r="CA50" s="619" t="s">
        <v>413</v>
      </c>
      <c r="CB50" s="619" t="s">
        <v>624</v>
      </c>
      <c r="CC50" s="770">
        <v>36789</v>
      </c>
      <c r="CD50" s="770">
        <v>38211</v>
      </c>
      <c r="CE50" s="770">
        <v>39002</v>
      </c>
      <c r="CF50" s="820">
        <v>38000.666666666664</v>
      </c>
      <c r="CG50" s="820">
        <v>0.92549999999999999</v>
      </c>
      <c r="CH50" s="639"/>
      <c r="CI50" s="820">
        <v>-1001.3333333333358</v>
      </c>
      <c r="CJ50" s="820">
        <v>-2.5700000000000001E-2</v>
      </c>
      <c r="CL50" s="619" t="s">
        <v>413</v>
      </c>
      <c r="CM50" s="619" t="s">
        <v>624</v>
      </c>
      <c r="CN50" s="780" t="s">
        <v>2</v>
      </c>
      <c r="CO50" s="781"/>
      <c r="CP50" s="780">
        <v>13914</v>
      </c>
      <c r="CQ50" s="787">
        <v>24320000</v>
      </c>
      <c r="CR50" s="787">
        <v>0</v>
      </c>
      <c r="CS50" s="787">
        <v>24320000</v>
      </c>
      <c r="CT50" s="787">
        <v>1747.88</v>
      </c>
      <c r="CU50" s="781"/>
      <c r="CV50" s="822" t="s">
        <v>2</v>
      </c>
      <c r="CW50" s="787" t="s">
        <v>2</v>
      </c>
      <c r="CX50" s="785" t="s">
        <v>2</v>
      </c>
      <c r="CY50" s="786"/>
      <c r="CZ50" s="787">
        <v>0.51600000000000001</v>
      </c>
      <c r="DA50" s="787" t="s">
        <v>2</v>
      </c>
      <c r="DB50" s="781"/>
      <c r="DC50" s="785" t="s">
        <v>2</v>
      </c>
      <c r="DX50" s="1038" t="s">
        <v>351</v>
      </c>
      <c r="DY50" s="1038" t="s">
        <v>351</v>
      </c>
      <c r="DZ50" s="1038" t="s">
        <v>744</v>
      </c>
      <c r="EA50" s="1039" t="s">
        <v>352</v>
      </c>
      <c r="EB50" s="792">
        <v>8938</v>
      </c>
      <c r="EC50" s="793"/>
      <c r="ED50" s="794">
        <v>8938</v>
      </c>
      <c r="EE50" s="794"/>
      <c r="EF50" s="793"/>
      <c r="EG50" s="794">
        <v>0.87055615077432547</v>
      </c>
      <c r="EH50" s="793"/>
      <c r="EI50" s="794">
        <v>0</v>
      </c>
      <c r="EJ50" s="794"/>
      <c r="EK50" s="794">
        <v>0</v>
      </c>
      <c r="EL50" s="794">
        <v>0</v>
      </c>
      <c r="EM50" s="793">
        <v>0</v>
      </c>
      <c r="EN50" s="793"/>
      <c r="EO50" s="795"/>
      <c r="ES50" s="823" t="s">
        <v>389</v>
      </c>
      <c r="ET50" s="824" t="s">
        <v>390</v>
      </c>
      <c r="EU50" s="841">
        <v>47153</v>
      </c>
    </row>
    <row r="51" spans="1:151" ht="15.75">
      <c r="A51" s="798" t="s">
        <v>415</v>
      </c>
      <c r="B51" s="799" t="s">
        <v>416</v>
      </c>
      <c r="C51" s="744">
        <v>2739</v>
      </c>
      <c r="D51" s="745">
        <v>2739</v>
      </c>
      <c r="E51" s="800"/>
      <c r="F51" s="800">
        <v>2739</v>
      </c>
      <c r="G51" s="800"/>
      <c r="H51" s="801">
        <v>2739</v>
      </c>
      <c r="K51" s="802" t="s">
        <v>415</v>
      </c>
      <c r="L51" s="803" t="s">
        <v>416</v>
      </c>
      <c r="M51" s="804">
        <v>1133450561</v>
      </c>
      <c r="N51" s="805">
        <v>76658815</v>
      </c>
      <c r="O51" s="804">
        <v>1056791746</v>
      </c>
      <c r="P51" s="802">
        <v>2011</v>
      </c>
      <c r="Q51" s="752">
        <v>1.1698999999999999</v>
      </c>
      <c r="R51" s="803">
        <v>903318015</v>
      </c>
      <c r="S51" s="806">
        <v>76658815</v>
      </c>
      <c r="T51" s="803">
        <v>95699705</v>
      </c>
      <c r="U51" s="803">
        <v>400445717</v>
      </c>
      <c r="V51" s="803">
        <v>1476122252</v>
      </c>
      <c r="X51" s="619" t="s">
        <v>415</v>
      </c>
      <c r="Y51" s="619" t="s">
        <v>416</v>
      </c>
      <c r="Z51" s="807">
        <v>1476122252</v>
      </c>
      <c r="AA51" s="808">
        <v>9771929.3082400002</v>
      </c>
      <c r="AB51" s="756">
        <v>4690326</v>
      </c>
      <c r="AC51" s="756">
        <v>74591</v>
      </c>
      <c r="AD51" s="809">
        <v>14536846.30824</v>
      </c>
      <c r="AE51" s="810">
        <v>2739</v>
      </c>
      <c r="AF51" s="807">
        <v>5307</v>
      </c>
      <c r="AG51" s="807">
        <v>0.86890000000000001</v>
      </c>
      <c r="AI51" s="619" t="s">
        <v>415</v>
      </c>
      <c r="AJ51" s="619" t="s">
        <v>416</v>
      </c>
      <c r="AK51" s="760">
        <v>14536846.30824</v>
      </c>
      <c r="AL51" s="761">
        <v>2739</v>
      </c>
      <c r="AM51" s="811">
        <v>5307</v>
      </c>
      <c r="AN51" s="812">
        <v>0.86890000000000001</v>
      </c>
      <c r="AO51" s="813">
        <v>0.18010000000000001</v>
      </c>
      <c r="AP51" s="814">
        <v>0.73029999999999995</v>
      </c>
      <c r="AQ51" s="812">
        <v>0.73080000000000012</v>
      </c>
      <c r="AR51" s="815">
        <v>0.73080000000000012</v>
      </c>
      <c r="AS51" s="825">
        <v>1388.8</v>
      </c>
      <c r="AT51" s="826">
        <v>511.58000000000015</v>
      </c>
      <c r="AU51" s="814">
        <v>1401218</v>
      </c>
      <c r="AV51" s="812">
        <v>1</v>
      </c>
      <c r="AW51" s="811">
        <v>1401218</v>
      </c>
      <c r="BB51" s="619" t="s">
        <v>415</v>
      </c>
      <c r="BC51" s="619" t="s">
        <v>625</v>
      </c>
      <c r="BD51" s="768">
        <v>1476122252</v>
      </c>
      <c r="BE51" s="769">
        <v>353.06</v>
      </c>
      <c r="BF51" s="808">
        <v>4180939</v>
      </c>
      <c r="BG51" s="816">
        <v>0.18010000000000001</v>
      </c>
      <c r="BH51" s="673"/>
      <c r="BI51" s="770">
        <v>2739</v>
      </c>
      <c r="BJ51" s="808">
        <v>7.76</v>
      </c>
      <c r="BK51" s="770">
        <v>24212</v>
      </c>
      <c r="BL51" s="810">
        <v>69</v>
      </c>
      <c r="BN51" s="619" t="s">
        <v>413</v>
      </c>
      <c r="BO51" s="619" t="s">
        <v>414</v>
      </c>
      <c r="BP51" s="772">
        <v>0.99458101710506486</v>
      </c>
      <c r="BQ51" s="817">
        <v>0.94300751879699229</v>
      </c>
      <c r="BR51" s="818">
        <v>0.86750000000000005</v>
      </c>
      <c r="BS51" s="774"/>
      <c r="BT51" s="819">
        <v>2015</v>
      </c>
      <c r="BU51" s="776">
        <v>0.91379999999999995</v>
      </c>
      <c r="BV51" s="777"/>
      <c r="BW51" s="778">
        <v>0.56499999999999995</v>
      </c>
      <c r="BX51" s="778">
        <v>0.51600000000000001</v>
      </c>
      <c r="BY51" s="778">
        <v>0.77949999999999997</v>
      </c>
      <c r="BZ51" s="622"/>
      <c r="CA51" s="619" t="s">
        <v>415</v>
      </c>
      <c r="CB51" s="619" t="s">
        <v>625</v>
      </c>
      <c r="CC51" s="770">
        <v>28780</v>
      </c>
      <c r="CD51" s="770">
        <v>30351</v>
      </c>
      <c r="CE51" s="770">
        <v>30823</v>
      </c>
      <c r="CF51" s="820">
        <v>29984.666666666668</v>
      </c>
      <c r="CG51" s="820">
        <v>0.73029999999999995</v>
      </c>
      <c r="CH51" s="639"/>
      <c r="CI51" s="820">
        <v>-838.33333333333212</v>
      </c>
      <c r="CJ51" s="820">
        <v>-2.7199999999999998E-2</v>
      </c>
      <c r="CL51" s="619" t="s">
        <v>415</v>
      </c>
      <c r="CM51" s="619" t="s">
        <v>625</v>
      </c>
      <c r="CN51" s="780">
        <v>0.73080000000000012</v>
      </c>
      <c r="CO51" s="781"/>
      <c r="CP51" s="780">
        <v>2739</v>
      </c>
      <c r="CQ51" s="787">
        <v>4398524</v>
      </c>
      <c r="CR51" s="787">
        <v>0</v>
      </c>
      <c r="CS51" s="787">
        <v>4398524</v>
      </c>
      <c r="CT51" s="787">
        <v>1605.89</v>
      </c>
      <c r="CU51" s="781"/>
      <c r="CV51" s="822">
        <v>1388.8</v>
      </c>
      <c r="CW51" s="787">
        <v>511.58000000000015</v>
      </c>
      <c r="CX51" s="785">
        <v>1</v>
      </c>
      <c r="CY51" s="786"/>
      <c r="CZ51" s="787">
        <v>0.98299999999999998</v>
      </c>
      <c r="DA51" s="787">
        <v>1</v>
      </c>
      <c r="DB51" s="781"/>
      <c r="DC51" s="785">
        <v>1</v>
      </c>
      <c r="DX51" s="1038" t="s">
        <v>351</v>
      </c>
      <c r="DY51" s="1038" t="s">
        <v>35</v>
      </c>
      <c r="DZ51" s="1038" t="s">
        <v>6</v>
      </c>
      <c r="EA51" s="1039" t="s">
        <v>36</v>
      </c>
      <c r="EB51" s="792">
        <v>585</v>
      </c>
      <c r="EC51" s="793"/>
      <c r="ED51" s="794">
        <v>585</v>
      </c>
      <c r="EE51" s="794"/>
      <c r="EF51" s="793"/>
      <c r="EG51" s="794">
        <v>5.697866952371676E-2</v>
      </c>
      <c r="EH51" s="793"/>
      <c r="EI51" s="794">
        <v>0</v>
      </c>
      <c r="EJ51" s="794"/>
      <c r="EK51" s="794">
        <v>0</v>
      </c>
      <c r="EL51" s="794"/>
      <c r="EM51" s="793"/>
      <c r="EN51" s="793"/>
      <c r="EO51" s="795"/>
      <c r="ES51" s="823" t="s">
        <v>391</v>
      </c>
      <c r="ET51" s="824" t="s">
        <v>392</v>
      </c>
      <c r="EU51" s="841">
        <v>4018659</v>
      </c>
    </row>
    <row r="52" spans="1:151" ht="15.75">
      <c r="A52" s="798" t="s">
        <v>417</v>
      </c>
      <c r="B52" s="799" t="s">
        <v>418</v>
      </c>
      <c r="C52" s="744">
        <v>9064</v>
      </c>
      <c r="D52" s="745">
        <v>9064</v>
      </c>
      <c r="E52" s="800"/>
      <c r="F52" s="800">
        <v>9064</v>
      </c>
      <c r="G52" s="800"/>
      <c r="H52" s="801">
        <v>9064</v>
      </c>
      <c r="K52" s="802" t="s">
        <v>417</v>
      </c>
      <c r="L52" s="803" t="s">
        <v>418</v>
      </c>
      <c r="M52" s="804">
        <v>2812367333</v>
      </c>
      <c r="N52" s="805">
        <v>105570520</v>
      </c>
      <c r="O52" s="804">
        <v>2706796813</v>
      </c>
      <c r="P52" s="802">
        <v>2014</v>
      </c>
      <c r="Q52" s="752">
        <v>1.0107999999999999</v>
      </c>
      <c r="R52" s="803">
        <v>2677875755</v>
      </c>
      <c r="S52" s="806">
        <v>105570520</v>
      </c>
      <c r="T52" s="803">
        <v>109434898</v>
      </c>
      <c r="U52" s="803">
        <v>595701345</v>
      </c>
      <c r="V52" s="803">
        <v>3488582518</v>
      </c>
      <c r="X52" s="619" t="s">
        <v>417</v>
      </c>
      <c r="Y52" s="619" t="s">
        <v>418</v>
      </c>
      <c r="Z52" s="807">
        <v>3488582518</v>
      </c>
      <c r="AA52" s="808">
        <v>23094416.269159999</v>
      </c>
      <c r="AB52" s="756">
        <v>7599518</v>
      </c>
      <c r="AC52" s="756">
        <v>233403</v>
      </c>
      <c r="AD52" s="809">
        <v>30927337.269159999</v>
      </c>
      <c r="AE52" s="810">
        <v>9064</v>
      </c>
      <c r="AF52" s="807">
        <v>3412</v>
      </c>
      <c r="AG52" s="807">
        <v>0.55859999999999999</v>
      </c>
      <c r="AI52" s="619" t="s">
        <v>417</v>
      </c>
      <c r="AJ52" s="619" t="s">
        <v>418</v>
      </c>
      <c r="AK52" s="760">
        <v>30927337.269159999</v>
      </c>
      <c r="AL52" s="761">
        <v>9064</v>
      </c>
      <c r="AM52" s="811">
        <v>3412</v>
      </c>
      <c r="AN52" s="812">
        <v>0.55859999999999999</v>
      </c>
      <c r="AO52" s="813">
        <v>0.3846</v>
      </c>
      <c r="AP52" s="814">
        <v>0.70079999999999998</v>
      </c>
      <c r="AQ52" s="812">
        <v>0.61229999999999996</v>
      </c>
      <c r="AR52" s="815">
        <v>0.61229999999999996</v>
      </c>
      <c r="AS52" s="825">
        <v>1163.5999999999999</v>
      </c>
      <c r="AT52" s="826">
        <v>736.7800000000002</v>
      </c>
      <c r="AU52" s="814">
        <v>6678174</v>
      </c>
      <c r="AV52" s="812">
        <v>1</v>
      </c>
      <c r="AW52" s="811">
        <v>6678174</v>
      </c>
      <c r="BB52" s="619" t="s">
        <v>417</v>
      </c>
      <c r="BC52" s="619" t="s">
        <v>626</v>
      </c>
      <c r="BD52" s="768">
        <v>3488582518</v>
      </c>
      <c r="BE52" s="769">
        <v>390.74</v>
      </c>
      <c r="BF52" s="808">
        <v>8928143</v>
      </c>
      <c r="BG52" s="816">
        <v>0.3846</v>
      </c>
      <c r="BH52" s="673"/>
      <c r="BI52" s="770">
        <v>9064</v>
      </c>
      <c r="BJ52" s="808">
        <v>23.2</v>
      </c>
      <c r="BK52" s="770">
        <v>52239</v>
      </c>
      <c r="BL52" s="810">
        <v>134</v>
      </c>
      <c r="BN52" s="619" t="s">
        <v>415</v>
      </c>
      <c r="BO52" s="619" t="s">
        <v>416</v>
      </c>
      <c r="BP52" s="772">
        <v>1.264591511627907</v>
      </c>
      <c r="BQ52" s="772">
        <v>1.13622</v>
      </c>
      <c r="BR52" s="818">
        <v>1.1606999999999998</v>
      </c>
      <c r="BS52" s="774"/>
      <c r="BT52" s="819">
        <v>2011</v>
      </c>
      <c r="BU52" s="776">
        <v>1.1698999999999999</v>
      </c>
      <c r="BV52" s="777"/>
      <c r="BW52" s="778">
        <v>0.84</v>
      </c>
      <c r="BX52" s="778">
        <v>0.98299999999999998</v>
      </c>
      <c r="BY52" s="778">
        <v>1.4849000000000001</v>
      </c>
      <c r="BZ52" s="622"/>
      <c r="CA52" s="619" t="s">
        <v>417</v>
      </c>
      <c r="CB52" s="619" t="s">
        <v>626</v>
      </c>
      <c r="CC52" s="770">
        <v>28394</v>
      </c>
      <c r="CD52" s="770">
        <v>28713</v>
      </c>
      <c r="CE52" s="770">
        <v>29215</v>
      </c>
      <c r="CF52" s="820">
        <v>28774</v>
      </c>
      <c r="CG52" s="820">
        <v>0.70079999999999998</v>
      </c>
      <c r="CH52" s="639"/>
      <c r="CI52" s="820">
        <v>-441</v>
      </c>
      <c r="CJ52" s="820">
        <v>-1.5100000000000001E-2</v>
      </c>
      <c r="CL52" s="619" t="s">
        <v>417</v>
      </c>
      <c r="CM52" s="619" t="s">
        <v>626</v>
      </c>
      <c r="CN52" s="780">
        <v>0.61229999999999996</v>
      </c>
      <c r="CO52" s="781"/>
      <c r="CP52" s="780">
        <v>9064</v>
      </c>
      <c r="CQ52" s="787">
        <v>4847979</v>
      </c>
      <c r="CR52" s="787">
        <v>0</v>
      </c>
      <c r="CS52" s="787">
        <v>4847979</v>
      </c>
      <c r="CT52" s="787">
        <v>534.86</v>
      </c>
      <c r="CU52" s="781"/>
      <c r="CV52" s="822">
        <v>1163.5999999999999</v>
      </c>
      <c r="CW52" s="787">
        <v>736.7800000000002</v>
      </c>
      <c r="CX52" s="785">
        <v>0.46</v>
      </c>
      <c r="CY52" s="786"/>
      <c r="CZ52" s="787">
        <v>0.75800000000000001</v>
      </c>
      <c r="DA52" s="787">
        <v>1</v>
      </c>
      <c r="DB52" s="781"/>
      <c r="DC52" s="785">
        <v>1</v>
      </c>
      <c r="DX52" s="1038" t="s">
        <v>351</v>
      </c>
      <c r="DY52" s="1038" t="s">
        <v>37</v>
      </c>
      <c r="DZ52" s="1038" t="s">
        <v>6</v>
      </c>
      <c r="EA52" s="1039" t="s">
        <v>1068</v>
      </c>
      <c r="EB52" s="792">
        <v>514</v>
      </c>
      <c r="EC52" s="793"/>
      <c r="ED52" s="794">
        <v>514</v>
      </c>
      <c r="EE52" s="794"/>
      <c r="EF52" s="793"/>
      <c r="EG52" s="794">
        <v>5.0063309632804129E-2</v>
      </c>
      <c r="EH52" s="793"/>
      <c r="EI52" s="794">
        <v>0</v>
      </c>
      <c r="EJ52" s="794"/>
      <c r="EK52" s="794">
        <v>0</v>
      </c>
      <c r="EL52" s="794"/>
      <c r="EM52" s="793"/>
      <c r="EN52" s="793"/>
      <c r="EO52" s="795"/>
      <c r="ES52" s="823" t="s">
        <v>393</v>
      </c>
      <c r="ET52" s="824" t="s">
        <v>404</v>
      </c>
      <c r="EU52" s="841">
        <v>2122434</v>
      </c>
    </row>
    <row r="53" spans="1:151" ht="15.75">
      <c r="A53" s="798" t="s">
        <v>419</v>
      </c>
      <c r="B53" s="799" t="s">
        <v>420</v>
      </c>
      <c r="C53" s="744">
        <v>591</v>
      </c>
      <c r="D53" s="745">
        <v>591</v>
      </c>
      <c r="E53" s="800"/>
      <c r="F53" s="800">
        <v>591</v>
      </c>
      <c r="G53" s="800"/>
      <c r="H53" s="801">
        <v>591</v>
      </c>
      <c r="K53" s="802" t="s">
        <v>419</v>
      </c>
      <c r="L53" s="803" t="s">
        <v>420</v>
      </c>
      <c r="M53" s="804">
        <v>831033108</v>
      </c>
      <c r="N53" s="805">
        <v>115896841</v>
      </c>
      <c r="O53" s="804">
        <v>715136267</v>
      </c>
      <c r="P53" s="802">
        <v>2017</v>
      </c>
      <c r="Q53" s="752">
        <v>0.98459999999999992</v>
      </c>
      <c r="R53" s="803">
        <v>726321620</v>
      </c>
      <c r="S53" s="806">
        <v>115896841</v>
      </c>
      <c r="T53" s="803">
        <v>32266695</v>
      </c>
      <c r="U53" s="803">
        <v>100675249</v>
      </c>
      <c r="V53" s="803">
        <v>975160405</v>
      </c>
      <c r="X53" s="619" t="s">
        <v>419</v>
      </c>
      <c r="Y53" s="619" t="s">
        <v>420</v>
      </c>
      <c r="Z53" s="807">
        <v>975160405</v>
      </c>
      <c r="AA53" s="808">
        <v>6455561.8810999999</v>
      </c>
      <c r="AB53" s="756">
        <v>1426574</v>
      </c>
      <c r="AC53" s="756">
        <v>26808</v>
      </c>
      <c r="AD53" s="809">
        <v>7908943.8810999999</v>
      </c>
      <c r="AE53" s="810">
        <v>591</v>
      </c>
      <c r="AF53" s="807">
        <v>13382</v>
      </c>
      <c r="AG53" s="807">
        <v>2.1909000000000001</v>
      </c>
      <c r="AI53" s="619" t="s">
        <v>419</v>
      </c>
      <c r="AJ53" s="619" t="s">
        <v>420</v>
      </c>
      <c r="AK53" s="760">
        <v>7908943.8810999999</v>
      </c>
      <c r="AL53" s="761">
        <v>591</v>
      </c>
      <c r="AM53" s="811">
        <v>13382</v>
      </c>
      <c r="AN53" s="812">
        <v>2.1909000000000001</v>
      </c>
      <c r="AO53" s="813">
        <v>6.8599999999999994E-2</v>
      </c>
      <c r="AP53" s="814">
        <v>0.87490000000000001</v>
      </c>
      <c r="AQ53" s="812">
        <v>1.3207999999999998</v>
      </c>
      <c r="AR53" s="815" t="s">
        <v>2</v>
      </c>
      <c r="AS53" s="825" t="s">
        <v>2</v>
      </c>
      <c r="AT53" s="826" t="s">
        <v>2</v>
      </c>
      <c r="AU53" s="814">
        <v>0</v>
      </c>
      <c r="AV53" s="812" t="s">
        <v>2</v>
      </c>
      <c r="AW53" s="811">
        <v>0</v>
      </c>
      <c r="BB53" s="619" t="s">
        <v>419</v>
      </c>
      <c r="BC53" s="619" t="s">
        <v>627</v>
      </c>
      <c r="BD53" s="768">
        <v>975160405</v>
      </c>
      <c r="BE53" s="769">
        <v>612.70000000000005</v>
      </c>
      <c r="BF53" s="808">
        <v>1591579</v>
      </c>
      <c r="BG53" s="816">
        <v>6.8599999999999994E-2</v>
      </c>
      <c r="BH53" s="673"/>
      <c r="BI53" s="770">
        <v>591</v>
      </c>
      <c r="BJ53" s="808">
        <v>0.96</v>
      </c>
      <c r="BK53" s="770">
        <v>5600</v>
      </c>
      <c r="BL53" s="810">
        <v>9</v>
      </c>
      <c r="BN53" s="619" t="s">
        <v>417</v>
      </c>
      <c r="BO53" s="619" t="s">
        <v>418</v>
      </c>
      <c r="BP53" s="817">
        <v>0.99323059988992835</v>
      </c>
      <c r="BQ53" s="772">
        <v>1.0035443569553806</v>
      </c>
      <c r="BR53" s="818">
        <v>1.0215000000000001</v>
      </c>
      <c r="BS53" s="774"/>
      <c r="BT53" s="819">
        <v>2014</v>
      </c>
      <c r="BU53" s="776">
        <v>1.0107999999999999</v>
      </c>
      <c r="BV53" s="777"/>
      <c r="BW53" s="778">
        <v>0.75</v>
      </c>
      <c r="BX53" s="778">
        <v>0.75800000000000001</v>
      </c>
      <c r="BY53" s="778">
        <v>1.145</v>
      </c>
      <c r="BZ53" s="622"/>
      <c r="CA53" s="619" t="s">
        <v>419</v>
      </c>
      <c r="CB53" s="619" t="s">
        <v>627</v>
      </c>
      <c r="CC53" s="770">
        <v>36066</v>
      </c>
      <c r="CD53" s="770">
        <v>34896</v>
      </c>
      <c r="CE53" s="770">
        <v>36807</v>
      </c>
      <c r="CF53" s="820">
        <v>35923</v>
      </c>
      <c r="CG53" s="820">
        <v>0.87490000000000001</v>
      </c>
      <c r="CH53" s="639"/>
      <c r="CI53" s="820">
        <v>-884</v>
      </c>
      <c r="CJ53" s="820">
        <v>-2.4E-2</v>
      </c>
      <c r="CL53" s="619" t="s">
        <v>419</v>
      </c>
      <c r="CM53" s="619" t="s">
        <v>627</v>
      </c>
      <c r="CN53" s="780" t="s">
        <v>2</v>
      </c>
      <c r="CO53" s="781"/>
      <c r="CP53" s="780">
        <v>591</v>
      </c>
      <c r="CQ53" s="787">
        <v>1575368</v>
      </c>
      <c r="CR53" s="787">
        <v>0</v>
      </c>
      <c r="CS53" s="787">
        <v>1575368</v>
      </c>
      <c r="CT53" s="787">
        <v>2665.6</v>
      </c>
      <c r="CU53" s="781"/>
      <c r="CV53" s="822" t="s">
        <v>2</v>
      </c>
      <c r="CW53" s="787" t="s">
        <v>2</v>
      </c>
      <c r="CX53" s="785" t="s">
        <v>2</v>
      </c>
      <c r="CY53" s="786"/>
      <c r="CZ53" s="787">
        <v>0.71899999999999997</v>
      </c>
      <c r="DA53" s="787">
        <v>1</v>
      </c>
      <c r="DB53" s="781"/>
      <c r="DC53" s="785" t="s">
        <v>2</v>
      </c>
      <c r="DX53" s="1044" t="s">
        <v>351</v>
      </c>
      <c r="DY53" s="1040" t="s">
        <v>822</v>
      </c>
      <c r="DZ53" s="1040" t="s">
        <v>6</v>
      </c>
      <c r="EA53" s="1041" t="s">
        <v>1069</v>
      </c>
      <c r="EB53" s="792">
        <v>230</v>
      </c>
      <c r="EC53" s="827"/>
      <c r="ED53" s="828">
        <v>230</v>
      </c>
      <c r="EE53" s="828">
        <v>10267</v>
      </c>
      <c r="EF53" s="827"/>
      <c r="EG53" s="828">
        <v>2.24018700691536E-2</v>
      </c>
      <c r="EH53" s="827"/>
      <c r="EI53" s="794">
        <v>0</v>
      </c>
      <c r="EJ53" s="828"/>
      <c r="EK53" s="828">
        <v>0</v>
      </c>
      <c r="EL53" s="828"/>
      <c r="EM53" s="827"/>
      <c r="EN53" s="827"/>
      <c r="EO53" s="829"/>
      <c r="ES53" s="823" t="s">
        <v>405</v>
      </c>
      <c r="ET53" s="824" t="s">
        <v>406</v>
      </c>
      <c r="EU53" s="841">
        <v>0</v>
      </c>
    </row>
    <row r="54" spans="1:151" ht="15.75">
      <c r="A54" s="798" t="s">
        <v>421</v>
      </c>
      <c r="B54" s="799" t="s">
        <v>422</v>
      </c>
      <c r="C54" s="744">
        <v>20283</v>
      </c>
      <c r="D54" s="745">
        <v>31534</v>
      </c>
      <c r="E54" s="800"/>
      <c r="F54" s="800">
        <v>31534</v>
      </c>
      <c r="G54" s="800"/>
      <c r="H54" s="801">
        <v>31534</v>
      </c>
      <c r="K54" s="802" t="s">
        <v>421</v>
      </c>
      <c r="L54" s="803" t="s">
        <v>422</v>
      </c>
      <c r="M54" s="804">
        <v>18310102675</v>
      </c>
      <c r="N54" s="805">
        <v>338925870</v>
      </c>
      <c r="O54" s="804">
        <v>17971176805</v>
      </c>
      <c r="P54" s="802">
        <v>2015</v>
      </c>
      <c r="Q54" s="752">
        <v>0.95450000000000002</v>
      </c>
      <c r="R54" s="803">
        <v>18827843693</v>
      </c>
      <c r="S54" s="806">
        <v>338925870</v>
      </c>
      <c r="T54" s="803">
        <v>415081222</v>
      </c>
      <c r="U54" s="803">
        <v>3970988646</v>
      </c>
      <c r="V54" s="803">
        <v>23552839431</v>
      </c>
      <c r="X54" s="619" t="s">
        <v>421</v>
      </c>
      <c r="Y54" s="619" t="s">
        <v>422</v>
      </c>
      <c r="Z54" s="807">
        <v>23552839431</v>
      </c>
      <c r="AA54" s="808">
        <v>155919797.03321999</v>
      </c>
      <c r="AB54" s="756">
        <v>33658302</v>
      </c>
      <c r="AC54" s="756">
        <v>848798</v>
      </c>
      <c r="AD54" s="809">
        <v>190426897.03321999</v>
      </c>
      <c r="AE54" s="810">
        <v>31534</v>
      </c>
      <c r="AF54" s="807">
        <v>6039</v>
      </c>
      <c r="AG54" s="807">
        <v>0.98870000000000002</v>
      </c>
      <c r="AI54" s="619" t="s">
        <v>421</v>
      </c>
      <c r="AJ54" s="619" t="s">
        <v>422</v>
      </c>
      <c r="AK54" s="760">
        <v>190426897.03321999</v>
      </c>
      <c r="AL54" s="761">
        <v>31534</v>
      </c>
      <c r="AM54" s="811">
        <v>6039</v>
      </c>
      <c r="AN54" s="812">
        <v>0.98870000000000002</v>
      </c>
      <c r="AO54" s="813">
        <v>1.7682</v>
      </c>
      <c r="AP54" s="814">
        <v>1.0872999999999999</v>
      </c>
      <c r="AQ54" s="812">
        <v>1.1160000000000001</v>
      </c>
      <c r="AR54" s="815" t="s">
        <v>2</v>
      </c>
      <c r="AS54" s="825" t="s">
        <v>2</v>
      </c>
      <c r="AT54" s="826" t="s">
        <v>2</v>
      </c>
      <c r="AU54" s="814">
        <v>0</v>
      </c>
      <c r="AV54" s="812" t="s">
        <v>2</v>
      </c>
      <c r="AW54" s="811">
        <v>0</v>
      </c>
      <c r="BB54" s="619" t="s">
        <v>421</v>
      </c>
      <c r="BC54" s="619" t="s">
        <v>628</v>
      </c>
      <c r="BD54" s="768">
        <v>23552839431</v>
      </c>
      <c r="BE54" s="769">
        <v>573.83000000000004</v>
      </c>
      <c r="BF54" s="808">
        <v>41044977</v>
      </c>
      <c r="BG54" s="816">
        <v>1.7682</v>
      </c>
      <c r="BH54" s="673"/>
      <c r="BI54" s="770">
        <v>31534</v>
      </c>
      <c r="BJ54" s="808">
        <v>54.95</v>
      </c>
      <c r="BK54" s="770">
        <v>173146</v>
      </c>
      <c r="BL54" s="810">
        <v>302</v>
      </c>
      <c r="BN54" s="619" t="s">
        <v>419</v>
      </c>
      <c r="BO54" s="619" t="s">
        <v>420</v>
      </c>
      <c r="BP54" s="772">
        <v>1.036358064516129</v>
      </c>
      <c r="BQ54" s="772">
        <v>1.113475</v>
      </c>
      <c r="BR54" s="773">
        <v>0.98459999999999992</v>
      </c>
      <c r="BS54" s="774"/>
      <c r="BT54" s="775">
        <v>2017</v>
      </c>
      <c r="BU54" s="776">
        <v>0.98459999999999992</v>
      </c>
      <c r="BV54" s="777"/>
      <c r="BW54" s="778">
        <v>0.73</v>
      </c>
      <c r="BX54" s="778">
        <v>0.71899999999999997</v>
      </c>
      <c r="BY54" s="778">
        <v>1.0861000000000001</v>
      </c>
      <c r="BZ54" s="622"/>
      <c r="CA54" s="619" t="s">
        <v>421</v>
      </c>
      <c r="CB54" s="619" t="s">
        <v>628</v>
      </c>
      <c r="CC54" s="770">
        <v>42941</v>
      </c>
      <c r="CD54" s="770">
        <v>45170</v>
      </c>
      <c r="CE54" s="770">
        <v>45817</v>
      </c>
      <c r="CF54" s="820">
        <v>44642.666666666664</v>
      </c>
      <c r="CG54" s="820">
        <v>1.0872999999999999</v>
      </c>
      <c r="CH54" s="639"/>
      <c r="CI54" s="820">
        <v>-1174.3333333333358</v>
      </c>
      <c r="CJ54" s="820">
        <v>-2.5600000000000001E-2</v>
      </c>
      <c r="CL54" s="619" t="s">
        <v>421</v>
      </c>
      <c r="CM54" s="619" t="s">
        <v>628</v>
      </c>
      <c r="CN54" s="780" t="s">
        <v>2</v>
      </c>
      <c r="CO54" s="781"/>
      <c r="CP54" s="780">
        <v>31534</v>
      </c>
      <c r="CQ54" s="787">
        <v>44705205</v>
      </c>
      <c r="CR54" s="787">
        <v>5794630</v>
      </c>
      <c r="CS54" s="787">
        <v>50499835</v>
      </c>
      <c r="CT54" s="787">
        <v>1601.44</v>
      </c>
      <c r="CU54" s="781"/>
      <c r="CV54" s="822" t="s">
        <v>2</v>
      </c>
      <c r="CW54" s="787" t="s">
        <v>2</v>
      </c>
      <c r="CX54" s="785" t="s">
        <v>2</v>
      </c>
      <c r="CY54" s="786"/>
      <c r="CZ54" s="787">
        <v>0.503</v>
      </c>
      <c r="DA54" s="787" t="s">
        <v>2</v>
      </c>
      <c r="DB54" s="781"/>
      <c r="DC54" s="785" t="s">
        <v>2</v>
      </c>
      <c r="DX54" s="1038" t="s">
        <v>353</v>
      </c>
      <c r="DY54" s="1038" t="s">
        <v>353</v>
      </c>
      <c r="DZ54" s="1038" t="s">
        <v>744</v>
      </c>
      <c r="EA54" s="1039" t="s">
        <v>354</v>
      </c>
      <c r="EB54" s="792">
        <v>3144</v>
      </c>
      <c r="EC54" s="793"/>
      <c r="ED54" s="794">
        <v>3144</v>
      </c>
      <c r="EE54" s="794"/>
      <c r="EF54" s="793"/>
      <c r="EG54" s="794">
        <v>0.93432392273402676</v>
      </c>
      <c r="EH54" s="793"/>
      <c r="EI54" s="794">
        <v>457876</v>
      </c>
      <c r="EJ54" s="794"/>
      <c r="EK54" s="794">
        <v>427805</v>
      </c>
      <c r="EL54" s="794">
        <v>457876</v>
      </c>
      <c r="EM54" s="793">
        <v>0</v>
      </c>
      <c r="EN54" s="793"/>
      <c r="EO54" s="795"/>
      <c r="ES54" s="823" t="s">
        <v>407</v>
      </c>
      <c r="ET54" s="824" t="s">
        <v>408</v>
      </c>
      <c r="EU54" s="841">
        <v>1108165</v>
      </c>
    </row>
    <row r="55" spans="1:151" ht="15.75">
      <c r="A55" s="798" t="s">
        <v>423</v>
      </c>
      <c r="B55" s="799" t="s">
        <v>424</v>
      </c>
      <c r="C55" s="744">
        <v>3615</v>
      </c>
      <c r="D55" s="745">
        <v>3963</v>
      </c>
      <c r="E55" s="800"/>
      <c r="F55" s="800">
        <v>3963</v>
      </c>
      <c r="G55" s="800"/>
      <c r="H55" s="801">
        <v>3963</v>
      </c>
      <c r="K55" s="802" t="s">
        <v>423</v>
      </c>
      <c r="L55" s="803" t="s">
        <v>424</v>
      </c>
      <c r="M55" s="804">
        <v>8572925189</v>
      </c>
      <c r="N55" s="805">
        <v>124604805</v>
      </c>
      <c r="O55" s="804">
        <v>8448320384</v>
      </c>
      <c r="P55" s="802">
        <v>2016</v>
      </c>
      <c r="Q55" s="752">
        <v>1.0285</v>
      </c>
      <c r="R55" s="803">
        <v>8214215249</v>
      </c>
      <c r="S55" s="806">
        <v>124604805</v>
      </c>
      <c r="T55" s="803">
        <v>190214625</v>
      </c>
      <c r="U55" s="803">
        <v>490947293</v>
      </c>
      <c r="V55" s="803">
        <v>9019981972</v>
      </c>
      <c r="X55" s="619" t="s">
        <v>423</v>
      </c>
      <c r="Y55" s="619" t="s">
        <v>424</v>
      </c>
      <c r="Z55" s="807">
        <v>9019981972</v>
      </c>
      <c r="AA55" s="808">
        <v>59712280.654639997</v>
      </c>
      <c r="AB55" s="756">
        <v>11164424</v>
      </c>
      <c r="AC55" s="756">
        <v>216423</v>
      </c>
      <c r="AD55" s="809">
        <v>71093127.654639989</v>
      </c>
      <c r="AE55" s="810">
        <v>3963</v>
      </c>
      <c r="AF55" s="807">
        <v>17939</v>
      </c>
      <c r="AG55" s="807">
        <v>2.9369999999999998</v>
      </c>
      <c r="AI55" s="619" t="s">
        <v>423</v>
      </c>
      <c r="AJ55" s="619" t="s">
        <v>424</v>
      </c>
      <c r="AK55" s="760">
        <v>71093127.654639989</v>
      </c>
      <c r="AL55" s="761">
        <v>3963</v>
      </c>
      <c r="AM55" s="811">
        <v>17939</v>
      </c>
      <c r="AN55" s="812">
        <v>2.9369999999999998</v>
      </c>
      <c r="AO55" s="813">
        <v>0.79179999999999995</v>
      </c>
      <c r="AP55" s="814">
        <v>0.78320000000000001</v>
      </c>
      <c r="AQ55" s="812">
        <v>1.6456</v>
      </c>
      <c r="AR55" s="815" t="s">
        <v>2</v>
      </c>
      <c r="AS55" s="825" t="s">
        <v>2</v>
      </c>
      <c r="AT55" s="826" t="s">
        <v>2</v>
      </c>
      <c r="AU55" s="814">
        <v>0</v>
      </c>
      <c r="AV55" s="812" t="s">
        <v>2</v>
      </c>
      <c r="AW55" s="811">
        <v>0</v>
      </c>
      <c r="BB55" s="619" t="s">
        <v>423</v>
      </c>
      <c r="BC55" s="619" t="s">
        <v>629</v>
      </c>
      <c r="BD55" s="768">
        <v>9019981972</v>
      </c>
      <c r="BE55" s="769">
        <v>490.75</v>
      </c>
      <c r="BF55" s="808">
        <v>18379994</v>
      </c>
      <c r="BG55" s="816">
        <v>0.79179999999999995</v>
      </c>
      <c r="BH55" s="673"/>
      <c r="BI55" s="770">
        <v>3963</v>
      </c>
      <c r="BJ55" s="808">
        <v>8.08</v>
      </c>
      <c r="BK55" s="770">
        <v>43099</v>
      </c>
      <c r="BL55" s="810">
        <v>88</v>
      </c>
      <c r="BN55" s="619" t="s">
        <v>421</v>
      </c>
      <c r="BO55" s="619" t="s">
        <v>422</v>
      </c>
      <c r="BP55" s="772">
        <v>0.98452554744525544</v>
      </c>
      <c r="BQ55" s="817">
        <v>0.95960474308300392</v>
      </c>
      <c r="BR55" s="818">
        <v>0.94099999999999995</v>
      </c>
      <c r="BS55" s="774"/>
      <c r="BT55" s="819">
        <v>2015</v>
      </c>
      <c r="BU55" s="776">
        <v>0.95450000000000002</v>
      </c>
      <c r="BV55" s="777"/>
      <c r="BW55" s="778">
        <v>0.52749999999999997</v>
      </c>
      <c r="BX55" s="778">
        <v>0.503</v>
      </c>
      <c r="BY55" s="778">
        <v>0.75980000000000003</v>
      </c>
      <c r="BZ55" s="622"/>
      <c r="CA55" s="619" t="s">
        <v>423</v>
      </c>
      <c r="CB55" s="619" t="s">
        <v>629</v>
      </c>
      <c r="CC55" s="770">
        <v>30928</v>
      </c>
      <c r="CD55" s="770">
        <v>32411</v>
      </c>
      <c r="CE55" s="770">
        <v>33134</v>
      </c>
      <c r="CF55" s="820">
        <v>32157.666666666668</v>
      </c>
      <c r="CG55" s="820">
        <v>0.78320000000000001</v>
      </c>
      <c r="CH55" s="639"/>
      <c r="CI55" s="820">
        <v>-976.33333333333212</v>
      </c>
      <c r="CJ55" s="820">
        <v>-2.9499999999999998E-2</v>
      </c>
      <c r="CL55" s="619" t="s">
        <v>423</v>
      </c>
      <c r="CM55" s="619" t="s">
        <v>629</v>
      </c>
      <c r="CN55" s="780" t="s">
        <v>2</v>
      </c>
      <c r="CO55" s="781"/>
      <c r="CP55" s="780">
        <v>3963</v>
      </c>
      <c r="CQ55" s="787">
        <v>6845726</v>
      </c>
      <c r="CR55" s="787">
        <v>0</v>
      </c>
      <c r="CS55" s="787">
        <v>6845726</v>
      </c>
      <c r="CT55" s="787">
        <v>1727.41</v>
      </c>
      <c r="CU55" s="781"/>
      <c r="CV55" s="822" t="s">
        <v>2</v>
      </c>
      <c r="CW55" s="787" t="s">
        <v>2</v>
      </c>
      <c r="CX55" s="785" t="s">
        <v>2</v>
      </c>
      <c r="CY55" s="786"/>
      <c r="CZ55" s="787">
        <v>0.38100000000000001</v>
      </c>
      <c r="DA55" s="787" t="s">
        <v>2</v>
      </c>
      <c r="DB55" s="781"/>
      <c r="DC55" s="785" t="s">
        <v>2</v>
      </c>
      <c r="DX55" s="1040" t="s">
        <v>353</v>
      </c>
      <c r="DY55" s="1040" t="s">
        <v>39</v>
      </c>
      <c r="DZ55" s="1040" t="s">
        <v>6</v>
      </c>
      <c r="EA55" s="1041" t="s">
        <v>40</v>
      </c>
      <c r="EB55" s="792">
        <v>221</v>
      </c>
      <c r="EC55" s="827"/>
      <c r="ED55" s="828">
        <v>221</v>
      </c>
      <c r="EE55" s="828">
        <v>3365</v>
      </c>
      <c r="EF55" s="827"/>
      <c r="EG55" s="828">
        <v>6.5676077265973257E-2</v>
      </c>
      <c r="EH55" s="827"/>
      <c r="EI55" s="794">
        <v>0</v>
      </c>
      <c r="EJ55" s="828"/>
      <c r="EK55" s="828">
        <v>30071</v>
      </c>
      <c r="EL55" s="828"/>
      <c r="EM55" s="827"/>
      <c r="EN55" s="827"/>
      <c r="EO55" s="829"/>
      <c r="ES55" s="823" t="s">
        <v>82</v>
      </c>
      <c r="ET55" s="824" t="s">
        <v>83</v>
      </c>
      <c r="EU55" s="841">
        <v>1322468</v>
      </c>
    </row>
    <row r="56" spans="1:151" ht="15.75">
      <c r="A56" s="798" t="s">
        <v>425</v>
      </c>
      <c r="B56" s="799" t="s">
        <v>426</v>
      </c>
      <c r="C56" s="744">
        <v>37317</v>
      </c>
      <c r="D56" s="745">
        <v>39209</v>
      </c>
      <c r="E56" s="800"/>
      <c r="F56" s="800">
        <v>39209</v>
      </c>
      <c r="G56" s="800"/>
      <c r="H56" s="801">
        <v>39209</v>
      </c>
      <c r="K56" s="802" t="s">
        <v>425</v>
      </c>
      <c r="L56" s="803" t="s">
        <v>426</v>
      </c>
      <c r="M56" s="804">
        <v>12635088483</v>
      </c>
      <c r="N56" s="805">
        <v>235764800</v>
      </c>
      <c r="O56" s="804">
        <v>12399323683</v>
      </c>
      <c r="P56" s="802">
        <v>2011</v>
      </c>
      <c r="Q56" s="752">
        <v>0.93610000000000004</v>
      </c>
      <c r="R56" s="803">
        <v>13245725545</v>
      </c>
      <c r="S56" s="806">
        <v>235764800</v>
      </c>
      <c r="T56" s="803">
        <v>376548004</v>
      </c>
      <c r="U56" s="803">
        <v>3271286916</v>
      </c>
      <c r="V56" s="803">
        <v>17129325265</v>
      </c>
      <c r="X56" s="619" t="s">
        <v>425</v>
      </c>
      <c r="Y56" s="619" t="s">
        <v>426</v>
      </c>
      <c r="Z56" s="807">
        <v>17129325265</v>
      </c>
      <c r="AA56" s="808">
        <v>113396133.2543</v>
      </c>
      <c r="AB56" s="756">
        <v>35694938</v>
      </c>
      <c r="AC56" s="756">
        <v>562213</v>
      </c>
      <c r="AD56" s="809">
        <v>149653284.2543</v>
      </c>
      <c r="AE56" s="810">
        <v>39209</v>
      </c>
      <c r="AF56" s="807">
        <v>3817</v>
      </c>
      <c r="AG56" s="807">
        <v>0.62490000000000001</v>
      </c>
      <c r="AI56" s="619" t="s">
        <v>425</v>
      </c>
      <c r="AJ56" s="619" t="s">
        <v>426</v>
      </c>
      <c r="AK56" s="760">
        <v>149653284.2543</v>
      </c>
      <c r="AL56" s="761">
        <v>39209</v>
      </c>
      <c r="AM56" s="811">
        <v>3817</v>
      </c>
      <c r="AN56" s="812">
        <v>0.62490000000000001</v>
      </c>
      <c r="AO56" s="813">
        <v>0.9325</v>
      </c>
      <c r="AP56" s="814">
        <v>0.87139999999999995</v>
      </c>
      <c r="AQ56" s="812">
        <v>0.77899999999999991</v>
      </c>
      <c r="AR56" s="815">
        <v>0.77899999999999991</v>
      </c>
      <c r="AS56" s="825">
        <v>1480.4</v>
      </c>
      <c r="AT56" s="826">
        <v>419.98</v>
      </c>
      <c r="AU56" s="814">
        <v>16466996</v>
      </c>
      <c r="AV56" s="812">
        <v>1</v>
      </c>
      <c r="AW56" s="811">
        <v>16466996</v>
      </c>
      <c r="BB56" s="619" t="s">
        <v>425</v>
      </c>
      <c r="BC56" s="619" t="s">
        <v>630</v>
      </c>
      <c r="BD56" s="768">
        <v>17129325265</v>
      </c>
      <c r="BE56" s="769">
        <v>791.3</v>
      </c>
      <c r="BF56" s="808">
        <v>21647068</v>
      </c>
      <c r="BG56" s="816">
        <v>0.9325</v>
      </c>
      <c r="BH56" s="673"/>
      <c r="BI56" s="770">
        <v>39209</v>
      </c>
      <c r="BJ56" s="808">
        <v>49.55</v>
      </c>
      <c r="BK56" s="770">
        <v>189045</v>
      </c>
      <c r="BL56" s="810">
        <v>239</v>
      </c>
      <c r="BN56" s="619" t="s">
        <v>423</v>
      </c>
      <c r="BO56" s="619" t="s">
        <v>424</v>
      </c>
      <c r="BP56" s="772">
        <v>1.4044794007490637</v>
      </c>
      <c r="BQ56" s="772">
        <v>1.0526315789473684</v>
      </c>
      <c r="BR56" s="818">
        <v>1.0165</v>
      </c>
      <c r="BS56" s="774"/>
      <c r="BT56" s="819">
        <v>2016</v>
      </c>
      <c r="BU56" s="776">
        <v>1.0285</v>
      </c>
      <c r="BV56" s="777"/>
      <c r="BW56" s="778">
        <v>0.37</v>
      </c>
      <c r="BX56" s="778">
        <v>0.38100000000000001</v>
      </c>
      <c r="BY56" s="778">
        <v>0.57550000000000001</v>
      </c>
      <c r="BZ56" s="622"/>
      <c r="CA56" s="619" t="s">
        <v>425</v>
      </c>
      <c r="CB56" s="619" t="s">
        <v>630</v>
      </c>
      <c r="CC56" s="770">
        <v>34722</v>
      </c>
      <c r="CD56" s="770">
        <v>36015</v>
      </c>
      <c r="CE56" s="770">
        <v>36604</v>
      </c>
      <c r="CF56" s="820">
        <v>35780.333333333336</v>
      </c>
      <c r="CG56" s="820">
        <v>0.87139999999999995</v>
      </c>
      <c r="CH56" s="639"/>
      <c r="CI56" s="820">
        <v>-823.66666666666424</v>
      </c>
      <c r="CJ56" s="820">
        <v>-2.2499999999999999E-2</v>
      </c>
      <c r="CL56" s="619" t="s">
        <v>425</v>
      </c>
      <c r="CM56" s="619" t="s">
        <v>630</v>
      </c>
      <c r="CN56" s="780">
        <v>0.77899999999999991</v>
      </c>
      <c r="CO56" s="781"/>
      <c r="CP56" s="780">
        <v>39209</v>
      </c>
      <c r="CQ56" s="787">
        <v>56842825</v>
      </c>
      <c r="CR56" s="787">
        <v>0</v>
      </c>
      <c r="CS56" s="787">
        <v>56842825</v>
      </c>
      <c r="CT56" s="787">
        <v>1449.74</v>
      </c>
      <c r="CU56" s="781"/>
      <c r="CV56" s="822">
        <v>1480.4</v>
      </c>
      <c r="CW56" s="787">
        <v>419.98</v>
      </c>
      <c r="CX56" s="785">
        <v>0.97899999999999998</v>
      </c>
      <c r="CY56" s="786"/>
      <c r="CZ56" s="787">
        <v>0.73</v>
      </c>
      <c r="DA56" s="787">
        <v>1</v>
      </c>
      <c r="DB56" s="781"/>
      <c r="DC56" s="785">
        <v>1</v>
      </c>
      <c r="DX56" s="1040" t="s">
        <v>355</v>
      </c>
      <c r="DY56" s="1040" t="s">
        <v>355</v>
      </c>
      <c r="DZ56" s="1040" t="s">
        <v>744</v>
      </c>
      <c r="EA56" s="1041" t="s">
        <v>356</v>
      </c>
      <c r="EB56" s="792">
        <v>1962</v>
      </c>
      <c r="EC56" s="827"/>
      <c r="ED56" s="828">
        <v>1962</v>
      </c>
      <c r="EE56" s="828">
        <v>1962</v>
      </c>
      <c r="EF56" s="827"/>
      <c r="EG56" s="828">
        <v>1</v>
      </c>
      <c r="EH56" s="827"/>
      <c r="EI56" s="794">
        <v>447061</v>
      </c>
      <c r="EJ56" s="828"/>
      <c r="EK56" s="828">
        <v>447061</v>
      </c>
      <c r="EL56" s="828">
        <v>447061</v>
      </c>
      <c r="EM56" s="827">
        <v>0</v>
      </c>
      <c r="EN56" s="827"/>
      <c r="EO56" s="829"/>
      <c r="ES56" s="823" t="s">
        <v>84</v>
      </c>
      <c r="ET56" s="824" t="s">
        <v>85</v>
      </c>
      <c r="EU56" s="841">
        <v>378318</v>
      </c>
    </row>
    <row r="57" spans="1:151" ht="15.75">
      <c r="A57" s="798" t="s">
        <v>427</v>
      </c>
      <c r="B57" s="799" t="s">
        <v>428</v>
      </c>
      <c r="C57" s="744">
        <v>1069</v>
      </c>
      <c r="D57" s="745">
        <v>1069</v>
      </c>
      <c r="E57" s="800"/>
      <c r="F57" s="800">
        <v>1069</v>
      </c>
      <c r="G57" s="800"/>
      <c r="H57" s="801">
        <v>1069</v>
      </c>
      <c r="K57" s="802" t="s">
        <v>427</v>
      </c>
      <c r="L57" s="803" t="s">
        <v>428</v>
      </c>
      <c r="M57" s="804">
        <v>662149105</v>
      </c>
      <c r="N57" s="805">
        <v>103064816</v>
      </c>
      <c r="O57" s="804">
        <v>559084289</v>
      </c>
      <c r="P57" s="802">
        <v>2014</v>
      </c>
      <c r="Q57" s="752">
        <v>0.9577</v>
      </c>
      <c r="R57" s="803">
        <v>583778103</v>
      </c>
      <c r="S57" s="806">
        <v>103064816</v>
      </c>
      <c r="T57" s="803">
        <v>46650943</v>
      </c>
      <c r="U57" s="803">
        <v>148942927</v>
      </c>
      <c r="V57" s="803">
        <v>882436789</v>
      </c>
      <c r="X57" s="619" t="s">
        <v>427</v>
      </c>
      <c r="Y57" s="619" t="s">
        <v>428</v>
      </c>
      <c r="Z57" s="807">
        <v>882436789</v>
      </c>
      <c r="AA57" s="808">
        <v>5841731.54318</v>
      </c>
      <c r="AB57" s="756">
        <v>1599996</v>
      </c>
      <c r="AC57" s="756">
        <v>72216</v>
      </c>
      <c r="AD57" s="809">
        <v>7513943.54318</v>
      </c>
      <c r="AE57" s="810">
        <v>1069</v>
      </c>
      <c r="AF57" s="807">
        <v>7029</v>
      </c>
      <c r="AG57" s="807">
        <v>1.1508</v>
      </c>
      <c r="AI57" s="619" t="s">
        <v>427</v>
      </c>
      <c r="AJ57" s="619" t="s">
        <v>428</v>
      </c>
      <c r="AK57" s="760">
        <v>7513943.54318</v>
      </c>
      <c r="AL57" s="761">
        <v>1069</v>
      </c>
      <c r="AM57" s="811">
        <v>7029</v>
      </c>
      <c r="AN57" s="812">
        <v>1.1508</v>
      </c>
      <c r="AO57" s="813">
        <v>8.0799999999999997E-2</v>
      </c>
      <c r="AP57" s="814">
        <v>0.88880000000000003</v>
      </c>
      <c r="AQ57" s="812">
        <v>0.91280000000000006</v>
      </c>
      <c r="AR57" s="815">
        <v>0.91280000000000006</v>
      </c>
      <c r="AS57" s="825">
        <v>1734.67</v>
      </c>
      <c r="AT57" s="826">
        <v>165.71000000000004</v>
      </c>
      <c r="AU57" s="814">
        <v>177144</v>
      </c>
      <c r="AV57" s="812">
        <v>1</v>
      </c>
      <c r="AW57" s="811">
        <v>177144</v>
      </c>
      <c r="BB57" s="619" t="s">
        <v>427</v>
      </c>
      <c r="BC57" s="619" t="s">
        <v>631</v>
      </c>
      <c r="BD57" s="768">
        <v>882436789</v>
      </c>
      <c r="BE57" s="769">
        <v>470.71</v>
      </c>
      <c r="BF57" s="808">
        <v>1874693</v>
      </c>
      <c r="BG57" s="816">
        <v>8.0799999999999997E-2</v>
      </c>
      <c r="BH57" s="673"/>
      <c r="BI57" s="770">
        <v>1069</v>
      </c>
      <c r="BJ57" s="808">
        <v>2.27</v>
      </c>
      <c r="BK57" s="770">
        <v>10130</v>
      </c>
      <c r="BL57" s="810">
        <v>22</v>
      </c>
      <c r="BN57" s="619" t="s">
        <v>425</v>
      </c>
      <c r="BO57" s="619" t="s">
        <v>426</v>
      </c>
      <c r="BP57" s="772">
        <v>0.97519256505576213</v>
      </c>
      <c r="BQ57" s="772">
        <v>0.95736363636363653</v>
      </c>
      <c r="BR57" s="818">
        <v>0.90879999999999994</v>
      </c>
      <c r="BS57" s="774"/>
      <c r="BT57" s="819">
        <v>2011</v>
      </c>
      <c r="BU57" s="776">
        <v>0.93610000000000004</v>
      </c>
      <c r="BV57" s="777"/>
      <c r="BW57" s="778">
        <v>0.78</v>
      </c>
      <c r="BX57" s="778">
        <v>0.73</v>
      </c>
      <c r="BY57" s="778">
        <v>1.1027</v>
      </c>
      <c r="BZ57" s="622"/>
      <c r="CA57" s="619" t="s">
        <v>427</v>
      </c>
      <c r="CB57" s="619" t="s">
        <v>631</v>
      </c>
      <c r="CC57" s="770">
        <v>36526</v>
      </c>
      <c r="CD57" s="770">
        <v>35922</v>
      </c>
      <c r="CE57" s="770">
        <v>37039</v>
      </c>
      <c r="CF57" s="820">
        <v>36495.666666666664</v>
      </c>
      <c r="CG57" s="820">
        <v>0.88880000000000003</v>
      </c>
      <c r="CH57" s="639"/>
      <c r="CI57" s="820">
        <v>-543.33333333333576</v>
      </c>
      <c r="CJ57" s="820">
        <v>-1.47E-2</v>
      </c>
      <c r="CL57" s="619" t="s">
        <v>427</v>
      </c>
      <c r="CM57" s="619" t="s">
        <v>631</v>
      </c>
      <c r="CN57" s="780">
        <v>0.91280000000000006</v>
      </c>
      <c r="CO57" s="781"/>
      <c r="CP57" s="780">
        <v>1069</v>
      </c>
      <c r="CQ57" s="787">
        <v>1801988</v>
      </c>
      <c r="CR57" s="787">
        <v>0</v>
      </c>
      <c r="CS57" s="787">
        <v>1801988</v>
      </c>
      <c r="CT57" s="787">
        <v>1685.68</v>
      </c>
      <c r="CU57" s="781"/>
      <c r="CV57" s="822">
        <v>1734.67</v>
      </c>
      <c r="CW57" s="787">
        <v>165.71000000000004</v>
      </c>
      <c r="CX57" s="785">
        <v>0.97199999999999998</v>
      </c>
      <c r="CY57" s="786"/>
      <c r="CZ57" s="787">
        <v>0.80400000000000005</v>
      </c>
      <c r="DA57" s="787">
        <v>1</v>
      </c>
      <c r="DB57" s="781"/>
      <c r="DC57" s="785">
        <v>1</v>
      </c>
      <c r="DX57" s="1040" t="s">
        <v>357</v>
      </c>
      <c r="DY57" s="1040" t="s">
        <v>357</v>
      </c>
      <c r="DZ57" s="1040" t="s">
        <v>744</v>
      </c>
      <c r="EA57" s="1041" t="s">
        <v>358</v>
      </c>
      <c r="EB57" s="792">
        <v>1280</v>
      </c>
      <c r="EC57" s="827"/>
      <c r="ED57" s="828">
        <v>1280</v>
      </c>
      <c r="EE57" s="828">
        <v>1280</v>
      </c>
      <c r="EF57" s="827"/>
      <c r="EG57" s="828">
        <v>1</v>
      </c>
      <c r="EH57" s="827"/>
      <c r="EI57" s="794">
        <v>0</v>
      </c>
      <c r="EJ57" s="828"/>
      <c r="EK57" s="828">
        <v>0</v>
      </c>
      <c r="EL57" s="828">
        <v>0</v>
      </c>
      <c r="EM57" s="827">
        <v>0</v>
      </c>
      <c r="EN57" s="827"/>
      <c r="EO57" s="829"/>
      <c r="ES57" s="823" t="s">
        <v>409</v>
      </c>
      <c r="ET57" s="824" t="s">
        <v>410</v>
      </c>
      <c r="EU57" s="841">
        <v>11969629</v>
      </c>
    </row>
    <row r="58" spans="1:151" ht="15.75">
      <c r="A58" s="798" t="s">
        <v>429</v>
      </c>
      <c r="B58" s="799" t="s">
        <v>430</v>
      </c>
      <c r="C58" s="744">
        <v>9868</v>
      </c>
      <c r="D58" s="745">
        <v>10064</v>
      </c>
      <c r="E58" s="800"/>
      <c r="F58" s="800">
        <v>10064</v>
      </c>
      <c r="G58" s="800"/>
      <c r="H58" s="801">
        <v>10064</v>
      </c>
      <c r="K58" s="802" t="s">
        <v>429</v>
      </c>
      <c r="L58" s="803" t="s">
        <v>430</v>
      </c>
      <c r="M58" s="804">
        <v>3803768042</v>
      </c>
      <c r="N58" s="805">
        <v>42090000</v>
      </c>
      <c r="O58" s="804">
        <v>3761678042</v>
      </c>
      <c r="P58" s="802">
        <v>2013</v>
      </c>
      <c r="Q58" s="752">
        <v>0.97599999999999998</v>
      </c>
      <c r="R58" s="803">
        <v>3854178322</v>
      </c>
      <c r="S58" s="806">
        <v>42090000</v>
      </c>
      <c r="T58" s="803">
        <v>130019424</v>
      </c>
      <c r="U58" s="803">
        <v>1378099359</v>
      </c>
      <c r="V58" s="803">
        <v>5404387105</v>
      </c>
      <c r="X58" s="619" t="s">
        <v>429</v>
      </c>
      <c r="Y58" s="619" t="s">
        <v>430</v>
      </c>
      <c r="Z58" s="807">
        <v>5404387105</v>
      </c>
      <c r="AA58" s="808">
        <v>35777042.6351</v>
      </c>
      <c r="AB58" s="756">
        <v>13043670</v>
      </c>
      <c r="AC58" s="756">
        <v>160068</v>
      </c>
      <c r="AD58" s="809">
        <v>48980780.6351</v>
      </c>
      <c r="AE58" s="810">
        <v>10064</v>
      </c>
      <c r="AF58" s="807">
        <v>4867</v>
      </c>
      <c r="AG58" s="807">
        <v>0.79679999999999995</v>
      </c>
      <c r="AI58" s="619" t="s">
        <v>429</v>
      </c>
      <c r="AJ58" s="619" t="s">
        <v>430</v>
      </c>
      <c r="AK58" s="760">
        <v>48980780.6351</v>
      </c>
      <c r="AL58" s="761">
        <v>10064</v>
      </c>
      <c r="AM58" s="811">
        <v>4867</v>
      </c>
      <c r="AN58" s="812">
        <v>0.79679999999999995</v>
      </c>
      <c r="AO58" s="813">
        <v>0.91320000000000001</v>
      </c>
      <c r="AP58" s="814">
        <v>0.88100000000000001</v>
      </c>
      <c r="AQ58" s="812">
        <v>0.85050000000000003</v>
      </c>
      <c r="AR58" s="815">
        <v>0.85050000000000003</v>
      </c>
      <c r="AS58" s="825">
        <v>1616.27</v>
      </c>
      <c r="AT58" s="826">
        <v>284.11000000000013</v>
      </c>
      <c r="AU58" s="814">
        <v>2859283</v>
      </c>
      <c r="AV58" s="812">
        <v>1</v>
      </c>
      <c r="AW58" s="811">
        <v>2859283</v>
      </c>
      <c r="BB58" s="619" t="s">
        <v>429</v>
      </c>
      <c r="BC58" s="619" t="s">
        <v>632</v>
      </c>
      <c r="BD58" s="768">
        <v>5404387105</v>
      </c>
      <c r="BE58" s="769">
        <v>254.96</v>
      </c>
      <c r="BF58" s="808">
        <v>21197000</v>
      </c>
      <c r="BG58" s="816">
        <v>0.91320000000000001</v>
      </c>
      <c r="BH58" s="673"/>
      <c r="BI58" s="770">
        <v>10064</v>
      </c>
      <c r="BJ58" s="808">
        <v>39.47</v>
      </c>
      <c r="BK58" s="770">
        <v>59227</v>
      </c>
      <c r="BL58" s="810">
        <v>232</v>
      </c>
      <c r="BN58" s="619" t="s">
        <v>427</v>
      </c>
      <c r="BO58" s="619" t="s">
        <v>428</v>
      </c>
      <c r="BP58" s="817">
        <v>0.92866666666666675</v>
      </c>
      <c r="BQ58" s="772">
        <v>0.97299500000000005</v>
      </c>
      <c r="BR58" s="818">
        <v>0.95709999999999995</v>
      </c>
      <c r="BS58" s="774"/>
      <c r="BT58" s="819">
        <v>2014</v>
      </c>
      <c r="BU58" s="776">
        <v>0.9577</v>
      </c>
      <c r="BV58" s="777"/>
      <c r="BW58" s="778">
        <v>0.84</v>
      </c>
      <c r="BX58" s="778">
        <v>0.80400000000000005</v>
      </c>
      <c r="BY58" s="778">
        <v>1.2144999999999999</v>
      </c>
      <c r="BZ58" s="622"/>
      <c r="CA58" s="619" t="s">
        <v>429</v>
      </c>
      <c r="CB58" s="619" t="s">
        <v>632</v>
      </c>
      <c r="CC58" s="770">
        <v>34522</v>
      </c>
      <c r="CD58" s="770">
        <v>36656</v>
      </c>
      <c r="CE58" s="770">
        <v>37346</v>
      </c>
      <c r="CF58" s="820">
        <v>36174.666666666664</v>
      </c>
      <c r="CG58" s="820">
        <v>0.88100000000000001</v>
      </c>
      <c r="CH58" s="639"/>
      <c r="CI58" s="820">
        <v>-1171.3333333333358</v>
      </c>
      <c r="CJ58" s="820">
        <v>-3.1399999999999997E-2</v>
      </c>
      <c r="CL58" s="619" t="s">
        <v>429</v>
      </c>
      <c r="CM58" s="619" t="s">
        <v>632</v>
      </c>
      <c r="CN58" s="780">
        <v>0.85050000000000003</v>
      </c>
      <c r="CO58" s="781"/>
      <c r="CP58" s="780">
        <v>10064</v>
      </c>
      <c r="CQ58" s="787">
        <v>16904278</v>
      </c>
      <c r="CR58" s="787">
        <v>0</v>
      </c>
      <c r="CS58" s="787">
        <v>16904278</v>
      </c>
      <c r="CT58" s="787">
        <v>1679.68</v>
      </c>
      <c r="CU58" s="781"/>
      <c r="CV58" s="822">
        <v>1616.27</v>
      </c>
      <c r="CW58" s="787">
        <v>284.11000000000013</v>
      </c>
      <c r="CX58" s="785">
        <v>1</v>
      </c>
      <c r="CY58" s="786"/>
      <c r="CZ58" s="787">
        <v>0.77600000000000002</v>
      </c>
      <c r="DA58" s="787">
        <v>1</v>
      </c>
      <c r="DB58" s="781"/>
      <c r="DC58" s="785">
        <v>1</v>
      </c>
      <c r="DX58" s="1038" t="s">
        <v>359</v>
      </c>
      <c r="DY58" s="1038" t="s">
        <v>359</v>
      </c>
      <c r="DZ58" s="1038" t="s">
        <v>744</v>
      </c>
      <c r="EA58" s="1039" t="s">
        <v>360</v>
      </c>
      <c r="EB58" s="792">
        <v>14369</v>
      </c>
      <c r="EC58" s="793"/>
      <c r="ED58" s="794">
        <v>14369</v>
      </c>
      <c r="EE58" s="794"/>
      <c r="EF58" s="793"/>
      <c r="EG58" s="794">
        <v>0.93615219232523295</v>
      </c>
      <c r="EH58" s="793"/>
      <c r="EI58" s="794">
        <v>5542063</v>
      </c>
      <c r="EJ58" s="794"/>
      <c r="EK58" s="794">
        <v>5188214</v>
      </c>
      <c r="EL58" s="794">
        <v>5542063</v>
      </c>
      <c r="EM58" s="793">
        <v>0</v>
      </c>
      <c r="EN58" s="793"/>
      <c r="EO58" s="795"/>
      <c r="ES58" s="823" t="s">
        <v>411</v>
      </c>
      <c r="ET58" s="824" t="s">
        <v>412</v>
      </c>
      <c r="EU58" s="841">
        <v>0</v>
      </c>
    </row>
    <row r="59" spans="1:151" ht="15.75">
      <c r="A59" s="798" t="s">
        <v>431</v>
      </c>
      <c r="B59" s="799" t="s">
        <v>432</v>
      </c>
      <c r="C59" s="744">
        <v>8506</v>
      </c>
      <c r="D59" s="745">
        <v>8730</v>
      </c>
      <c r="E59" s="800"/>
      <c r="F59" s="800">
        <v>8730</v>
      </c>
      <c r="G59" s="800"/>
      <c r="H59" s="801">
        <v>8730</v>
      </c>
      <c r="K59" s="802" t="s">
        <v>431</v>
      </c>
      <c r="L59" s="803" t="s">
        <v>432</v>
      </c>
      <c r="M59" s="804">
        <v>2700473550</v>
      </c>
      <c r="N59" s="805">
        <v>192971265</v>
      </c>
      <c r="O59" s="804">
        <v>2507502285</v>
      </c>
      <c r="P59" s="802">
        <v>2017</v>
      </c>
      <c r="Q59" s="752">
        <v>0.99360000000000004</v>
      </c>
      <c r="R59" s="803">
        <v>2523653668</v>
      </c>
      <c r="S59" s="806">
        <v>192971265</v>
      </c>
      <c r="T59" s="803">
        <v>106216004</v>
      </c>
      <c r="U59" s="803">
        <v>1277678551</v>
      </c>
      <c r="V59" s="803">
        <v>4100519488</v>
      </c>
      <c r="X59" s="619" t="s">
        <v>431</v>
      </c>
      <c r="Y59" s="619" t="s">
        <v>432</v>
      </c>
      <c r="Z59" s="807">
        <v>4100519488</v>
      </c>
      <c r="AA59" s="808">
        <v>27145439.010559998</v>
      </c>
      <c r="AB59" s="756">
        <v>9877016</v>
      </c>
      <c r="AC59" s="756">
        <v>287932</v>
      </c>
      <c r="AD59" s="809">
        <v>37310387.010559998</v>
      </c>
      <c r="AE59" s="810">
        <v>8730</v>
      </c>
      <c r="AF59" s="807">
        <v>4274</v>
      </c>
      <c r="AG59" s="807">
        <v>0.69969999999999999</v>
      </c>
      <c r="AI59" s="619" t="s">
        <v>431</v>
      </c>
      <c r="AJ59" s="619" t="s">
        <v>432</v>
      </c>
      <c r="AK59" s="760">
        <v>37310387.010559998</v>
      </c>
      <c r="AL59" s="761">
        <v>8730</v>
      </c>
      <c r="AM59" s="811">
        <v>4274</v>
      </c>
      <c r="AN59" s="812">
        <v>0.69969999999999999</v>
      </c>
      <c r="AO59" s="813">
        <v>0.441</v>
      </c>
      <c r="AP59" s="814">
        <v>0.91279999999999994</v>
      </c>
      <c r="AQ59" s="812">
        <v>0.78039999999999998</v>
      </c>
      <c r="AR59" s="815">
        <v>0.78039999999999998</v>
      </c>
      <c r="AS59" s="825">
        <v>1483.06</v>
      </c>
      <c r="AT59" s="826">
        <v>417.32000000000016</v>
      </c>
      <c r="AU59" s="814">
        <v>3643204</v>
      </c>
      <c r="AV59" s="812">
        <v>1</v>
      </c>
      <c r="AW59" s="811">
        <v>3643204</v>
      </c>
      <c r="BB59" s="619" t="s">
        <v>431</v>
      </c>
      <c r="BC59" s="619" t="s">
        <v>633</v>
      </c>
      <c r="BD59" s="768">
        <v>4100519488</v>
      </c>
      <c r="BE59" s="769">
        <v>400.59</v>
      </c>
      <c r="BF59" s="808">
        <v>10236200</v>
      </c>
      <c r="BG59" s="816">
        <v>0.441</v>
      </c>
      <c r="BH59" s="673"/>
      <c r="BI59" s="770">
        <v>8730</v>
      </c>
      <c r="BJ59" s="808">
        <v>21.79</v>
      </c>
      <c r="BK59" s="770">
        <v>57779</v>
      </c>
      <c r="BL59" s="810">
        <v>144</v>
      </c>
      <c r="BN59" s="619" t="s">
        <v>429</v>
      </c>
      <c r="BO59" s="619" t="s">
        <v>430</v>
      </c>
      <c r="BP59" s="772">
        <v>0.99019607843137269</v>
      </c>
      <c r="BQ59" s="772">
        <v>0.97859649122807013</v>
      </c>
      <c r="BR59" s="818">
        <v>0.96950000000000003</v>
      </c>
      <c r="BS59" s="774"/>
      <c r="BT59" s="819">
        <v>2013</v>
      </c>
      <c r="BU59" s="776">
        <v>0.97599999999999998</v>
      </c>
      <c r="BV59" s="777"/>
      <c r="BW59" s="778">
        <v>0.79500000000000004</v>
      </c>
      <c r="BX59" s="778">
        <v>0.77600000000000002</v>
      </c>
      <c r="BY59" s="778">
        <v>1.1721999999999999</v>
      </c>
      <c r="BZ59" s="622"/>
      <c r="CA59" s="619" t="s">
        <v>431</v>
      </c>
      <c r="CB59" s="619" t="s">
        <v>633</v>
      </c>
      <c r="CC59" s="770">
        <v>36470</v>
      </c>
      <c r="CD59" s="770">
        <v>37410</v>
      </c>
      <c r="CE59" s="770">
        <v>38559</v>
      </c>
      <c r="CF59" s="820">
        <v>37479.666666666664</v>
      </c>
      <c r="CG59" s="820">
        <v>0.91279999999999994</v>
      </c>
      <c r="CH59" s="639"/>
      <c r="CI59" s="820">
        <v>-1079.3333333333358</v>
      </c>
      <c r="CJ59" s="820">
        <v>-2.8000000000000001E-2</v>
      </c>
      <c r="CL59" s="619" t="s">
        <v>431</v>
      </c>
      <c r="CM59" s="619" t="s">
        <v>633</v>
      </c>
      <c r="CN59" s="780">
        <v>0.78039999999999998</v>
      </c>
      <c r="CO59" s="781"/>
      <c r="CP59" s="780">
        <v>8730</v>
      </c>
      <c r="CQ59" s="787">
        <v>10100000</v>
      </c>
      <c r="CR59" s="787">
        <v>0</v>
      </c>
      <c r="CS59" s="787">
        <v>10100000</v>
      </c>
      <c r="CT59" s="787">
        <v>1156.93</v>
      </c>
      <c r="CU59" s="781"/>
      <c r="CV59" s="822">
        <v>1483.06</v>
      </c>
      <c r="CW59" s="787">
        <v>417.32000000000016</v>
      </c>
      <c r="CX59" s="785">
        <v>0.78</v>
      </c>
      <c r="CY59" s="786"/>
      <c r="CZ59" s="787">
        <v>0.83</v>
      </c>
      <c r="DA59" s="787">
        <v>1</v>
      </c>
      <c r="DB59" s="781"/>
      <c r="DC59" s="785">
        <v>1</v>
      </c>
      <c r="DX59" s="1044" t="s">
        <v>359</v>
      </c>
      <c r="DY59" s="1040" t="s">
        <v>824</v>
      </c>
      <c r="DZ59" s="1040" t="s">
        <v>6</v>
      </c>
      <c r="EA59" s="1041" t="s">
        <v>1070</v>
      </c>
      <c r="EB59" s="792">
        <v>980</v>
      </c>
      <c r="EC59" s="827"/>
      <c r="ED59" s="828">
        <v>980</v>
      </c>
      <c r="EE59" s="828">
        <v>15349</v>
      </c>
      <c r="EF59" s="827"/>
      <c r="EG59" s="828">
        <v>6.3847807674767082E-2</v>
      </c>
      <c r="EH59" s="827"/>
      <c r="EI59" s="794">
        <v>0</v>
      </c>
      <c r="EJ59" s="828"/>
      <c r="EK59" s="828">
        <v>353849</v>
      </c>
      <c r="EL59" s="828"/>
      <c r="EM59" s="827"/>
      <c r="EN59" s="827"/>
      <c r="EO59" s="829"/>
      <c r="ES59" s="823" t="s">
        <v>413</v>
      </c>
      <c r="ET59" s="824" t="s">
        <v>414</v>
      </c>
      <c r="EU59" s="841">
        <v>0</v>
      </c>
    </row>
    <row r="60" spans="1:151" ht="15.75">
      <c r="A60" s="798" t="s">
        <v>433</v>
      </c>
      <c r="B60" s="799" t="s">
        <v>434</v>
      </c>
      <c r="C60" s="744">
        <v>11443</v>
      </c>
      <c r="D60" s="745">
        <v>13656</v>
      </c>
      <c r="E60" s="800"/>
      <c r="F60" s="800">
        <v>13656</v>
      </c>
      <c r="G60" s="800"/>
      <c r="H60" s="801">
        <v>13656</v>
      </c>
      <c r="K60" s="802" t="s">
        <v>433</v>
      </c>
      <c r="L60" s="803" t="s">
        <v>434</v>
      </c>
      <c r="M60" s="804">
        <v>7165298691</v>
      </c>
      <c r="N60" s="805">
        <v>157187552</v>
      </c>
      <c r="O60" s="804">
        <v>7008111139</v>
      </c>
      <c r="P60" s="802">
        <v>2015</v>
      </c>
      <c r="Q60" s="752">
        <v>0.93130000000000002</v>
      </c>
      <c r="R60" s="803">
        <v>7525084440</v>
      </c>
      <c r="S60" s="806">
        <v>157187552</v>
      </c>
      <c r="T60" s="803">
        <v>419846478</v>
      </c>
      <c r="U60" s="803">
        <v>1515267022</v>
      </c>
      <c r="V60" s="803">
        <v>9617385492</v>
      </c>
      <c r="X60" s="619" t="s">
        <v>433</v>
      </c>
      <c r="Y60" s="619" t="s">
        <v>434</v>
      </c>
      <c r="Z60" s="807">
        <v>9617385492</v>
      </c>
      <c r="AA60" s="808">
        <v>63667091.957039997</v>
      </c>
      <c r="AB60" s="756">
        <v>16844534</v>
      </c>
      <c r="AC60" s="756">
        <v>282944</v>
      </c>
      <c r="AD60" s="809">
        <v>80794569.957039997</v>
      </c>
      <c r="AE60" s="810">
        <v>13656</v>
      </c>
      <c r="AF60" s="807">
        <v>5916</v>
      </c>
      <c r="AG60" s="807">
        <v>0.96860000000000002</v>
      </c>
      <c r="AI60" s="619" t="s">
        <v>433</v>
      </c>
      <c r="AJ60" s="619" t="s">
        <v>434</v>
      </c>
      <c r="AK60" s="760">
        <v>80794569.957039997</v>
      </c>
      <c r="AL60" s="761">
        <v>13656</v>
      </c>
      <c r="AM60" s="811">
        <v>5916</v>
      </c>
      <c r="AN60" s="812">
        <v>0.96860000000000002</v>
      </c>
      <c r="AO60" s="813">
        <v>1.3906000000000001</v>
      </c>
      <c r="AP60" s="814">
        <v>0.9587</v>
      </c>
      <c r="AQ60" s="812">
        <v>1.0059</v>
      </c>
      <c r="AR60" s="815" t="s">
        <v>2</v>
      </c>
      <c r="AS60" s="825" t="s">
        <v>2</v>
      </c>
      <c r="AT60" s="826" t="s">
        <v>2</v>
      </c>
      <c r="AU60" s="814">
        <v>0</v>
      </c>
      <c r="AV60" s="812" t="s">
        <v>2</v>
      </c>
      <c r="AW60" s="811">
        <v>0</v>
      </c>
      <c r="BB60" s="619" t="s">
        <v>433</v>
      </c>
      <c r="BC60" s="619" t="s">
        <v>634</v>
      </c>
      <c r="BD60" s="768">
        <v>9617385492</v>
      </c>
      <c r="BE60" s="769">
        <v>297.94</v>
      </c>
      <c r="BF60" s="808">
        <v>32279605</v>
      </c>
      <c r="BG60" s="816">
        <v>1.3906000000000001</v>
      </c>
      <c r="BH60" s="673"/>
      <c r="BI60" s="770">
        <v>13656</v>
      </c>
      <c r="BJ60" s="808">
        <v>45.83</v>
      </c>
      <c r="BK60" s="770">
        <v>82041</v>
      </c>
      <c r="BL60" s="810">
        <v>275</v>
      </c>
      <c r="BN60" s="619" t="s">
        <v>431</v>
      </c>
      <c r="BO60" s="619" t="s">
        <v>432</v>
      </c>
      <c r="BP60" s="772">
        <v>1.0420069911239653</v>
      </c>
      <c r="BQ60" s="772">
        <v>1.0861272676914555</v>
      </c>
      <c r="BR60" s="773">
        <v>0.99360000000000004</v>
      </c>
      <c r="BS60" s="774"/>
      <c r="BT60" s="775">
        <v>2017</v>
      </c>
      <c r="BU60" s="776">
        <v>0.99360000000000004</v>
      </c>
      <c r="BV60" s="777"/>
      <c r="BW60" s="778">
        <v>0.83499999999999996</v>
      </c>
      <c r="BX60" s="778">
        <v>0.83</v>
      </c>
      <c r="BY60" s="778">
        <v>1.2538</v>
      </c>
      <c r="BZ60" s="622"/>
      <c r="CA60" s="619" t="s">
        <v>433</v>
      </c>
      <c r="CB60" s="619" t="s">
        <v>634</v>
      </c>
      <c r="CC60" s="770">
        <v>37831</v>
      </c>
      <c r="CD60" s="770">
        <v>39676</v>
      </c>
      <c r="CE60" s="770">
        <v>40591</v>
      </c>
      <c r="CF60" s="820">
        <v>39366</v>
      </c>
      <c r="CG60" s="820">
        <v>0.9587</v>
      </c>
      <c r="CH60" s="639"/>
      <c r="CI60" s="820">
        <v>-1225</v>
      </c>
      <c r="CJ60" s="820">
        <v>-3.0200000000000001E-2</v>
      </c>
      <c r="CL60" s="619" t="s">
        <v>433</v>
      </c>
      <c r="CM60" s="619" t="s">
        <v>634</v>
      </c>
      <c r="CN60" s="780" t="s">
        <v>2</v>
      </c>
      <c r="CO60" s="781"/>
      <c r="CP60" s="780">
        <v>13656</v>
      </c>
      <c r="CQ60" s="787">
        <v>17818484</v>
      </c>
      <c r="CR60" s="787">
        <v>0</v>
      </c>
      <c r="CS60" s="787">
        <v>17818484</v>
      </c>
      <c r="CT60" s="787">
        <v>1304.81</v>
      </c>
      <c r="CU60" s="781"/>
      <c r="CV60" s="822" t="s">
        <v>2</v>
      </c>
      <c r="CW60" s="787" t="s">
        <v>2</v>
      </c>
      <c r="CX60" s="785" t="s">
        <v>2</v>
      </c>
      <c r="CY60" s="786"/>
      <c r="CZ60" s="787">
        <v>0.56899999999999995</v>
      </c>
      <c r="DA60" s="787" t="s">
        <v>2</v>
      </c>
      <c r="DB60" s="781"/>
      <c r="DC60" s="785" t="s">
        <v>2</v>
      </c>
      <c r="DX60" s="1038" t="s">
        <v>361</v>
      </c>
      <c r="DY60" s="1038" t="s">
        <v>361</v>
      </c>
      <c r="DZ60" s="1038" t="s">
        <v>744</v>
      </c>
      <c r="EA60" s="1039" t="s">
        <v>570</v>
      </c>
      <c r="EB60" s="792">
        <v>5545</v>
      </c>
      <c r="EC60" s="793"/>
      <c r="ED60" s="794">
        <v>5545</v>
      </c>
      <c r="EE60" s="794"/>
      <c r="EF60" s="793"/>
      <c r="EG60" s="794">
        <v>0.63993075591459891</v>
      </c>
      <c r="EH60" s="793"/>
      <c r="EI60" s="794">
        <v>5764998</v>
      </c>
      <c r="EJ60" s="794"/>
      <c r="EK60" s="794">
        <v>3689200</v>
      </c>
      <c r="EL60" s="794">
        <v>5764998</v>
      </c>
      <c r="EM60" s="793">
        <v>0</v>
      </c>
      <c r="EN60" s="793"/>
      <c r="EO60" s="795"/>
      <c r="ES60" s="823" t="s">
        <v>415</v>
      </c>
      <c r="ET60" s="824" t="s">
        <v>416</v>
      </c>
      <c r="EU60" s="841">
        <v>1401218</v>
      </c>
    </row>
    <row r="61" spans="1:151" ht="15.75">
      <c r="A61" s="798" t="s">
        <v>435</v>
      </c>
      <c r="B61" s="799" t="s">
        <v>436</v>
      </c>
      <c r="C61" s="744">
        <v>4466</v>
      </c>
      <c r="D61" s="745">
        <v>4466</v>
      </c>
      <c r="E61" s="800"/>
      <c r="F61" s="800">
        <v>4466</v>
      </c>
      <c r="G61" s="800"/>
      <c r="H61" s="801">
        <v>4466</v>
      </c>
      <c r="K61" s="802" t="s">
        <v>435</v>
      </c>
      <c r="L61" s="803" t="s">
        <v>436</v>
      </c>
      <c r="M61" s="804">
        <v>7441742304</v>
      </c>
      <c r="N61" s="805">
        <v>114512470</v>
      </c>
      <c r="O61" s="804">
        <v>7327229834</v>
      </c>
      <c r="P61" s="802">
        <v>2015</v>
      </c>
      <c r="Q61" s="752">
        <v>1.0271999999999999</v>
      </c>
      <c r="R61" s="803">
        <v>7133206614</v>
      </c>
      <c r="S61" s="806">
        <v>114512470</v>
      </c>
      <c r="T61" s="803">
        <v>158904619</v>
      </c>
      <c r="U61" s="803">
        <v>449593461</v>
      </c>
      <c r="V61" s="803">
        <v>7856217164</v>
      </c>
      <c r="X61" s="619" t="s">
        <v>435</v>
      </c>
      <c r="Y61" s="619" t="s">
        <v>436</v>
      </c>
      <c r="Z61" s="807">
        <v>7856217164</v>
      </c>
      <c r="AA61" s="808">
        <v>52008157.62568</v>
      </c>
      <c r="AB61" s="756">
        <v>9160809</v>
      </c>
      <c r="AC61" s="756">
        <v>135034</v>
      </c>
      <c r="AD61" s="809">
        <v>61304000.62568</v>
      </c>
      <c r="AE61" s="810">
        <v>4466</v>
      </c>
      <c r="AF61" s="807">
        <v>13727</v>
      </c>
      <c r="AG61" s="807">
        <v>2.2473999999999998</v>
      </c>
      <c r="AI61" s="619" t="s">
        <v>435</v>
      </c>
      <c r="AJ61" s="619" t="s">
        <v>436</v>
      </c>
      <c r="AK61" s="760">
        <v>61304000.62568</v>
      </c>
      <c r="AL61" s="761">
        <v>4466</v>
      </c>
      <c r="AM61" s="811">
        <v>13727</v>
      </c>
      <c r="AN61" s="812">
        <v>2.2473999999999998</v>
      </c>
      <c r="AO61" s="813">
        <v>0.65649999999999997</v>
      </c>
      <c r="AP61" s="814">
        <v>0.87129999999999996</v>
      </c>
      <c r="AQ61" s="812">
        <v>1.4004000000000001</v>
      </c>
      <c r="AR61" s="815" t="s">
        <v>2</v>
      </c>
      <c r="AS61" s="825" t="s">
        <v>2</v>
      </c>
      <c r="AT61" s="826" t="s">
        <v>2</v>
      </c>
      <c r="AU61" s="814">
        <v>0</v>
      </c>
      <c r="AV61" s="812" t="s">
        <v>2</v>
      </c>
      <c r="AW61" s="811">
        <v>0</v>
      </c>
      <c r="BB61" s="619" t="s">
        <v>435</v>
      </c>
      <c r="BC61" s="619" t="s">
        <v>635</v>
      </c>
      <c r="BD61" s="768">
        <v>7856217164</v>
      </c>
      <c r="BE61" s="769">
        <v>515.55999999999995</v>
      </c>
      <c r="BF61" s="808">
        <v>15238221</v>
      </c>
      <c r="BG61" s="816">
        <v>0.65649999999999997</v>
      </c>
      <c r="BH61" s="673"/>
      <c r="BI61" s="770">
        <v>4466</v>
      </c>
      <c r="BJ61" s="808">
        <v>8.66</v>
      </c>
      <c r="BK61" s="770">
        <v>35075</v>
      </c>
      <c r="BL61" s="810">
        <v>68</v>
      </c>
      <c r="BN61" s="619" t="s">
        <v>433</v>
      </c>
      <c r="BO61" s="619" t="s">
        <v>434</v>
      </c>
      <c r="BP61" s="772">
        <v>0.97399999999999987</v>
      </c>
      <c r="BQ61" s="817">
        <v>0.93677099236641226</v>
      </c>
      <c r="BR61" s="818">
        <v>0.91339999999999999</v>
      </c>
      <c r="BS61" s="774"/>
      <c r="BT61" s="819">
        <v>2015</v>
      </c>
      <c r="BU61" s="776">
        <v>0.93130000000000002</v>
      </c>
      <c r="BV61" s="777"/>
      <c r="BW61" s="778">
        <v>0.61099999999999999</v>
      </c>
      <c r="BX61" s="778">
        <v>0.56899999999999995</v>
      </c>
      <c r="BY61" s="778">
        <v>0.85950000000000004</v>
      </c>
      <c r="BZ61" s="622"/>
      <c r="CA61" s="619" t="s">
        <v>435</v>
      </c>
      <c r="CB61" s="619" t="s">
        <v>635</v>
      </c>
      <c r="CC61" s="770">
        <v>34561</v>
      </c>
      <c r="CD61" s="770">
        <v>36017</v>
      </c>
      <c r="CE61" s="770">
        <v>36746</v>
      </c>
      <c r="CF61" s="820">
        <v>35774.666666666664</v>
      </c>
      <c r="CG61" s="820">
        <v>0.87129999999999996</v>
      </c>
      <c r="CH61" s="639"/>
      <c r="CI61" s="820">
        <v>-971.33333333333576</v>
      </c>
      <c r="CJ61" s="820">
        <v>-2.64E-2</v>
      </c>
      <c r="CL61" s="619" t="s">
        <v>435</v>
      </c>
      <c r="CM61" s="619" t="s">
        <v>635</v>
      </c>
      <c r="CN61" s="780" t="s">
        <v>2</v>
      </c>
      <c r="CO61" s="781"/>
      <c r="CP61" s="780">
        <v>4466</v>
      </c>
      <c r="CQ61" s="787">
        <v>7196335</v>
      </c>
      <c r="CR61" s="787">
        <v>454036</v>
      </c>
      <c r="CS61" s="787">
        <v>7650371</v>
      </c>
      <c r="CT61" s="787">
        <v>1713.03</v>
      </c>
      <c r="CU61" s="781"/>
      <c r="CV61" s="822" t="s">
        <v>2</v>
      </c>
      <c r="CW61" s="787" t="s">
        <v>2</v>
      </c>
      <c r="CX61" s="785" t="s">
        <v>2</v>
      </c>
      <c r="CY61" s="786"/>
      <c r="CZ61" s="787">
        <v>0.35799999999999998</v>
      </c>
      <c r="DA61" s="787" t="s">
        <v>2</v>
      </c>
      <c r="DB61" s="781"/>
      <c r="DC61" s="785" t="s">
        <v>2</v>
      </c>
      <c r="DX61" s="1037" t="s">
        <v>361</v>
      </c>
      <c r="DY61" s="1038" t="s">
        <v>41</v>
      </c>
      <c r="DZ61" s="1038" t="s">
        <v>744</v>
      </c>
      <c r="EA61" s="1039" t="s">
        <v>42</v>
      </c>
      <c r="EB61" s="792">
        <v>2229</v>
      </c>
      <c r="EC61" s="793"/>
      <c r="ED61" s="794">
        <v>2229</v>
      </c>
      <c r="EE61" s="794"/>
      <c r="EF61" s="793"/>
      <c r="EG61" s="794">
        <v>0.25724177726485864</v>
      </c>
      <c r="EH61" s="793"/>
      <c r="EI61" s="794">
        <v>0</v>
      </c>
      <c r="EJ61" s="794"/>
      <c r="EK61" s="794">
        <v>1482998</v>
      </c>
      <c r="EL61" s="794"/>
      <c r="EM61" s="793"/>
      <c r="EN61" s="793"/>
      <c r="EO61" s="795"/>
      <c r="ES61" s="823" t="s">
        <v>417</v>
      </c>
      <c r="ET61" s="824" t="s">
        <v>418</v>
      </c>
      <c r="EU61" s="841">
        <v>6678174</v>
      </c>
    </row>
    <row r="62" spans="1:151" ht="15.75">
      <c r="A62" s="798" t="s">
        <v>437</v>
      </c>
      <c r="B62" s="799" t="s">
        <v>438</v>
      </c>
      <c r="C62" s="744">
        <v>2286</v>
      </c>
      <c r="D62" s="745">
        <v>2286</v>
      </c>
      <c r="E62" s="800"/>
      <c r="F62" s="800">
        <v>2286</v>
      </c>
      <c r="G62" s="800"/>
      <c r="H62" s="801">
        <v>2286</v>
      </c>
      <c r="K62" s="802" t="s">
        <v>437</v>
      </c>
      <c r="L62" s="803" t="s">
        <v>438</v>
      </c>
      <c r="M62" s="804">
        <v>1865355651</v>
      </c>
      <c r="N62" s="805">
        <v>153512343</v>
      </c>
      <c r="O62" s="804">
        <v>1711843308</v>
      </c>
      <c r="P62" s="802">
        <v>2012</v>
      </c>
      <c r="Q62" s="752">
        <v>0.85029999999999994</v>
      </c>
      <c r="R62" s="803">
        <v>2013222754</v>
      </c>
      <c r="S62" s="806">
        <v>153512343</v>
      </c>
      <c r="T62" s="803">
        <v>67774034</v>
      </c>
      <c r="U62" s="803">
        <v>248123413</v>
      </c>
      <c r="V62" s="803">
        <v>2482632544</v>
      </c>
      <c r="X62" s="619" t="s">
        <v>437</v>
      </c>
      <c r="Y62" s="619" t="s">
        <v>438</v>
      </c>
      <c r="Z62" s="807">
        <v>2482632544</v>
      </c>
      <c r="AA62" s="808">
        <v>16435027.44128</v>
      </c>
      <c r="AB62" s="756">
        <v>3320506</v>
      </c>
      <c r="AC62" s="756">
        <v>203005</v>
      </c>
      <c r="AD62" s="809">
        <v>19958538.44128</v>
      </c>
      <c r="AE62" s="810">
        <v>2286</v>
      </c>
      <c r="AF62" s="807">
        <v>8731</v>
      </c>
      <c r="AG62" s="807">
        <v>1.4294</v>
      </c>
      <c r="AI62" s="619" t="s">
        <v>437</v>
      </c>
      <c r="AJ62" s="619" t="s">
        <v>438</v>
      </c>
      <c r="AK62" s="760">
        <v>19958538.44128</v>
      </c>
      <c r="AL62" s="761">
        <v>2286</v>
      </c>
      <c r="AM62" s="811">
        <v>8731</v>
      </c>
      <c r="AN62" s="812">
        <v>1.4294</v>
      </c>
      <c r="AO62" s="813">
        <v>0.2379</v>
      </c>
      <c r="AP62" s="814">
        <v>0.73129999999999995</v>
      </c>
      <c r="AQ62" s="812">
        <v>0.96130000000000004</v>
      </c>
      <c r="AR62" s="815">
        <v>0.96130000000000004</v>
      </c>
      <c r="AS62" s="825">
        <v>1826.84</v>
      </c>
      <c r="AT62" s="826">
        <v>73.540000000000191</v>
      </c>
      <c r="AU62" s="814">
        <v>168112</v>
      </c>
      <c r="AV62" s="812">
        <v>0.61499999999999999</v>
      </c>
      <c r="AW62" s="811">
        <v>103389</v>
      </c>
      <c r="BB62" s="619" t="s">
        <v>437</v>
      </c>
      <c r="BC62" s="619" t="s">
        <v>636</v>
      </c>
      <c r="BD62" s="768">
        <v>2482632544</v>
      </c>
      <c r="BE62" s="769">
        <v>449.57</v>
      </c>
      <c r="BF62" s="808">
        <v>5522238</v>
      </c>
      <c r="BG62" s="816">
        <v>0.2379</v>
      </c>
      <c r="BH62" s="673"/>
      <c r="BI62" s="770">
        <v>2286</v>
      </c>
      <c r="BJ62" s="808">
        <v>5.08</v>
      </c>
      <c r="BK62" s="770">
        <v>22037</v>
      </c>
      <c r="BL62" s="810">
        <v>49</v>
      </c>
      <c r="BN62" s="619" t="s">
        <v>435</v>
      </c>
      <c r="BO62" s="619" t="s">
        <v>436</v>
      </c>
      <c r="BP62" s="772">
        <v>0.99927606557377047</v>
      </c>
      <c r="BQ62" s="817">
        <v>1.0409194835680751</v>
      </c>
      <c r="BR62" s="818">
        <v>1.0273000000000001</v>
      </c>
      <c r="BS62" s="774"/>
      <c r="BT62" s="819">
        <v>2015</v>
      </c>
      <c r="BU62" s="776">
        <v>1.0271999999999999</v>
      </c>
      <c r="BV62" s="777"/>
      <c r="BW62" s="778">
        <v>0.34899999999999998</v>
      </c>
      <c r="BX62" s="778">
        <v>0.35799999999999998</v>
      </c>
      <c r="BY62" s="778">
        <v>0.54079999999999995</v>
      </c>
      <c r="BZ62" s="622"/>
      <c r="CA62" s="619" t="s">
        <v>437</v>
      </c>
      <c r="CB62" s="619" t="s">
        <v>636</v>
      </c>
      <c r="CC62" s="770">
        <v>28791</v>
      </c>
      <c r="CD62" s="770">
        <v>30266</v>
      </c>
      <c r="CE62" s="770">
        <v>31022</v>
      </c>
      <c r="CF62" s="820">
        <v>30026.333333333332</v>
      </c>
      <c r="CG62" s="820">
        <v>0.73129999999999995</v>
      </c>
      <c r="CH62" s="639"/>
      <c r="CI62" s="820">
        <v>-995.66666666666788</v>
      </c>
      <c r="CJ62" s="820">
        <v>-3.2099999999999997E-2</v>
      </c>
      <c r="CL62" s="619" t="s">
        <v>437</v>
      </c>
      <c r="CM62" s="619" t="s">
        <v>636</v>
      </c>
      <c r="CN62" s="780">
        <v>0.96130000000000004</v>
      </c>
      <c r="CO62" s="781"/>
      <c r="CP62" s="780">
        <v>2286</v>
      </c>
      <c r="CQ62" s="787">
        <v>2567740</v>
      </c>
      <c r="CR62" s="787">
        <v>0</v>
      </c>
      <c r="CS62" s="787">
        <v>2567740</v>
      </c>
      <c r="CT62" s="787">
        <v>1123.25</v>
      </c>
      <c r="CU62" s="781"/>
      <c r="CV62" s="822">
        <v>1826.84</v>
      </c>
      <c r="CW62" s="787">
        <v>73.540000000000191</v>
      </c>
      <c r="CX62" s="785">
        <v>0.61499999999999999</v>
      </c>
      <c r="CY62" s="786"/>
      <c r="CZ62" s="787">
        <v>0.442</v>
      </c>
      <c r="DA62" s="787" t="s">
        <v>2</v>
      </c>
      <c r="DB62" s="781"/>
      <c r="DC62" s="785">
        <v>0.61499999999999999</v>
      </c>
      <c r="DX62" s="1038" t="s">
        <v>361</v>
      </c>
      <c r="DY62" s="1038" t="s">
        <v>826</v>
      </c>
      <c r="DZ62" s="1038" t="s">
        <v>6</v>
      </c>
      <c r="EA62" s="1039" t="s">
        <v>1071</v>
      </c>
      <c r="EB62" s="792">
        <v>116</v>
      </c>
      <c r="EC62" s="793"/>
      <c r="ED62" s="794">
        <v>116</v>
      </c>
      <c r="EE62" s="794"/>
      <c r="EF62" s="793"/>
      <c r="EG62" s="794">
        <v>1.3387189844200807E-2</v>
      </c>
      <c r="EH62" s="793"/>
      <c r="EI62" s="794">
        <v>0</v>
      </c>
      <c r="EJ62" s="794"/>
      <c r="EK62" s="794">
        <v>77177</v>
      </c>
      <c r="EL62" s="794"/>
      <c r="EM62" s="793"/>
      <c r="EN62" s="793"/>
      <c r="EO62" s="795"/>
      <c r="ES62" s="823" t="s">
        <v>419</v>
      </c>
      <c r="ET62" s="824" t="s">
        <v>420</v>
      </c>
      <c r="EU62" s="841">
        <v>0</v>
      </c>
    </row>
    <row r="63" spans="1:151" ht="15.75">
      <c r="A63" s="798" t="s">
        <v>439</v>
      </c>
      <c r="B63" s="799" t="s">
        <v>440</v>
      </c>
      <c r="C63" s="744">
        <v>2966</v>
      </c>
      <c r="D63" s="745">
        <v>3386</v>
      </c>
      <c r="E63" s="800"/>
      <c r="F63" s="800">
        <v>3386</v>
      </c>
      <c r="G63" s="800"/>
      <c r="H63" s="801">
        <v>3386</v>
      </c>
      <c r="K63" s="802" t="s">
        <v>439</v>
      </c>
      <c r="L63" s="803" t="s">
        <v>440</v>
      </c>
      <c r="M63" s="804">
        <v>1149926181</v>
      </c>
      <c r="N63" s="805">
        <v>135263558</v>
      </c>
      <c r="O63" s="804">
        <v>1014662623</v>
      </c>
      <c r="P63" s="802">
        <v>2017</v>
      </c>
      <c r="Q63" s="752">
        <v>1.0148000000000001</v>
      </c>
      <c r="R63" s="803">
        <v>999864627</v>
      </c>
      <c r="S63" s="806">
        <v>135263558</v>
      </c>
      <c r="T63" s="803">
        <v>73106482</v>
      </c>
      <c r="U63" s="803">
        <v>743967713</v>
      </c>
      <c r="V63" s="803">
        <v>1952202380</v>
      </c>
      <c r="X63" s="619" t="s">
        <v>439</v>
      </c>
      <c r="Y63" s="619" t="s">
        <v>440</v>
      </c>
      <c r="Z63" s="807">
        <v>1952202380</v>
      </c>
      <c r="AA63" s="808">
        <v>12923579.7556</v>
      </c>
      <c r="AB63" s="756">
        <v>4451920</v>
      </c>
      <c r="AC63" s="756">
        <v>212187</v>
      </c>
      <c r="AD63" s="809">
        <v>17587686.755599998</v>
      </c>
      <c r="AE63" s="810">
        <v>3386</v>
      </c>
      <c r="AF63" s="807">
        <v>5194</v>
      </c>
      <c r="AG63" s="807">
        <v>0.85040000000000004</v>
      </c>
      <c r="AI63" s="619" t="s">
        <v>439</v>
      </c>
      <c r="AJ63" s="619" t="s">
        <v>440</v>
      </c>
      <c r="AK63" s="760">
        <v>17587686.755599998</v>
      </c>
      <c r="AL63" s="761">
        <v>3386</v>
      </c>
      <c r="AM63" s="811">
        <v>5194</v>
      </c>
      <c r="AN63" s="812">
        <v>0.85040000000000004</v>
      </c>
      <c r="AO63" s="813">
        <v>0.18229999999999999</v>
      </c>
      <c r="AP63" s="814">
        <v>0.83830000000000005</v>
      </c>
      <c r="AQ63" s="812">
        <v>0.77760000000000007</v>
      </c>
      <c r="AR63" s="815">
        <v>0.77760000000000007</v>
      </c>
      <c r="AS63" s="825">
        <v>1477.74</v>
      </c>
      <c r="AT63" s="826">
        <v>422.6400000000001</v>
      </c>
      <c r="AU63" s="814">
        <v>1431059</v>
      </c>
      <c r="AV63" s="812">
        <v>1</v>
      </c>
      <c r="AW63" s="811">
        <v>1431059</v>
      </c>
      <c r="BB63" s="619" t="s">
        <v>439</v>
      </c>
      <c r="BC63" s="619" t="s">
        <v>637</v>
      </c>
      <c r="BD63" s="768">
        <v>1952202380</v>
      </c>
      <c r="BE63" s="769">
        <v>461.22</v>
      </c>
      <c r="BF63" s="808">
        <v>4232692</v>
      </c>
      <c r="BG63" s="816">
        <v>0.18229999999999999</v>
      </c>
      <c r="BH63" s="673"/>
      <c r="BI63" s="770">
        <v>3386</v>
      </c>
      <c r="BJ63" s="808">
        <v>7.34</v>
      </c>
      <c r="BK63" s="770">
        <v>23509</v>
      </c>
      <c r="BL63" s="810">
        <v>51</v>
      </c>
      <c r="BN63" s="619" t="s">
        <v>437</v>
      </c>
      <c r="BO63" s="619" t="s">
        <v>438</v>
      </c>
      <c r="BP63" s="772">
        <v>0.89970398671096352</v>
      </c>
      <c r="BQ63" s="772">
        <v>0.87511503496503495</v>
      </c>
      <c r="BR63" s="818">
        <v>0.81720000000000004</v>
      </c>
      <c r="BS63" s="774"/>
      <c r="BT63" s="819">
        <v>2012</v>
      </c>
      <c r="BU63" s="776">
        <v>0.85029999999999994</v>
      </c>
      <c r="BV63" s="777"/>
      <c r="BW63" s="778">
        <v>0.52</v>
      </c>
      <c r="BX63" s="778">
        <v>0.442</v>
      </c>
      <c r="BY63" s="778">
        <v>0.66769999999999996</v>
      </c>
      <c r="BZ63" s="622"/>
      <c r="CA63" s="619" t="s">
        <v>439</v>
      </c>
      <c r="CB63" s="619" t="s">
        <v>637</v>
      </c>
      <c r="CC63" s="770">
        <v>33669</v>
      </c>
      <c r="CD63" s="770">
        <v>33923</v>
      </c>
      <c r="CE63" s="770">
        <v>35666</v>
      </c>
      <c r="CF63" s="820">
        <v>34419.333333333336</v>
      </c>
      <c r="CG63" s="820">
        <v>0.83830000000000005</v>
      </c>
      <c r="CH63" s="639"/>
      <c r="CI63" s="820">
        <v>-1246.6666666666642</v>
      </c>
      <c r="CJ63" s="820">
        <v>-3.5000000000000003E-2</v>
      </c>
      <c r="CL63" s="619" t="s">
        <v>439</v>
      </c>
      <c r="CM63" s="619" t="s">
        <v>637</v>
      </c>
      <c r="CN63" s="780">
        <v>0.77760000000000007</v>
      </c>
      <c r="CO63" s="781"/>
      <c r="CP63" s="780">
        <v>3386</v>
      </c>
      <c r="CQ63" s="787">
        <v>5654000</v>
      </c>
      <c r="CR63" s="787">
        <v>0</v>
      </c>
      <c r="CS63" s="787">
        <v>5654000</v>
      </c>
      <c r="CT63" s="787">
        <v>1669.82</v>
      </c>
      <c r="CU63" s="781"/>
      <c r="CV63" s="822">
        <v>1477.74</v>
      </c>
      <c r="CW63" s="787">
        <v>422.6400000000001</v>
      </c>
      <c r="CX63" s="785">
        <v>1</v>
      </c>
      <c r="CY63" s="786"/>
      <c r="CZ63" s="787">
        <v>0.80200000000000005</v>
      </c>
      <c r="DA63" s="787">
        <v>1</v>
      </c>
      <c r="DB63" s="781"/>
      <c r="DC63" s="785">
        <v>1</v>
      </c>
      <c r="DX63" s="1044" t="s">
        <v>361</v>
      </c>
      <c r="DY63" s="1040" t="s">
        <v>260</v>
      </c>
      <c r="DZ63" s="1040" t="s">
        <v>6</v>
      </c>
      <c r="EA63" s="1041" t="s">
        <v>261</v>
      </c>
      <c r="EB63" s="792">
        <v>775</v>
      </c>
      <c r="EC63" s="827"/>
      <c r="ED63" s="828">
        <v>775</v>
      </c>
      <c r="EE63" s="828">
        <v>8665</v>
      </c>
      <c r="EF63" s="827"/>
      <c r="EG63" s="828">
        <v>8.9440276976341604E-2</v>
      </c>
      <c r="EH63" s="827"/>
      <c r="EI63" s="794">
        <v>0</v>
      </c>
      <c r="EJ63" s="828"/>
      <c r="EK63" s="828">
        <v>515623</v>
      </c>
      <c r="EL63" s="828"/>
      <c r="EM63" s="827"/>
      <c r="EN63" s="827"/>
      <c r="EO63" s="829"/>
      <c r="ES63" s="823" t="s">
        <v>421</v>
      </c>
      <c r="ET63" s="824" t="s">
        <v>422</v>
      </c>
      <c r="EU63" s="841">
        <v>0</v>
      </c>
    </row>
    <row r="64" spans="1:151" ht="15.75">
      <c r="A64" s="798" t="s">
        <v>441</v>
      </c>
      <c r="B64" s="799" t="s">
        <v>442</v>
      </c>
      <c r="C64" s="744">
        <v>5945</v>
      </c>
      <c r="D64" s="745">
        <v>5945</v>
      </c>
      <c r="E64" s="800"/>
      <c r="F64" s="800">
        <v>5945</v>
      </c>
      <c r="G64" s="800"/>
      <c r="H64" s="801">
        <v>5945</v>
      </c>
      <c r="K64" s="802" t="s">
        <v>441</v>
      </c>
      <c r="L64" s="803" t="s">
        <v>442</v>
      </c>
      <c r="M64" s="804">
        <v>2647788660</v>
      </c>
      <c r="N64" s="805">
        <v>53288630</v>
      </c>
      <c r="O64" s="804">
        <v>2594500030</v>
      </c>
      <c r="P64" s="802">
        <v>2011</v>
      </c>
      <c r="Q64" s="752">
        <v>0.97260000000000002</v>
      </c>
      <c r="R64" s="803">
        <v>2667592052</v>
      </c>
      <c r="S64" s="806">
        <v>53288630</v>
      </c>
      <c r="T64" s="803">
        <v>227219596</v>
      </c>
      <c r="U64" s="803">
        <v>865148612</v>
      </c>
      <c r="V64" s="803">
        <v>3813248890</v>
      </c>
      <c r="X64" s="619" t="s">
        <v>441</v>
      </c>
      <c r="Y64" s="619" t="s">
        <v>442</v>
      </c>
      <c r="Z64" s="807">
        <v>3813248890</v>
      </c>
      <c r="AA64" s="808">
        <v>25243707.651799999</v>
      </c>
      <c r="AB64" s="756">
        <v>8895691</v>
      </c>
      <c r="AC64" s="756">
        <v>255973</v>
      </c>
      <c r="AD64" s="809">
        <v>34395371.651799999</v>
      </c>
      <c r="AE64" s="810">
        <v>5945</v>
      </c>
      <c r="AF64" s="807">
        <v>5786</v>
      </c>
      <c r="AG64" s="807">
        <v>0.94730000000000003</v>
      </c>
      <c r="AI64" s="619" t="s">
        <v>441</v>
      </c>
      <c r="AJ64" s="619" t="s">
        <v>442</v>
      </c>
      <c r="AK64" s="760">
        <v>34395371.651799999</v>
      </c>
      <c r="AL64" s="761">
        <v>5945</v>
      </c>
      <c r="AM64" s="811">
        <v>5786</v>
      </c>
      <c r="AN64" s="812">
        <v>0.94730000000000003</v>
      </c>
      <c r="AO64" s="813">
        <v>0.37280000000000002</v>
      </c>
      <c r="AP64" s="814">
        <v>0.74370000000000003</v>
      </c>
      <c r="AQ64" s="812">
        <v>0.78810000000000002</v>
      </c>
      <c r="AR64" s="815">
        <v>0.78810000000000002</v>
      </c>
      <c r="AS64" s="825">
        <v>1497.69</v>
      </c>
      <c r="AT64" s="826">
        <v>402.69000000000005</v>
      </c>
      <c r="AU64" s="814">
        <v>2393992</v>
      </c>
      <c r="AV64" s="812">
        <v>0.97399999999999998</v>
      </c>
      <c r="AW64" s="811">
        <v>2331748</v>
      </c>
      <c r="BB64" s="619" t="s">
        <v>441</v>
      </c>
      <c r="BC64" s="619" t="s">
        <v>638</v>
      </c>
      <c r="BD64" s="768">
        <v>3813248890</v>
      </c>
      <c r="BE64" s="769">
        <v>440.61</v>
      </c>
      <c r="BF64" s="808">
        <v>8654476</v>
      </c>
      <c r="BG64" s="816">
        <v>0.37280000000000002</v>
      </c>
      <c r="BH64" s="673"/>
      <c r="BI64" s="770">
        <v>5945</v>
      </c>
      <c r="BJ64" s="808">
        <v>13.49</v>
      </c>
      <c r="BK64" s="770">
        <v>45589</v>
      </c>
      <c r="BL64" s="810">
        <v>103</v>
      </c>
      <c r="BN64" s="619" t="s">
        <v>439</v>
      </c>
      <c r="BO64" s="619" t="s">
        <v>440</v>
      </c>
      <c r="BP64" s="772">
        <v>1.0819594594594595</v>
      </c>
      <c r="BQ64" s="772">
        <v>1.0918297872340426</v>
      </c>
      <c r="BR64" s="773">
        <v>1.0148000000000001</v>
      </c>
      <c r="BS64" s="774"/>
      <c r="BT64" s="775">
        <v>2017</v>
      </c>
      <c r="BU64" s="776">
        <v>1.0148000000000001</v>
      </c>
      <c r="BV64" s="777"/>
      <c r="BW64" s="778">
        <v>0.79</v>
      </c>
      <c r="BX64" s="778">
        <v>0.80200000000000005</v>
      </c>
      <c r="BY64" s="778">
        <v>1.2115</v>
      </c>
      <c r="BZ64" s="622"/>
      <c r="CA64" s="619" t="s">
        <v>441</v>
      </c>
      <c r="CB64" s="619" t="s">
        <v>638</v>
      </c>
      <c r="CC64" s="770">
        <v>29351</v>
      </c>
      <c r="CD64" s="770">
        <v>30776</v>
      </c>
      <c r="CE64" s="770">
        <v>31479</v>
      </c>
      <c r="CF64" s="820">
        <v>30535.333333333332</v>
      </c>
      <c r="CG64" s="820">
        <v>0.74370000000000003</v>
      </c>
      <c r="CH64" s="639"/>
      <c r="CI64" s="820">
        <v>-943.66666666666788</v>
      </c>
      <c r="CJ64" s="820">
        <v>-0.03</v>
      </c>
      <c r="CL64" s="619" t="s">
        <v>441</v>
      </c>
      <c r="CM64" s="619" t="s">
        <v>638</v>
      </c>
      <c r="CN64" s="780">
        <v>0.78810000000000002</v>
      </c>
      <c r="CO64" s="781"/>
      <c r="CP64" s="780">
        <v>5945</v>
      </c>
      <c r="CQ64" s="787">
        <v>8672532</v>
      </c>
      <c r="CR64" s="787">
        <v>0</v>
      </c>
      <c r="CS64" s="787">
        <v>8672532</v>
      </c>
      <c r="CT64" s="787">
        <v>1458.79</v>
      </c>
      <c r="CU64" s="781"/>
      <c r="CV64" s="822">
        <v>1497.69</v>
      </c>
      <c r="CW64" s="787">
        <v>402.69000000000005</v>
      </c>
      <c r="CX64" s="785">
        <v>0.97399999999999998</v>
      </c>
      <c r="CY64" s="786"/>
      <c r="CZ64" s="787">
        <v>0.53500000000000003</v>
      </c>
      <c r="DA64" s="787" t="s">
        <v>2</v>
      </c>
      <c r="DB64" s="781"/>
      <c r="DC64" s="785">
        <v>0.97399999999999998</v>
      </c>
      <c r="DX64" s="1042" t="s">
        <v>363</v>
      </c>
      <c r="DY64" s="1042" t="s">
        <v>363</v>
      </c>
      <c r="DZ64" s="1042" t="s">
        <v>744</v>
      </c>
      <c r="EA64" s="1043" t="s">
        <v>364</v>
      </c>
      <c r="EB64" s="792">
        <v>13625</v>
      </c>
      <c r="EC64" s="833"/>
      <c r="ED64" s="834">
        <v>13625</v>
      </c>
      <c r="EE64" s="834">
        <v>13625</v>
      </c>
      <c r="EF64" s="833"/>
      <c r="EG64" s="834">
        <v>1</v>
      </c>
      <c r="EH64" s="833"/>
      <c r="EI64" s="794">
        <v>1625738</v>
      </c>
      <c r="EJ64" s="834"/>
      <c r="EK64" s="834">
        <v>1625738</v>
      </c>
      <c r="EL64" s="834">
        <v>1625738</v>
      </c>
      <c r="EM64" s="833">
        <v>0</v>
      </c>
      <c r="EN64" s="833"/>
      <c r="EO64" s="835"/>
      <c r="ES64" s="823" t="s">
        <v>88</v>
      </c>
      <c r="ET64" s="824" t="s">
        <v>89</v>
      </c>
      <c r="EU64" s="841">
        <v>0</v>
      </c>
    </row>
    <row r="65" spans="1:151" ht="15.75">
      <c r="A65" s="798" t="s">
        <v>443</v>
      </c>
      <c r="B65" s="799" t="s">
        <v>573</v>
      </c>
      <c r="C65" s="744">
        <v>149683</v>
      </c>
      <c r="D65" s="745">
        <v>169015</v>
      </c>
      <c r="E65" s="800"/>
      <c r="F65" s="800">
        <v>169015</v>
      </c>
      <c r="G65" s="800"/>
      <c r="H65" s="801">
        <v>169015</v>
      </c>
      <c r="K65" s="802" t="s">
        <v>443</v>
      </c>
      <c r="L65" s="803" t="s">
        <v>444</v>
      </c>
      <c r="M65" s="804">
        <v>102036596946</v>
      </c>
      <c r="N65" s="805">
        <v>46926928</v>
      </c>
      <c r="O65" s="804">
        <v>101989670018</v>
      </c>
      <c r="P65" s="802">
        <v>2011</v>
      </c>
      <c r="Q65" s="752">
        <v>0.83730000000000004</v>
      </c>
      <c r="R65" s="803">
        <v>121807798899</v>
      </c>
      <c r="S65" s="806">
        <v>46926928</v>
      </c>
      <c r="T65" s="803">
        <v>4611534456</v>
      </c>
      <c r="U65" s="803">
        <v>19433139797</v>
      </c>
      <c r="V65" s="803">
        <v>145899400080</v>
      </c>
      <c r="X65" s="619" t="s">
        <v>443</v>
      </c>
      <c r="Y65" s="619" t="s">
        <v>573</v>
      </c>
      <c r="Z65" s="807">
        <v>145899400080</v>
      </c>
      <c r="AA65" s="808">
        <v>965854028.52960002</v>
      </c>
      <c r="AB65" s="756">
        <v>276256392</v>
      </c>
      <c r="AC65" s="756">
        <v>1733914</v>
      </c>
      <c r="AD65" s="809">
        <v>1243844334.5296001</v>
      </c>
      <c r="AE65" s="810">
        <v>169015</v>
      </c>
      <c r="AF65" s="807">
        <v>7359</v>
      </c>
      <c r="AG65" s="807">
        <v>1.2048000000000001</v>
      </c>
      <c r="AI65" s="619" t="s">
        <v>443</v>
      </c>
      <c r="AJ65" s="619" t="s">
        <v>573</v>
      </c>
      <c r="AK65" s="760">
        <v>1243844334.5296001</v>
      </c>
      <c r="AL65" s="761">
        <v>169015</v>
      </c>
      <c r="AM65" s="811">
        <v>7359</v>
      </c>
      <c r="AN65" s="812">
        <v>1.2048000000000001</v>
      </c>
      <c r="AO65" s="813">
        <v>11.9984</v>
      </c>
      <c r="AP65" s="814">
        <v>1.2732000000000001</v>
      </c>
      <c r="AQ65" s="812">
        <v>2.3182999999999998</v>
      </c>
      <c r="AR65" s="815" t="s">
        <v>2</v>
      </c>
      <c r="AS65" s="825" t="s">
        <v>2</v>
      </c>
      <c r="AT65" s="826" t="s">
        <v>2</v>
      </c>
      <c r="AU65" s="814">
        <v>0</v>
      </c>
      <c r="AV65" s="812" t="s">
        <v>2</v>
      </c>
      <c r="AW65" s="811">
        <v>0</v>
      </c>
      <c r="BB65" s="619" t="s">
        <v>443</v>
      </c>
      <c r="BC65" s="619" t="s">
        <v>639</v>
      </c>
      <c r="BD65" s="768">
        <v>145899400080</v>
      </c>
      <c r="BE65" s="769">
        <v>523.84</v>
      </c>
      <c r="BF65" s="808">
        <v>278519014</v>
      </c>
      <c r="BG65" s="816">
        <v>11.9984</v>
      </c>
      <c r="BH65" s="673"/>
      <c r="BI65" s="770">
        <v>169015</v>
      </c>
      <c r="BJ65" s="808">
        <v>322.64999999999998</v>
      </c>
      <c r="BK65" s="770">
        <v>1056264</v>
      </c>
      <c r="BL65" s="810">
        <v>2016</v>
      </c>
      <c r="BN65" s="619" t="s">
        <v>441</v>
      </c>
      <c r="BO65" s="619" t="s">
        <v>442</v>
      </c>
      <c r="BP65" s="772">
        <v>0.97560975609756095</v>
      </c>
      <c r="BQ65" s="772">
        <v>0.98006060606060597</v>
      </c>
      <c r="BR65" s="818">
        <v>0.96660000000000001</v>
      </c>
      <c r="BS65" s="774"/>
      <c r="BT65" s="819">
        <v>2011</v>
      </c>
      <c r="BU65" s="776">
        <v>0.97260000000000002</v>
      </c>
      <c r="BV65" s="777"/>
      <c r="BW65" s="778">
        <v>0.55000000000000004</v>
      </c>
      <c r="BX65" s="778">
        <v>0.53500000000000003</v>
      </c>
      <c r="BY65" s="778">
        <v>0.80820000000000003</v>
      </c>
      <c r="BZ65" s="622"/>
      <c r="CA65" s="619" t="s">
        <v>443</v>
      </c>
      <c r="CB65" s="619" t="s">
        <v>639</v>
      </c>
      <c r="CC65" s="770">
        <v>50031</v>
      </c>
      <c r="CD65" s="770">
        <v>52710</v>
      </c>
      <c r="CE65" s="770">
        <v>54087</v>
      </c>
      <c r="CF65" s="820">
        <v>52276</v>
      </c>
      <c r="CG65" s="820">
        <v>1.2732000000000001</v>
      </c>
      <c r="CH65" s="639"/>
      <c r="CI65" s="820">
        <v>-1811</v>
      </c>
      <c r="CJ65" s="820">
        <v>-3.3500000000000002E-2</v>
      </c>
      <c r="CL65" s="619" t="s">
        <v>443</v>
      </c>
      <c r="CM65" s="619" t="s">
        <v>639</v>
      </c>
      <c r="CN65" s="780" t="s">
        <v>2</v>
      </c>
      <c r="CO65" s="781"/>
      <c r="CP65" s="780">
        <v>169015</v>
      </c>
      <c r="CQ65" s="787">
        <v>413493792</v>
      </c>
      <c r="CR65" s="787">
        <v>0</v>
      </c>
      <c r="CS65" s="787">
        <v>413493792</v>
      </c>
      <c r="CT65" s="787">
        <v>2446.4899999999998</v>
      </c>
      <c r="CU65" s="781"/>
      <c r="CV65" s="822" t="s">
        <v>2</v>
      </c>
      <c r="CW65" s="787" t="s">
        <v>2</v>
      </c>
      <c r="CX65" s="785" t="s">
        <v>2</v>
      </c>
      <c r="CY65" s="786"/>
      <c r="CZ65" s="787">
        <v>0.68300000000000005</v>
      </c>
      <c r="DA65" s="787">
        <v>1</v>
      </c>
      <c r="DB65" s="781"/>
      <c r="DC65" s="785" t="s">
        <v>2</v>
      </c>
      <c r="DX65" s="1038" t="s">
        <v>365</v>
      </c>
      <c r="DY65" s="1038" t="s">
        <v>365</v>
      </c>
      <c r="DZ65" s="1038" t="s">
        <v>744</v>
      </c>
      <c r="EA65" s="1039" t="s">
        <v>571</v>
      </c>
      <c r="EB65" s="792">
        <v>50405</v>
      </c>
      <c r="EC65" s="793"/>
      <c r="ED65" s="794">
        <v>50405</v>
      </c>
      <c r="EE65" s="794"/>
      <c r="EF65" s="793"/>
      <c r="EG65" s="794">
        <v>0.97068962196930308</v>
      </c>
      <c r="EH65" s="793"/>
      <c r="EI65" s="794">
        <v>13627722</v>
      </c>
      <c r="EJ65" s="794"/>
      <c r="EK65" s="794">
        <v>13228288</v>
      </c>
      <c r="EL65" s="794">
        <v>13627722</v>
      </c>
      <c r="EM65" s="793">
        <v>0</v>
      </c>
      <c r="EN65" s="793"/>
      <c r="EO65" s="795"/>
      <c r="ES65" s="823" t="s">
        <v>423</v>
      </c>
      <c r="ET65" s="824" t="s">
        <v>424</v>
      </c>
      <c r="EU65" s="841">
        <v>0</v>
      </c>
    </row>
    <row r="66" spans="1:151" ht="15.75">
      <c r="A66" s="798" t="s">
        <v>445</v>
      </c>
      <c r="B66" s="799" t="s">
        <v>446</v>
      </c>
      <c r="C66" s="744">
        <v>1877</v>
      </c>
      <c r="D66" s="745">
        <v>1877</v>
      </c>
      <c r="E66" s="800"/>
      <c r="F66" s="800">
        <v>1877</v>
      </c>
      <c r="G66" s="800"/>
      <c r="H66" s="801">
        <v>1877</v>
      </c>
      <c r="K66" s="802" t="s">
        <v>445</v>
      </c>
      <c r="L66" s="803" t="s">
        <v>446</v>
      </c>
      <c r="M66" s="804">
        <v>1375530396</v>
      </c>
      <c r="N66" s="805">
        <v>59633600</v>
      </c>
      <c r="O66" s="804">
        <v>1315896796</v>
      </c>
      <c r="P66" s="802">
        <v>2014</v>
      </c>
      <c r="Q66" s="752">
        <v>1.0295000000000001</v>
      </c>
      <c r="R66" s="803">
        <v>1278190186</v>
      </c>
      <c r="S66" s="806">
        <v>59633600</v>
      </c>
      <c r="T66" s="803">
        <v>74668988</v>
      </c>
      <c r="U66" s="803">
        <v>305231634</v>
      </c>
      <c r="V66" s="803">
        <v>1717724408</v>
      </c>
      <c r="X66" s="619" t="s">
        <v>445</v>
      </c>
      <c r="Y66" s="619" t="s">
        <v>446</v>
      </c>
      <c r="Z66" s="807">
        <v>1717724408</v>
      </c>
      <c r="AA66" s="808">
        <v>11371335.58096</v>
      </c>
      <c r="AB66" s="756">
        <v>3267621</v>
      </c>
      <c r="AC66" s="756">
        <v>41785</v>
      </c>
      <c r="AD66" s="809">
        <v>14680741.58096</v>
      </c>
      <c r="AE66" s="810">
        <v>1877</v>
      </c>
      <c r="AF66" s="807">
        <v>7821</v>
      </c>
      <c r="AG66" s="807">
        <v>1.2805</v>
      </c>
      <c r="AI66" s="619" t="s">
        <v>445</v>
      </c>
      <c r="AJ66" s="619" t="s">
        <v>446</v>
      </c>
      <c r="AK66" s="760">
        <v>14680741.58096</v>
      </c>
      <c r="AL66" s="761">
        <v>1877</v>
      </c>
      <c r="AM66" s="811">
        <v>7821</v>
      </c>
      <c r="AN66" s="812">
        <v>1.2805</v>
      </c>
      <c r="AO66" s="813">
        <v>0.3342</v>
      </c>
      <c r="AP66" s="814">
        <v>0.76190000000000002</v>
      </c>
      <c r="AQ66" s="812">
        <v>0.92659999999999998</v>
      </c>
      <c r="AR66" s="815">
        <v>0.92659999999999998</v>
      </c>
      <c r="AS66" s="825">
        <v>1760.89</v>
      </c>
      <c r="AT66" s="826">
        <v>139.49</v>
      </c>
      <c r="AU66" s="814">
        <v>261823</v>
      </c>
      <c r="AV66" s="812">
        <v>0.68899999999999995</v>
      </c>
      <c r="AW66" s="811">
        <v>180396</v>
      </c>
      <c r="BB66" s="619" t="s">
        <v>445</v>
      </c>
      <c r="BC66" s="619" t="s">
        <v>640</v>
      </c>
      <c r="BD66" s="768">
        <v>1717724408</v>
      </c>
      <c r="BE66" s="769">
        <v>221.42</v>
      </c>
      <c r="BF66" s="808">
        <v>7757765</v>
      </c>
      <c r="BG66" s="816">
        <v>0.3342</v>
      </c>
      <c r="BH66" s="673"/>
      <c r="BI66" s="770">
        <v>1877</v>
      </c>
      <c r="BJ66" s="808">
        <v>8.48</v>
      </c>
      <c r="BK66" s="770">
        <v>15209</v>
      </c>
      <c r="BL66" s="810">
        <v>69</v>
      </c>
      <c r="BN66" s="619" t="s">
        <v>443</v>
      </c>
      <c r="BO66" s="619" t="s">
        <v>573</v>
      </c>
      <c r="BP66" s="772">
        <v>0.89800000000000002</v>
      </c>
      <c r="BQ66" s="772">
        <v>0.86276942355889719</v>
      </c>
      <c r="BR66" s="818">
        <v>0.80010000000000003</v>
      </c>
      <c r="BS66" s="774"/>
      <c r="BT66" s="819">
        <v>2011</v>
      </c>
      <c r="BU66" s="776">
        <v>0.83730000000000004</v>
      </c>
      <c r="BV66" s="777"/>
      <c r="BW66" s="778">
        <v>0.81569999999999998</v>
      </c>
      <c r="BX66" s="778">
        <v>0.68300000000000005</v>
      </c>
      <c r="BY66" s="778">
        <v>1.0317000000000001</v>
      </c>
      <c r="BZ66" s="622"/>
      <c r="CA66" s="619" t="s">
        <v>445</v>
      </c>
      <c r="CB66" s="619" t="s">
        <v>640</v>
      </c>
      <c r="CC66" s="770">
        <v>30217</v>
      </c>
      <c r="CD66" s="770">
        <v>31545</v>
      </c>
      <c r="CE66" s="770">
        <v>32095</v>
      </c>
      <c r="CF66" s="820">
        <v>31285.666666666668</v>
      </c>
      <c r="CG66" s="820">
        <v>0.76190000000000002</v>
      </c>
      <c r="CH66" s="639"/>
      <c r="CI66" s="820">
        <v>-809.33333333333212</v>
      </c>
      <c r="CJ66" s="820">
        <v>-2.52E-2</v>
      </c>
      <c r="CL66" s="619" t="s">
        <v>445</v>
      </c>
      <c r="CM66" s="619" t="s">
        <v>640</v>
      </c>
      <c r="CN66" s="780">
        <v>0.92659999999999998</v>
      </c>
      <c r="CO66" s="781"/>
      <c r="CP66" s="780">
        <v>1877</v>
      </c>
      <c r="CQ66" s="787">
        <v>2276771</v>
      </c>
      <c r="CR66" s="787">
        <v>0</v>
      </c>
      <c r="CS66" s="787">
        <v>2276771</v>
      </c>
      <c r="CT66" s="787">
        <v>1212.98</v>
      </c>
      <c r="CU66" s="781"/>
      <c r="CV66" s="822">
        <v>1760.89</v>
      </c>
      <c r="CW66" s="787">
        <v>139.49</v>
      </c>
      <c r="CX66" s="785">
        <v>0.68899999999999995</v>
      </c>
      <c r="CY66" s="786"/>
      <c r="CZ66" s="787">
        <v>0.59699999999999998</v>
      </c>
      <c r="DA66" s="787" t="s">
        <v>2</v>
      </c>
      <c r="DB66" s="781"/>
      <c r="DC66" s="785">
        <v>0.68899999999999995</v>
      </c>
      <c r="DX66" s="1038" t="s">
        <v>365</v>
      </c>
      <c r="DY66" s="1038" t="s">
        <v>51</v>
      </c>
      <c r="DZ66" s="1038" t="s">
        <v>6</v>
      </c>
      <c r="EA66" s="1039" t="s">
        <v>52</v>
      </c>
      <c r="EB66" s="792">
        <v>950</v>
      </c>
      <c r="EC66" s="793"/>
      <c r="ED66" s="794">
        <v>950</v>
      </c>
      <c r="EE66" s="794"/>
      <c r="EF66" s="793"/>
      <c r="EG66" s="794">
        <v>1.8294914013904134E-2</v>
      </c>
      <c r="EH66" s="793"/>
      <c r="EI66" s="794">
        <v>0</v>
      </c>
      <c r="EJ66" s="794"/>
      <c r="EK66" s="794">
        <v>249318</v>
      </c>
      <c r="EL66" s="794"/>
      <c r="EM66" s="793"/>
      <c r="EN66" s="793"/>
      <c r="EO66" s="795"/>
      <c r="ES66" s="823" t="s">
        <v>425</v>
      </c>
      <c r="ET66" s="824" t="s">
        <v>426</v>
      </c>
      <c r="EU66" s="841">
        <v>15672394</v>
      </c>
    </row>
    <row r="67" spans="1:151" ht="15.75">
      <c r="A67" s="798" t="s">
        <v>447</v>
      </c>
      <c r="B67" s="799" t="s">
        <v>448</v>
      </c>
      <c r="C67" s="744">
        <v>3817</v>
      </c>
      <c r="D67" s="745">
        <v>3817</v>
      </c>
      <c r="E67" s="800"/>
      <c r="F67" s="800">
        <v>3817</v>
      </c>
      <c r="G67" s="800"/>
      <c r="H67" s="801">
        <v>3817</v>
      </c>
      <c r="K67" s="802" t="s">
        <v>447</v>
      </c>
      <c r="L67" s="803" t="s">
        <v>448</v>
      </c>
      <c r="M67" s="804">
        <v>2475821040</v>
      </c>
      <c r="N67" s="805">
        <v>108668472</v>
      </c>
      <c r="O67" s="804">
        <v>2367152568</v>
      </c>
      <c r="P67" s="802">
        <v>2012</v>
      </c>
      <c r="Q67" s="752">
        <v>0.98440000000000005</v>
      </c>
      <c r="R67" s="803">
        <v>2404665347</v>
      </c>
      <c r="S67" s="806">
        <v>108668472</v>
      </c>
      <c r="T67" s="803">
        <v>94218578</v>
      </c>
      <c r="U67" s="803">
        <v>576433001</v>
      </c>
      <c r="V67" s="803">
        <v>3183985398</v>
      </c>
      <c r="X67" s="619" t="s">
        <v>447</v>
      </c>
      <c r="Y67" s="619" t="s">
        <v>448</v>
      </c>
      <c r="Z67" s="807">
        <v>3183985398</v>
      </c>
      <c r="AA67" s="808">
        <v>21077983.334759999</v>
      </c>
      <c r="AB67" s="756">
        <v>4366817</v>
      </c>
      <c r="AC67" s="756">
        <v>326364</v>
      </c>
      <c r="AD67" s="809">
        <v>25771164.334759999</v>
      </c>
      <c r="AE67" s="810">
        <v>3817</v>
      </c>
      <c r="AF67" s="807">
        <v>6752</v>
      </c>
      <c r="AG67" s="807">
        <v>1.1053999999999999</v>
      </c>
      <c r="AI67" s="619" t="s">
        <v>447</v>
      </c>
      <c r="AJ67" s="619" t="s">
        <v>448</v>
      </c>
      <c r="AK67" s="760">
        <v>25771164.334759999</v>
      </c>
      <c r="AL67" s="761">
        <v>3817</v>
      </c>
      <c r="AM67" s="811">
        <v>6752</v>
      </c>
      <c r="AN67" s="812">
        <v>1.1053999999999999</v>
      </c>
      <c r="AO67" s="813">
        <v>0.27889999999999998</v>
      </c>
      <c r="AP67" s="814">
        <v>0.82199999999999995</v>
      </c>
      <c r="AQ67" s="812">
        <v>0.88109999999999999</v>
      </c>
      <c r="AR67" s="815">
        <v>0.88109999999999999</v>
      </c>
      <c r="AS67" s="825">
        <v>1674.42</v>
      </c>
      <c r="AT67" s="826">
        <v>225.96000000000004</v>
      </c>
      <c r="AU67" s="814">
        <v>862489</v>
      </c>
      <c r="AV67" s="812">
        <v>0.83599999999999997</v>
      </c>
      <c r="AW67" s="811">
        <v>721041</v>
      </c>
      <c r="BB67" s="619" t="s">
        <v>447</v>
      </c>
      <c r="BC67" s="619" t="s">
        <v>641</v>
      </c>
      <c r="BD67" s="768">
        <v>3183985398</v>
      </c>
      <c r="BE67" s="769">
        <v>491.76</v>
      </c>
      <c r="BF67" s="808">
        <v>6474673</v>
      </c>
      <c r="BG67" s="816">
        <v>0.27889999999999998</v>
      </c>
      <c r="BH67" s="673"/>
      <c r="BI67" s="770">
        <v>3817</v>
      </c>
      <c r="BJ67" s="808">
        <v>7.76</v>
      </c>
      <c r="BK67" s="770">
        <v>27789</v>
      </c>
      <c r="BL67" s="810">
        <v>57</v>
      </c>
      <c r="BN67" s="619" t="s">
        <v>445</v>
      </c>
      <c r="BO67" s="619" t="s">
        <v>446</v>
      </c>
      <c r="BP67" s="817">
        <v>1</v>
      </c>
      <c r="BQ67" s="772">
        <v>1.0458132875143185</v>
      </c>
      <c r="BR67" s="818">
        <v>1.0284</v>
      </c>
      <c r="BS67" s="774"/>
      <c r="BT67" s="819">
        <v>2014</v>
      </c>
      <c r="BU67" s="776">
        <v>1.0295000000000001</v>
      </c>
      <c r="BV67" s="777"/>
      <c r="BW67" s="778">
        <v>0.57999999999999996</v>
      </c>
      <c r="BX67" s="778">
        <v>0.59699999999999998</v>
      </c>
      <c r="BY67" s="778">
        <v>0.90180000000000005</v>
      </c>
      <c r="BZ67" s="622"/>
      <c r="CA67" s="619" t="s">
        <v>447</v>
      </c>
      <c r="CB67" s="619" t="s">
        <v>641</v>
      </c>
      <c r="CC67" s="770">
        <v>32840</v>
      </c>
      <c r="CD67" s="770">
        <v>34078</v>
      </c>
      <c r="CE67" s="770">
        <v>34330</v>
      </c>
      <c r="CF67" s="820">
        <v>33749.333333333336</v>
      </c>
      <c r="CG67" s="820">
        <v>0.82199999999999995</v>
      </c>
      <c r="CH67" s="639"/>
      <c r="CI67" s="820">
        <v>-580.66666666666424</v>
      </c>
      <c r="CJ67" s="820">
        <v>-1.6899999999999998E-2</v>
      </c>
      <c r="CL67" s="619" t="s">
        <v>447</v>
      </c>
      <c r="CM67" s="619" t="s">
        <v>641</v>
      </c>
      <c r="CN67" s="780">
        <v>0.88109999999999999</v>
      </c>
      <c r="CO67" s="781"/>
      <c r="CP67" s="780">
        <v>3817</v>
      </c>
      <c r="CQ67" s="787">
        <v>5344283</v>
      </c>
      <c r="CR67" s="787">
        <v>0</v>
      </c>
      <c r="CS67" s="787">
        <v>5344283</v>
      </c>
      <c r="CT67" s="787">
        <v>1400.13</v>
      </c>
      <c r="CU67" s="781"/>
      <c r="CV67" s="822">
        <v>1674.42</v>
      </c>
      <c r="CW67" s="787">
        <v>225.96000000000004</v>
      </c>
      <c r="CX67" s="785">
        <v>0.83599999999999997</v>
      </c>
      <c r="CY67" s="786"/>
      <c r="CZ67" s="787">
        <v>0.61</v>
      </c>
      <c r="DA67" s="787" t="s">
        <v>2</v>
      </c>
      <c r="DB67" s="781"/>
      <c r="DC67" s="785">
        <v>0.83599999999999997</v>
      </c>
      <c r="DX67" s="1040" t="s">
        <v>365</v>
      </c>
      <c r="DY67" s="1040" t="s">
        <v>882</v>
      </c>
      <c r="DZ67" s="1040" t="s">
        <v>6</v>
      </c>
      <c r="EA67" s="1041" t="s">
        <v>1072</v>
      </c>
      <c r="EB67" s="792">
        <v>572</v>
      </c>
      <c r="EC67" s="827"/>
      <c r="ED67" s="828">
        <v>572</v>
      </c>
      <c r="EE67" s="828">
        <v>51927</v>
      </c>
      <c r="EF67" s="827"/>
      <c r="EG67" s="828">
        <v>1.1015464016792806E-2</v>
      </c>
      <c r="EH67" s="827"/>
      <c r="EI67" s="794">
        <v>0</v>
      </c>
      <c r="EJ67" s="828"/>
      <c r="EK67" s="828">
        <v>150116</v>
      </c>
      <c r="EL67" s="828"/>
      <c r="EM67" s="827"/>
      <c r="EN67" s="827"/>
      <c r="EO67" s="829"/>
      <c r="ES67" s="823" t="s">
        <v>427</v>
      </c>
      <c r="ET67" s="824" t="s">
        <v>428</v>
      </c>
      <c r="EU67" s="841">
        <v>177144</v>
      </c>
    </row>
    <row r="68" spans="1:151" ht="15.75">
      <c r="A68" s="798" t="s">
        <v>449</v>
      </c>
      <c r="B68" s="799" t="s">
        <v>450</v>
      </c>
      <c r="C68" s="744">
        <v>12882</v>
      </c>
      <c r="D68" s="745">
        <v>14054</v>
      </c>
      <c r="E68" s="800"/>
      <c r="F68" s="800">
        <v>14054</v>
      </c>
      <c r="G68" s="800"/>
      <c r="H68" s="801">
        <v>14054</v>
      </c>
      <c r="K68" s="802" t="s">
        <v>449</v>
      </c>
      <c r="L68" s="803" t="s">
        <v>450</v>
      </c>
      <c r="M68" s="804">
        <v>10922524844</v>
      </c>
      <c r="N68" s="805">
        <v>294557540</v>
      </c>
      <c r="O68" s="804">
        <v>10627967304</v>
      </c>
      <c r="P68" s="802">
        <v>2015</v>
      </c>
      <c r="Q68" s="752">
        <v>0.98819999999999997</v>
      </c>
      <c r="R68" s="803">
        <v>10754874827</v>
      </c>
      <c r="S68" s="806">
        <v>294557540</v>
      </c>
      <c r="T68" s="803">
        <v>195625858</v>
      </c>
      <c r="U68" s="803">
        <v>1335581462</v>
      </c>
      <c r="V68" s="803">
        <v>12580639687</v>
      </c>
      <c r="X68" s="619" t="s">
        <v>449</v>
      </c>
      <c r="Y68" s="619" t="s">
        <v>450</v>
      </c>
      <c r="Z68" s="807">
        <v>12580639687</v>
      </c>
      <c r="AA68" s="808">
        <v>83283834.727939993</v>
      </c>
      <c r="AB68" s="756">
        <v>16398699</v>
      </c>
      <c r="AC68" s="756">
        <v>437742</v>
      </c>
      <c r="AD68" s="809">
        <v>100120275.72793999</v>
      </c>
      <c r="AE68" s="810">
        <v>14054</v>
      </c>
      <c r="AF68" s="807">
        <v>7124</v>
      </c>
      <c r="AG68" s="807">
        <v>1.1662999999999999</v>
      </c>
      <c r="AI68" s="619" t="s">
        <v>449</v>
      </c>
      <c r="AJ68" s="619" t="s">
        <v>450</v>
      </c>
      <c r="AK68" s="760">
        <v>100120275.72793999</v>
      </c>
      <c r="AL68" s="761">
        <v>14054</v>
      </c>
      <c r="AM68" s="811">
        <v>7124</v>
      </c>
      <c r="AN68" s="812">
        <v>1.1662999999999999</v>
      </c>
      <c r="AO68" s="813">
        <v>0.77659999999999996</v>
      </c>
      <c r="AP68" s="814">
        <v>1.0802</v>
      </c>
      <c r="AQ68" s="812">
        <v>1.0843000000000003</v>
      </c>
      <c r="AR68" s="815" t="s">
        <v>2</v>
      </c>
      <c r="AS68" s="825" t="s">
        <v>2</v>
      </c>
      <c r="AT68" s="826" t="s">
        <v>2</v>
      </c>
      <c r="AU68" s="814">
        <v>0</v>
      </c>
      <c r="AV68" s="812" t="s">
        <v>2</v>
      </c>
      <c r="AW68" s="811">
        <v>0</v>
      </c>
      <c r="BB68" s="619" t="s">
        <v>449</v>
      </c>
      <c r="BC68" s="619" t="s">
        <v>642</v>
      </c>
      <c r="BD68" s="768">
        <v>12580639687</v>
      </c>
      <c r="BE68" s="769">
        <v>697.84</v>
      </c>
      <c r="BF68" s="808">
        <v>18027972</v>
      </c>
      <c r="BG68" s="816">
        <v>0.77659999999999996</v>
      </c>
      <c r="BH68" s="673"/>
      <c r="BI68" s="770">
        <v>14054</v>
      </c>
      <c r="BJ68" s="808">
        <v>20.14</v>
      </c>
      <c r="BK68" s="770">
        <v>95730</v>
      </c>
      <c r="BL68" s="810">
        <v>137</v>
      </c>
      <c r="BN68" s="619" t="s">
        <v>447</v>
      </c>
      <c r="BO68" s="619" t="s">
        <v>448</v>
      </c>
      <c r="BP68" s="772">
        <v>0.96881533101045303</v>
      </c>
      <c r="BQ68" s="772">
        <v>1.0074410774410776</v>
      </c>
      <c r="BR68" s="818">
        <v>0.97430000000000005</v>
      </c>
      <c r="BS68" s="774"/>
      <c r="BT68" s="819">
        <v>2012</v>
      </c>
      <c r="BU68" s="776">
        <v>0.98440000000000005</v>
      </c>
      <c r="BV68" s="777"/>
      <c r="BW68" s="778">
        <v>0.62</v>
      </c>
      <c r="BX68" s="778">
        <v>0.61</v>
      </c>
      <c r="BY68" s="778">
        <v>0.92149999999999999</v>
      </c>
      <c r="BZ68" s="622"/>
      <c r="CA68" s="619" t="s">
        <v>449</v>
      </c>
      <c r="CB68" s="619" t="s">
        <v>642</v>
      </c>
      <c r="CC68" s="770">
        <v>43172</v>
      </c>
      <c r="CD68" s="770">
        <v>44701</v>
      </c>
      <c r="CE68" s="770">
        <v>45181</v>
      </c>
      <c r="CF68" s="820">
        <v>44351.333333333336</v>
      </c>
      <c r="CG68" s="820">
        <v>1.0802</v>
      </c>
      <c r="CH68" s="639"/>
      <c r="CI68" s="820">
        <v>-829.66666666666424</v>
      </c>
      <c r="CJ68" s="820">
        <v>-1.84E-2</v>
      </c>
      <c r="CL68" s="619" t="s">
        <v>449</v>
      </c>
      <c r="CM68" s="619" t="s">
        <v>642</v>
      </c>
      <c r="CN68" s="780" t="s">
        <v>2</v>
      </c>
      <c r="CO68" s="781"/>
      <c r="CP68" s="780">
        <v>14054</v>
      </c>
      <c r="CQ68" s="787">
        <v>27029515</v>
      </c>
      <c r="CR68" s="787">
        <v>0</v>
      </c>
      <c r="CS68" s="787">
        <v>27029515</v>
      </c>
      <c r="CT68" s="787">
        <v>1923.26</v>
      </c>
      <c r="CU68" s="781"/>
      <c r="CV68" s="822" t="s">
        <v>2</v>
      </c>
      <c r="CW68" s="787" t="s">
        <v>2</v>
      </c>
      <c r="CX68" s="785" t="s">
        <v>2</v>
      </c>
      <c r="CY68" s="786"/>
      <c r="CZ68" s="787">
        <v>0.46</v>
      </c>
      <c r="DA68" s="787" t="s">
        <v>2</v>
      </c>
      <c r="DB68" s="781"/>
      <c r="DC68" s="785" t="s">
        <v>2</v>
      </c>
      <c r="DX68" s="1038" t="s">
        <v>367</v>
      </c>
      <c r="DY68" s="1038" t="s">
        <v>367</v>
      </c>
      <c r="DZ68" s="1038" t="s">
        <v>744</v>
      </c>
      <c r="EA68" s="1039" t="s">
        <v>368</v>
      </c>
      <c r="EB68" s="792">
        <v>4134</v>
      </c>
      <c r="EC68" s="793"/>
      <c r="ED68" s="794">
        <v>4134</v>
      </c>
      <c r="EE68" s="794"/>
      <c r="EF68" s="793"/>
      <c r="EG68" s="794">
        <v>0.99089165867689355</v>
      </c>
      <c r="EH68" s="793"/>
      <c r="EI68" s="794">
        <v>0</v>
      </c>
      <c r="EJ68" s="794"/>
      <c r="EK68" s="794">
        <v>0</v>
      </c>
      <c r="EL68" s="794">
        <v>0</v>
      </c>
      <c r="EM68" s="793">
        <v>0</v>
      </c>
      <c r="EN68" s="793"/>
      <c r="EO68" s="795"/>
      <c r="ES68" s="823" t="s">
        <v>429</v>
      </c>
      <c r="ET68" s="824" t="s">
        <v>430</v>
      </c>
      <c r="EU68" s="841">
        <v>2859283</v>
      </c>
    </row>
    <row r="69" spans="1:151" ht="15.75">
      <c r="A69" s="798" t="s">
        <v>451</v>
      </c>
      <c r="B69" s="799" t="s">
        <v>452</v>
      </c>
      <c r="C69" s="744">
        <v>14832</v>
      </c>
      <c r="D69" s="745">
        <v>16132</v>
      </c>
      <c r="E69" s="800"/>
      <c r="F69" s="800">
        <v>16132</v>
      </c>
      <c r="G69" s="800"/>
      <c r="H69" s="801">
        <v>16132</v>
      </c>
      <c r="K69" s="802" t="s">
        <v>451</v>
      </c>
      <c r="L69" s="803" t="s">
        <v>452</v>
      </c>
      <c r="M69" s="804">
        <v>5342121153</v>
      </c>
      <c r="N69" s="805">
        <v>221318427</v>
      </c>
      <c r="O69" s="804">
        <v>5120802726</v>
      </c>
      <c r="P69" s="802">
        <v>2017</v>
      </c>
      <c r="Q69" s="752">
        <v>0.98419999999999996</v>
      </c>
      <c r="R69" s="803">
        <v>5203010289</v>
      </c>
      <c r="S69" s="806">
        <v>221318427</v>
      </c>
      <c r="T69" s="803">
        <v>160466675</v>
      </c>
      <c r="U69" s="803">
        <v>1878842879</v>
      </c>
      <c r="V69" s="803">
        <v>7463638270</v>
      </c>
      <c r="X69" s="619" t="s">
        <v>451</v>
      </c>
      <c r="Y69" s="619" t="s">
        <v>452</v>
      </c>
      <c r="Z69" s="807">
        <v>7463638270</v>
      </c>
      <c r="AA69" s="808">
        <v>49409285.347400002</v>
      </c>
      <c r="AB69" s="756">
        <v>13963088</v>
      </c>
      <c r="AC69" s="756">
        <v>448083</v>
      </c>
      <c r="AD69" s="809">
        <v>63820456.347400002</v>
      </c>
      <c r="AE69" s="810">
        <v>16132</v>
      </c>
      <c r="AF69" s="807">
        <v>3956</v>
      </c>
      <c r="AG69" s="807">
        <v>0.64770000000000005</v>
      </c>
      <c r="AI69" s="619" t="s">
        <v>451</v>
      </c>
      <c r="AJ69" s="619" t="s">
        <v>452</v>
      </c>
      <c r="AK69" s="760">
        <v>63820456.347400002</v>
      </c>
      <c r="AL69" s="761">
        <v>16132</v>
      </c>
      <c r="AM69" s="811">
        <v>3956</v>
      </c>
      <c r="AN69" s="812">
        <v>0.64770000000000005</v>
      </c>
      <c r="AO69" s="813">
        <v>0.59499999999999997</v>
      </c>
      <c r="AP69" s="814">
        <v>0.94930000000000003</v>
      </c>
      <c r="AQ69" s="812">
        <v>0.79330000000000001</v>
      </c>
      <c r="AR69" s="815">
        <v>0.79330000000000001</v>
      </c>
      <c r="AS69" s="825">
        <v>1507.57</v>
      </c>
      <c r="AT69" s="826">
        <v>392.81000000000017</v>
      </c>
      <c r="AU69" s="814">
        <v>6336811</v>
      </c>
      <c r="AV69" s="812">
        <v>0.94</v>
      </c>
      <c r="AW69" s="811">
        <v>5956602</v>
      </c>
      <c r="BB69" s="619" t="s">
        <v>451</v>
      </c>
      <c r="BC69" s="619" t="s">
        <v>643</v>
      </c>
      <c r="BD69" s="768">
        <v>7463638270</v>
      </c>
      <c r="BE69" s="769">
        <v>540.41</v>
      </c>
      <c r="BF69" s="808">
        <v>13811066</v>
      </c>
      <c r="BG69" s="816">
        <v>0.59499999999999997</v>
      </c>
      <c r="BH69" s="673"/>
      <c r="BI69" s="770">
        <v>16132</v>
      </c>
      <c r="BJ69" s="808">
        <v>29.85</v>
      </c>
      <c r="BK69" s="770">
        <v>94484</v>
      </c>
      <c r="BL69" s="810">
        <v>175</v>
      </c>
      <c r="BN69" s="619" t="s">
        <v>449</v>
      </c>
      <c r="BO69" s="619" t="s">
        <v>450</v>
      </c>
      <c r="BP69" s="772">
        <v>0.99760254083484567</v>
      </c>
      <c r="BQ69" s="817">
        <v>0.99697772795216755</v>
      </c>
      <c r="BR69" s="818">
        <v>0.97930000000000006</v>
      </c>
      <c r="BS69" s="774"/>
      <c r="BT69" s="819">
        <v>2015</v>
      </c>
      <c r="BU69" s="776">
        <v>0.98819999999999997</v>
      </c>
      <c r="BV69" s="777"/>
      <c r="BW69" s="778">
        <v>0.46500000000000002</v>
      </c>
      <c r="BX69" s="778">
        <v>0.46</v>
      </c>
      <c r="BY69" s="778">
        <v>0.69489999999999996</v>
      </c>
      <c r="BZ69" s="622"/>
      <c r="CA69" s="619" t="s">
        <v>451</v>
      </c>
      <c r="CB69" s="619" t="s">
        <v>643</v>
      </c>
      <c r="CC69" s="770">
        <v>37824</v>
      </c>
      <c r="CD69" s="770">
        <v>39236</v>
      </c>
      <c r="CE69" s="770">
        <v>39875</v>
      </c>
      <c r="CF69" s="820">
        <v>38978.333333333336</v>
      </c>
      <c r="CG69" s="820">
        <v>0.94930000000000003</v>
      </c>
      <c r="CH69" s="639"/>
      <c r="CI69" s="820">
        <v>-896.66666666666424</v>
      </c>
      <c r="CJ69" s="820">
        <v>-2.2499999999999999E-2</v>
      </c>
      <c r="CL69" s="619" t="s">
        <v>451</v>
      </c>
      <c r="CM69" s="619" t="s">
        <v>643</v>
      </c>
      <c r="CN69" s="780">
        <v>0.79330000000000001</v>
      </c>
      <c r="CO69" s="781"/>
      <c r="CP69" s="780">
        <v>16132</v>
      </c>
      <c r="CQ69" s="787">
        <v>22508589</v>
      </c>
      <c r="CR69" s="787">
        <v>357456</v>
      </c>
      <c r="CS69" s="787">
        <v>22866045</v>
      </c>
      <c r="CT69" s="787">
        <v>1417.43</v>
      </c>
      <c r="CU69" s="781"/>
      <c r="CV69" s="822">
        <v>1507.57</v>
      </c>
      <c r="CW69" s="787">
        <v>392.81000000000017</v>
      </c>
      <c r="CX69" s="785">
        <v>0.94</v>
      </c>
      <c r="CY69" s="786"/>
      <c r="CZ69" s="787">
        <v>0.65900000000000003</v>
      </c>
      <c r="DA69" s="787" t="s">
        <v>2</v>
      </c>
      <c r="DB69" s="781"/>
      <c r="DC69" s="785">
        <v>0.94</v>
      </c>
      <c r="DX69" s="1044" t="s">
        <v>367</v>
      </c>
      <c r="DY69" s="1040" t="s">
        <v>766</v>
      </c>
      <c r="DZ69" s="1040" t="s">
        <v>6</v>
      </c>
      <c r="EA69" s="1041" t="s">
        <v>1073</v>
      </c>
      <c r="EB69" s="792">
        <v>38</v>
      </c>
      <c r="EC69" s="827"/>
      <c r="ED69" s="828">
        <v>38</v>
      </c>
      <c r="EE69" s="828">
        <v>4172</v>
      </c>
      <c r="EF69" s="827"/>
      <c r="EG69" s="828">
        <v>9.1083413231064243E-3</v>
      </c>
      <c r="EH69" s="827"/>
      <c r="EI69" s="794">
        <v>0</v>
      </c>
      <c r="EJ69" s="828"/>
      <c r="EK69" s="828">
        <v>0</v>
      </c>
      <c r="EL69" s="828"/>
      <c r="EM69" s="827"/>
      <c r="EN69" s="827"/>
      <c r="EO69" s="829"/>
      <c r="ES69" s="823" t="s">
        <v>431</v>
      </c>
      <c r="ET69" s="824" t="s">
        <v>432</v>
      </c>
      <c r="EU69" s="841">
        <v>3549724</v>
      </c>
    </row>
    <row r="70" spans="1:151" ht="15.75">
      <c r="A70" s="798" t="s">
        <v>453</v>
      </c>
      <c r="B70" s="799" t="s">
        <v>454</v>
      </c>
      <c r="C70" s="744">
        <v>26292</v>
      </c>
      <c r="D70" s="745">
        <v>28534</v>
      </c>
      <c r="E70" s="800"/>
      <c r="F70" s="800">
        <v>28534</v>
      </c>
      <c r="G70" s="800"/>
      <c r="H70" s="801">
        <v>28534</v>
      </c>
      <c r="K70" s="802" t="s">
        <v>453</v>
      </c>
      <c r="L70" s="803" t="s">
        <v>454</v>
      </c>
      <c r="M70" s="804">
        <v>28948394127</v>
      </c>
      <c r="N70" s="805">
        <v>31287600</v>
      </c>
      <c r="O70" s="804">
        <v>28917106527</v>
      </c>
      <c r="P70" s="802">
        <v>2017</v>
      </c>
      <c r="Q70" s="752">
        <v>0.95279999999999998</v>
      </c>
      <c r="R70" s="803">
        <v>30349608026</v>
      </c>
      <c r="S70" s="806">
        <v>31287600</v>
      </c>
      <c r="T70" s="803">
        <v>673709962</v>
      </c>
      <c r="U70" s="803">
        <v>4109028045</v>
      </c>
      <c r="V70" s="803">
        <v>35163633633</v>
      </c>
      <c r="X70" s="619" t="s">
        <v>453</v>
      </c>
      <c r="Y70" s="619" t="s">
        <v>454</v>
      </c>
      <c r="Z70" s="807">
        <v>35163633633</v>
      </c>
      <c r="AA70" s="808">
        <v>232783254.65046</v>
      </c>
      <c r="AB70" s="756">
        <v>65425267</v>
      </c>
      <c r="AC70" s="756">
        <v>811294</v>
      </c>
      <c r="AD70" s="809">
        <v>299019815.65046</v>
      </c>
      <c r="AE70" s="810">
        <v>28534</v>
      </c>
      <c r="AF70" s="807">
        <v>10479</v>
      </c>
      <c r="AG70" s="807">
        <v>1.7156</v>
      </c>
      <c r="AI70" s="619" t="s">
        <v>453</v>
      </c>
      <c r="AJ70" s="619" t="s">
        <v>454</v>
      </c>
      <c r="AK70" s="760">
        <v>299019815.65046</v>
      </c>
      <c r="AL70" s="761">
        <v>28534</v>
      </c>
      <c r="AM70" s="811">
        <v>10479</v>
      </c>
      <c r="AN70" s="812">
        <v>1.7156</v>
      </c>
      <c r="AO70" s="813">
        <v>7.9090999999999996</v>
      </c>
      <c r="AP70" s="814">
        <v>0.99850000000000005</v>
      </c>
      <c r="AQ70" s="812">
        <v>1.9763999999999999</v>
      </c>
      <c r="AR70" s="815" t="s">
        <v>2</v>
      </c>
      <c r="AS70" s="825" t="s">
        <v>2</v>
      </c>
      <c r="AT70" s="826" t="s">
        <v>2</v>
      </c>
      <c r="AU70" s="814">
        <v>0</v>
      </c>
      <c r="AV70" s="812" t="s">
        <v>2</v>
      </c>
      <c r="AW70" s="811">
        <v>0</v>
      </c>
      <c r="BB70" s="619" t="s">
        <v>453</v>
      </c>
      <c r="BC70" s="619" t="s">
        <v>644</v>
      </c>
      <c r="BD70" s="768">
        <v>35163633633</v>
      </c>
      <c r="BE70" s="769">
        <v>191.53</v>
      </c>
      <c r="BF70" s="808">
        <v>183593346</v>
      </c>
      <c r="BG70" s="816">
        <v>7.9090999999999996</v>
      </c>
      <c r="BH70" s="673"/>
      <c r="BI70" s="770">
        <v>28534</v>
      </c>
      <c r="BJ70" s="808">
        <v>148.97999999999999</v>
      </c>
      <c r="BK70" s="770">
        <v>225369</v>
      </c>
      <c r="BL70" s="810">
        <v>1177</v>
      </c>
      <c r="BN70" s="619" t="s">
        <v>451</v>
      </c>
      <c r="BO70" s="619" t="s">
        <v>452</v>
      </c>
      <c r="BP70" s="772">
        <v>1.0183333333333333</v>
      </c>
      <c r="BQ70" s="772">
        <v>1.0223680555555557</v>
      </c>
      <c r="BR70" s="773">
        <v>0.98419999999999996</v>
      </c>
      <c r="BS70" s="774"/>
      <c r="BT70" s="775">
        <v>2017</v>
      </c>
      <c r="BU70" s="776">
        <v>0.98419999999999996</v>
      </c>
      <c r="BV70" s="777"/>
      <c r="BW70" s="778">
        <v>0.67</v>
      </c>
      <c r="BX70" s="778">
        <v>0.65900000000000003</v>
      </c>
      <c r="BY70" s="778">
        <v>0.99550000000000005</v>
      </c>
      <c r="BZ70" s="622"/>
      <c r="CA70" s="619" t="s">
        <v>453</v>
      </c>
      <c r="CB70" s="619" t="s">
        <v>644</v>
      </c>
      <c r="CC70" s="770">
        <v>39415</v>
      </c>
      <c r="CD70" s="770">
        <v>41324</v>
      </c>
      <c r="CE70" s="770">
        <v>42262</v>
      </c>
      <c r="CF70" s="820">
        <v>41000.333333333336</v>
      </c>
      <c r="CG70" s="820">
        <v>0.99850000000000005</v>
      </c>
      <c r="CH70" s="639"/>
      <c r="CI70" s="820">
        <v>-1261.6666666666642</v>
      </c>
      <c r="CJ70" s="820">
        <v>-2.9899999999999999E-2</v>
      </c>
      <c r="CL70" s="619" t="s">
        <v>453</v>
      </c>
      <c r="CM70" s="619" t="s">
        <v>644</v>
      </c>
      <c r="CN70" s="780" t="s">
        <v>2</v>
      </c>
      <c r="CO70" s="781"/>
      <c r="CP70" s="780">
        <v>28534</v>
      </c>
      <c r="CQ70" s="787">
        <v>72855604</v>
      </c>
      <c r="CR70" s="787">
        <v>0</v>
      </c>
      <c r="CS70" s="787">
        <v>72855604</v>
      </c>
      <c r="CT70" s="787">
        <v>2553.29</v>
      </c>
      <c r="CU70" s="781"/>
      <c r="CV70" s="822" t="s">
        <v>2</v>
      </c>
      <c r="CW70" s="787" t="s">
        <v>2</v>
      </c>
      <c r="CX70" s="785" t="s">
        <v>2</v>
      </c>
      <c r="CY70" s="786"/>
      <c r="CZ70" s="787">
        <v>0.54300000000000004</v>
      </c>
      <c r="DA70" s="787" t="s">
        <v>2</v>
      </c>
      <c r="DB70" s="781"/>
      <c r="DC70" s="785" t="s">
        <v>2</v>
      </c>
      <c r="DX70" s="1042" t="s">
        <v>369</v>
      </c>
      <c r="DY70" s="1042" t="s">
        <v>369</v>
      </c>
      <c r="DZ70" s="1042" t="s">
        <v>744</v>
      </c>
      <c r="EA70" s="1043" t="s">
        <v>370</v>
      </c>
      <c r="EB70" s="792">
        <v>5172</v>
      </c>
      <c r="EC70" s="833"/>
      <c r="ED70" s="834">
        <v>5172</v>
      </c>
      <c r="EE70" s="834">
        <v>5172</v>
      </c>
      <c r="EF70" s="833"/>
      <c r="EG70" s="834">
        <v>1</v>
      </c>
      <c r="EH70" s="833"/>
      <c r="EI70" s="794">
        <v>0</v>
      </c>
      <c r="EJ70" s="834"/>
      <c r="EK70" s="834">
        <v>0</v>
      </c>
      <c r="EL70" s="834">
        <v>0</v>
      </c>
      <c r="EM70" s="833">
        <v>0</v>
      </c>
      <c r="EN70" s="833"/>
      <c r="EO70" s="835"/>
      <c r="ES70" s="823" t="s">
        <v>433</v>
      </c>
      <c r="ET70" s="824" t="s">
        <v>434</v>
      </c>
      <c r="EU70" s="841">
        <v>0</v>
      </c>
    </row>
    <row r="71" spans="1:151" ht="15.75">
      <c r="A71" s="798" t="s">
        <v>455</v>
      </c>
      <c r="B71" s="799" t="s">
        <v>456</v>
      </c>
      <c r="C71" s="744">
        <v>1533</v>
      </c>
      <c r="D71" s="745">
        <v>2836</v>
      </c>
      <c r="E71" s="800"/>
      <c r="F71" s="800">
        <v>2836</v>
      </c>
      <c r="G71" s="800"/>
      <c r="H71" s="801">
        <v>2836</v>
      </c>
      <c r="K71" s="802" t="s">
        <v>455</v>
      </c>
      <c r="L71" s="803" t="s">
        <v>456</v>
      </c>
      <c r="M71" s="804">
        <v>1455287936</v>
      </c>
      <c r="N71" s="805">
        <v>179736670</v>
      </c>
      <c r="O71" s="804">
        <v>1275551266</v>
      </c>
      <c r="P71" s="802">
        <v>2015</v>
      </c>
      <c r="Q71" s="752">
        <v>0.99960000000000004</v>
      </c>
      <c r="R71" s="803">
        <v>1276061691</v>
      </c>
      <c r="S71" s="806">
        <v>179736670</v>
      </c>
      <c r="T71" s="803">
        <v>129789535</v>
      </c>
      <c r="U71" s="803">
        <v>463608296</v>
      </c>
      <c r="V71" s="803">
        <v>2049196192</v>
      </c>
      <c r="X71" s="619" t="s">
        <v>455</v>
      </c>
      <c r="Y71" s="619" t="s">
        <v>456</v>
      </c>
      <c r="Z71" s="807">
        <v>2049196192</v>
      </c>
      <c r="AA71" s="808">
        <v>13565678.79104</v>
      </c>
      <c r="AB71" s="756">
        <v>2368015</v>
      </c>
      <c r="AC71" s="756">
        <v>56903</v>
      </c>
      <c r="AD71" s="809">
        <v>15990596.79104</v>
      </c>
      <c r="AE71" s="810">
        <v>2836</v>
      </c>
      <c r="AF71" s="807">
        <v>5638</v>
      </c>
      <c r="AG71" s="807">
        <v>0.92310000000000003</v>
      </c>
      <c r="AI71" s="619" t="s">
        <v>455</v>
      </c>
      <c r="AJ71" s="619" t="s">
        <v>456</v>
      </c>
      <c r="AK71" s="760">
        <v>15990596.79104</v>
      </c>
      <c r="AL71" s="761">
        <v>2836</v>
      </c>
      <c r="AM71" s="811">
        <v>5638</v>
      </c>
      <c r="AN71" s="812">
        <v>0.92310000000000003</v>
      </c>
      <c r="AO71" s="813">
        <v>0.16450000000000001</v>
      </c>
      <c r="AP71" s="814">
        <v>0.76339999999999997</v>
      </c>
      <c r="AQ71" s="812">
        <v>0.76739999999999986</v>
      </c>
      <c r="AR71" s="815">
        <v>0.76739999999999986</v>
      </c>
      <c r="AS71" s="825">
        <v>1458.35</v>
      </c>
      <c r="AT71" s="826">
        <v>442.0300000000002</v>
      </c>
      <c r="AU71" s="814">
        <v>1253597</v>
      </c>
      <c r="AV71" s="812">
        <v>1</v>
      </c>
      <c r="AW71" s="811">
        <v>1253597</v>
      </c>
      <c r="BB71" s="619" t="s">
        <v>455</v>
      </c>
      <c r="BC71" s="619" t="s">
        <v>645</v>
      </c>
      <c r="BD71" s="768">
        <v>2049196192</v>
      </c>
      <c r="BE71" s="769">
        <v>536.59</v>
      </c>
      <c r="BF71" s="808">
        <v>3818924</v>
      </c>
      <c r="BG71" s="816">
        <v>0.16450000000000001</v>
      </c>
      <c r="BH71" s="673"/>
      <c r="BI71" s="770">
        <v>2836</v>
      </c>
      <c r="BJ71" s="808">
        <v>5.29</v>
      </c>
      <c r="BK71" s="770">
        <v>20930</v>
      </c>
      <c r="BL71" s="810">
        <v>39</v>
      </c>
      <c r="BN71" s="619" t="s">
        <v>453</v>
      </c>
      <c r="BO71" s="619" t="s">
        <v>454</v>
      </c>
      <c r="BP71" s="772">
        <v>0.93154875717017205</v>
      </c>
      <c r="BQ71" s="772">
        <v>0.90159292035398242</v>
      </c>
      <c r="BR71" s="773">
        <v>0.95279999999999998</v>
      </c>
      <c r="BS71" s="774"/>
      <c r="BT71" s="775">
        <v>2017</v>
      </c>
      <c r="BU71" s="776">
        <v>0.95279999999999998</v>
      </c>
      <c r="BV71" s="777"/>
      <c r="BW71" s="778">
        <v>0.56999999999999995</v>
      </c>
      <c r="BX71" s="778">
        <v>0.54300000000000004</v>
      </c>
      <c r="BY71" s="778">
        <v>0.82020000000000004</v>
      </c>
      <c r="BZ71" s="622"/>
      <c r="CA71" s="619" t="s">
        <v>455</v>
      </c>
      <c r="CB71" s="619" t="s">
        <v>645</v>
      </c>
      <c r="CC71" s="770">
        <v>30689</v>
      </c>
      <c r="CD71" s="770">
        <v>31205</v>
      </c>
      <c r="CE71" s="770">
        <v>32143</v>
      </c>
      <c r="CF71" s="820">
        <v>31345.666666666668</v>
      </c>
      <c r="CG71" s="820">
        <v>0.76339999999999997</v>
      </c>
      <c r="CH71" s="639"/>
      <c r="CI71" s="820">
        <v>-797.33333333333212</v>
      </c>
      <c r="CJ71" s="820">
        <v>-2.4799999999999999E-2</v>
      </c>
      <c r="CL71" s="619" t="s">
        <v>455</v>
      </c>
      <c r="CM71" s="619" t="s">
        <v>645</v>
      </c>
      <c r="CN71" s="780">
        <v>0.76739999999999986</v>
      </c>
      <c r="CO71" s="781"/>
      <c r="CP71" s="780">
        <v>2836</v>
      </c>
      <c r="CQ71" s="787">
        <v>3650000</v>
      </c>
      <c r="CR71" s="787">
        <v>0</v>
      </c>
      <c r="CS71" s="787">
        <v>3650000</v>
      </c>
      <c r="CT71" s="787">
        <v>1287.02</v>
      </c>
      <c r="CU71" s="781"/>
      <c r="CV71" s="822">
        <v>1458.35</v>
      </c>
      <c r="CW71" s="787">
        <v>442.0300000000002</v>
      </c>
      <c r="CX71" s="785">
        <v>0.88300000000000001</v>
      </c>
      <c r="CY71" s="786"/>
      <c r="CZ71" s="787">
        <v>0.92</v>
      </c>
      <c r="DA71" s="787">
        <v>1</v>
      </c>
      <c r="DB71" s="781"/>
      <c r="DC71" s="785">
        <v>1</v>
      </c>
      <c r="DX71" s="1038" t="s">
        <v>371</v>
      </c>
      <c r="DY71" s="1038" t="s">
        <v>371</v>
      </c>
      <c r="DZ71" s="1038" t="s">
        <v>744</v>
      </c>
      <c r="EA71" s="1039" t="s">
        <v>372</v>
      </c>
      <c r="EB71" s="792">
        <v>18837</v>
      </c>
      <c r="EC71" s="793"/>
      <c r="ED71" s="794">
        <v>18837</v>
      </c>
      <c r="EE71" s="794"/>
      <c r="EF71" s="793"/>
      <c r="EG71" s="794">
        <v>0.76722873900293254</v>
      </c>
      <c r="EH71" s="793"/>
      <c r="EI71" s="794">
        <v>5475835</v>
      </c>
      <c r="EJ71" s="794"/>
      <c r="EK71" s="794">
        <v>4201218</v>
      </c>
      <c r="EL71" s="794">
        <v>5475835</v>
      </c>
      <c r="EM71" s="793">
        <v>0</v>
      </c>
      <c r="EN71" s="793"/>
      <c r="EO71" s="795"/>
      <c r="ES71" s="823" t="s">
        <v>435</v>
      </c>
      <c r="ET71" s="824" t="s">
        <v>436</v>
      </c>
      <c r="EU71" s="841">
        <v>0</v>
      </c>
    </row>
    <row r="72" spans="1:151" ht="15.75">
      <c r="A72" s="798" t="s">
        <v>457</v>
      </c>
      <c r="B72" s="799" t="s">
        <v>458</v>
      </c>
      <c r="C72" s="744">
        <v>27598</v>
      </c>
      <c r="D72" s="745">
        <v>27794</v>
      </c>
      <c r="E72" s="800"/>
      <c r="F72" s="800">
        <v>27794</v>
      </c>
      <c r="G72" s="800"/>
      <c r="H72" s="801">
        <v>27794</v>
      </c>
      <c r="K72" s="802" t="s">
        <v>457</v>
      </c>
      <c r="L72" s="803" t="s">
        <v>458</v>
      </c>
      <c r="M72" s="804">
        <v>11785735914</v>
      </c>
      <c r="N72" s="805">
        <v>121110965</v>
      </c>
      <c r="O72" s="804">
        <v>11664624949</v>
      </c>
      <c r="P72" s="802">
        <v>2014</v>
      </c>
      <c r="Q72" s="752">
        <v>1.0007999999999999</v>
      </c>
      <c r="R72" s="803">
        <v>11655300708</v>
      </c>
      <c r="S72" s="806">
        <v>121110965</v>
      </c>
      <c r="T72" s="803">
        <v>315527205</v>
      </c>
      <c r="U72" s="803">
        <v>1838222844</v>
      </c>
      <c r="V72" s="803">
        <v>13930161722</v>
      </c>
      <c r="X72" s="619" t="s">
        <v>457</v>
      </c>
      <c r="Y72" s="619" t="s">
        <v>458</v>
      </c>
      <c r="Z72" s="807">
        <v>13930161722</v>
      </c>
      <c r="AA72" s="808">
        <v>92217670.599639997</v>
      </c>
      <c r="AB72" s="756">
        <v>35907990</v>
      </c>
      <c r="AC72" s="756">
        <v>808490</v>
      </c>
      <c r="AD72" s="809">
        <v>128934150.59964</v>
      </c>
      <c r="AE72" s="810">
        <v>27794</v>
      </c>
      <c r="AF72" s="807">
        <v>4639</v>
      </c>
      <c r="AG72" s="807">
        <v>0.75949999999999995</v>
      </c>
      <c r="AI72" s="619" t="s">
        <v>457</v>
      </c>
      <c r="AJ72" s="619" t="s">
        <v>458</v>
      </c>
      <c r="AK72" s="760">
        <v>128934150.59964</v>
      </c>
      <c r="AL72" s="761">
        <v>27794</v>
      </c>
      <c r="AM72" s="811">
        <v>4639</v>
      </c>
      <c r="AN72" s="812">
        <v>0.75949999999999995</v>
      </c>
      <c r="AO72" s="813">
        <v>0.78680000000000005</v>
      </c>
      <c r="AP72" s="814">
        <v>1.1035999999999999</v>
      </c>
      <c r="AQ72" s="812">
        <v>0.93429999999999991</v>
      </c>
      <c r="AR72" s="815">
        <v>0.93429999999999991</v>
      </c>
      <c r="AS72" s="825">
        <v>1775.53</v>
      </c>
      <c r="AT72" s="826">
        <v>124.85000000000014</v>
      </c>
      <c r="AU72" s="814">
        <v>3470081</v>
      </c>
      <c r="AV72" s="812">
        <v>1</v>
      </c>
      <c r="AW72" s="811">
        <v>3470081</v>
      </c>
      <c r="BB72" s="619" t="s">
        <v>457</v>
      </c>
      <c r="BC72" s="619" t="s">
        <v>646</v>
      </c>
      <c r="BD72" s="768">
        <v>13930161722</v>
      </c>
      <c r="BE72" s="769">
        <v>762.74</v>
      </c>
      <c r="BF72" s="808">
        <v>18263316</v>
      </c>
      <c r="BG72" s="816">
        <v>0.78680000000000005</v>
      </c>
      <c r="BH72" s="673"/>
      <c r="BI72" s="770">
        <v>27794</v>
      </c>
      <c r="BJ72" s="808">
        <v>36.44</v>
      </c>
      <c r="BK72" s="770">
        <v>193680</v>
      </c>
      <c r="BL72" s="810">
        <v>254</v>
      </c>
      <c r="BN72" s="619" t="s">
        <v>455</v>
      </c>
      <c r="BO72" s="619" t="s">
        <v>456</v>
      </c>
      <c r="BP72" s="772">
        <v>0.99055291534949075</v>
      </c>
      <c r="BQ72" s="817">
        <v>1.0034987012987013</v>
      </c>
      <c r="BR72" s="818">
        <v>1</v>
      </c>
      <c r="BS72" s="774"/>
      <c r="BT72" s="819">
        <v>2015</v>
      </c>
      <c r="BU72" s="776">
        <v>0.99960000000000004</v>
      </c>
      <c r="BV72" s="777"/>
      <c r="BW72" s="778">
        <v>0.92</v>
      </c>
      <c r="BX72" s="778">
        <v>0.92</v>
      </c>
      <c r="BY72" s="778">
        <v>1.3896999999999999</v>
      </c>
      <c r="BZ72" s="622"/>
      <c r="CA72" s="619" t="s">
        <v>457</v>
      </c>
      <c r="CB72" s="619" t="s">
        <v>646</v>
      </c>
      <c r="CC72" s="770">
        <v>44078</v>
      </c>
      <c r="CD72" s="770">
        <v>44349</v>
      </c>
      <c r="CE72" s="770">
        <v>47517</v>
      </c>
      <c r="CF72" s="820">
        <v>45314.666666666664</v>
      </c>
      <c r="CG72" s="820">
        <v>1.1035999999999999</v>
      </c>
      <c r="CH72" s="639"/>
      <c r="CI72" s="820">
        <v>-2202.3333333333358</v>
      </c>
      <c r="CJ72" s="820">
        <v>-4.6300000000000001E-2</v>
      </c>
      <c r="CL72" s="619" t="s">
        <v>457</v>
      </c>
      <c r="CM72" s="619" t="s">
        <v>646</v>
      </c>
      <c r="CN72" s="780">
        <v>0.93429999999999991</v>
      </c>
      <c r="CO72" s="781"/>
      <c r="CP72" s="780">
        <v>27794</v>
      </c>
      <c r="CQ72" s="787">
        <v>46712236</v>
      </c>
      <c r="CR72" s="787">
        <v>0</v>
      </c>
      <c r="CS72" s="787">
        <v>46712236</v>
      </c>
      <c r="CT72" s="787">
        <v>1680.66</v>
      </c>
      <c r="CU72" s="781"/>
      <c r="CV72" s="822">
        <v>1775.53</v>
      </c>
      <c r="CW72" s="787">
        <v>124.85000000000014</v>
      </c>
      <c r="CX72" s="785">
        <v>0.94699999999999995</v>
      </c>
      <c r="CY72" s="786"/>
      <c r="CZ72" s="787">
        <v>0.67600000000000005</v>
      </c>
      <c r="DA72" s="787">
        <v>1</v>
      </c>
      <c r="DB72" s="781"/>
      <c r="DC72" s="785">
        <v>1</v>
      </c>
      <c r="DX72" s="1038" t="s">
        <v>371</v>
      </c>
      <c r="DY72" s="1038" t="s">
        <v>53</v>
      </c>
      <c r="DZ72" s="1038" t="s">
        <v>744</v>
      </c>
      <c r="EA72" s="1039" t="s">
        <v>54</v>
      </c>
      <c r="EB72" s="792">
        <v>3031</v>
      </c>
      <c r="EC72" s="793"/>
      <c r="ED72" s="794">
        <v>3031</v>
      </c>
      <c r="EE72" s="794"/>
      <c r="EF72" s="793"/>
      <c r="EG72" s="794">
        <v>0.12345226458129684</v>
      </c>
      <c r="EH72" s="793"/>
      <c r="EI72" s="794">
        <v>0</v>
      </c>
      <c r="EJ72" s="794"/>
      <c r="EK72" s="794">
        <v>676004</v>
      </c>
      <c r="EL72" s="794"/>
      <c r="EM72" s="793"/>
      <c r="EN72" s="793"/>
      <c r="EO72" s="795"/>
      <c r="ES72" s="823" t="s">
        <v>437</v>
      </c>
      <c r="ET72" s="824" t="s">
        <v>438</v>
      </c>
      <c r="EU72" s="841">
        <v>103389</v>
      </c>
    </row>
    <row r="73" spans="1:151" ht="15.75">
      <c r="A73" s="798" t="s">
        <v>459</v>
      </c>
      <c r="B73" s="799" t="s">
        <v>460</v>
      </c>
      <c r="C73" s="744">
        <v>7388</v>
      </c>
      <c r="D73" s="745">
        <v>20910</v>
      </c>
      <c r="E73" s="800"/>
      <c r="F73" s="800">
        <v>20910</v>
      </c>
      <c r="G73" s="800"/>
      <c r="H73" s="801">
        <v>20910</v>
      </c>
      <c r="K73" s="802" t="s">
        <v>459</v>
      </c>
      <c r="L73" s="803" t="s">
        <v>460</v>
      </c>
      <c r="M73" s="804">
        <v>16327114900</v>
      </c>
      <c r="N73" s="805">
        <v>336477948</v>
      </c>
      <c r="O73" s="804">
        <v>15990636952</v>
      </c>
      <c r="P73" s="802">
        <v>2017</v>
      </c>
      <c r="Q73" s="752">
        <v>1</v>
      </c>
      <c r="R73" s="803">
        <v>15990636952</v>
      </c>
      <c r="S73" s="806">
        <v>336477948</v>
      </c>
      <c r="T73" s="803">
        <v>315583138</v>
      </c>
      <c r="U73" s="803">
        <v>1598794007</v>
      </c>
      <c r="V73" s="803">
        <v>18241492045</v>
      </c>
      <c r="X73" s="619" t="s">
        <v>459</v>
      </c>
      <c r="Y73" s="619" t="s">
        <v>460</v>
      </c>
      <c r="Z73" s="807">
        <v>18241492045</v>
      </c>
      <c r="AA73" s="808">
        <v>120758677.3379</v>
      </c>
      <c r="AB73" s="756">
        <v>27631329</v>
      </c>
      <c r="AC73" s="756">
        <v>637124</v>
      </c>
      <c r="AD73" s="809">
        <v>149027130.33789998</v>
      </c>
      <c r="AE73" s="810">
        <v>20910</v>
      </c>
      <c r="AF73" s="807">
        <v>7127</v>
      </c>
      <c r="AG73" s="807">
        <v>1.1668000000000001</v>
      </c>
      <c r="AI73" s="619" t="s">
        <v>459</v>
      </c>
      <c r="AJ73" s="619" t="s">
        <v>460</v>
      </c>
      <c r="AK73" s="760">
        <v>149027130.33789998</v>
      </c>
      <c r="AL73" s="761">
        <v>20910</v>
      </c>
      <c r="AM73" s="811">
        <v>7127</v>
      </c>
      <c r="AN73" s="812">
        <v>1.1668000000000001</v>
      </c>
      <c r="AO73" s="813">
        <v>1.9746999999999999</v>
      </c>
      <c r="AP73" s="814">
        <v>1.3841000000000001</v>
      </c>
      <c r="AQ73" s="812">
        <v>1.3563000000000001</v>
      </c>
      <c r="AR73" s="815" t="s">
        <v>2</v>
      </c>
      <c r="AS73" s="825" t="s">
        <v>2</v>
      </c>
      <c r="AT73" s="826" t="s">
        <v>2</v>
      </c>
      <c r="AU73" s="814">
        <v>0</v>
      </c>
      <c r="AV73" s="812" t="s">
        <v>2</v>
      </c>
      <c r="AW73" s="811">
        <v>0</v>
      </c>
      <c r="BB73" s="619" t="s">
        <v>459</v>
      </c>
      <c r="BC73" s="619" t="s">
        <v>647</v>
      </c>
      <c r="BD73" s="768">
        <v>18241492045</v>
      </c>
      <c r="BE73" s="769">
        <v>397.96</v>
      </c>
      <c r="BF73" s="808">
        <v>45837501</v>
      </c>
      <c r="BG73" s="816">
        <v>1.9746999999999999</v>
      </c>
      <c r="BH73" s="673"/>
      <c r="BI73" s="770">
        <v>20910</v>
      </c>
      <c r="BJ73" s="808">
        <v>52.54</v>
      </c>
      <c r="BK73" s="770">
        <v>142364</v>
      </c>
      <c r="BL73" s="810">
        <v>358</v>
      </c>
      <c r="BN73" s="619" t="s">
        <v>457</v>
      </c>
      <c r="BO73" s="619" t="s">
        <v>458</v>
      </c>
      <c r="BP73" s="817">
        <v>1</v>
      </c>
      <c r="BQ73" s="772">
        <v>0.99983333333333335</v>
      </c>
      <c r="BR73" s="818">
        <v>1.0017</v>
      </c>
      <c r="BS73" s="774"/>
      <c r="BT73" s="819">
        <v>2014</v>
      </c>
      <c r="BU73" s="776">
        <v>1.0007999999999999</v>
      </c>
      <c r="BV73" s="777"/>
      <c r="BW73" s="778">
        <v>0.67500000000000004</v>
      </c>
      <c r="BX73" s="778">
        <v>0.67600000000000005</v>
      </c>
      <c r="BY73" s="778">
        <v>1.0210999999999999</v>
      </c>
      <c r="BZ73" s="622"/>
      <c r="CA73" s="619" t="s">
        <v>459</v>
      </c>
      <c r="CB73" s="619" t="s">
        <v>647</v>
      </c>
      <c r="CC73" s="770">
        <v>54540</v>
      </c>
      <c r="CD73" s="770">
        <v>57520</v>
      </c>
      <c r="CE73" s="770">
        <v>58438</v>
      </c>
      <c r="CF73" s="820">
        <v>56832.666666666664</v>
      </c>
      <c r="CG73" s="820">
        <v>1.3841000000000001</v>
      </c>
      <c r="CH73" s="639"/>
      <c r="CI73" s="820">
        <v>-1605.3333333333358</v>
      </c>
      <c r="CJ73" s="820">
        <v>-2.75E-2</v>
      </c>
      <c r="CL73" s="619" t="s">
        <v>459</v>
      </c>
      <c r="CM73" s="619" t="s">
        <v>647</v>
      </c>
      <c r="CN73" s="780" t="s">
        <v>2</v>
      </c>
      <c r="CO73" s="781"/>
      <c r="CP73" s="780">
        <v>20910</v>
      </c>
      <c r="CQ73" s="787">
        <v>80591748</v>
      </c>
      <c r="CR73" s="787">
        <v>22803452</v>
      </c>
      <c r="CS73" s="787">
        <v>103395200</v>
      </c>
      <c r="CT73" s="787">
        <v>4944.7700000000004</v>
      </c>
      <c r="CU73" s="781"/>
      <c r="CV73" s="822" t="s">
        <v>2</v>
      </c>
      <c r="CW73" s="787" t="s">
        <v>2</v>
      </c>
      <c r="CX73" s="785" t="s">
        <v>2</v>
      </c>
      <c r="CY73" s="786"/>
      <c r="CZ73" s="787">
        <v>0.83799999999999997</v>
      </c>
      <c r="DA73" s="787">
        <v>1</v>
      </c>
      <c r="DB73" s="781"/>
      <c r="DC73" s="785" t="s">
        <v>2</v>
      </c>
      <c r="DX73" s="1040" t="s">
        <v>371</v>
      </c>
      <c r="DY73" s="1040" t="s">
        <v>55</v>
      </c>
      <c r="DZ73" s="1040" t="s">
        <v>744</v>
      </c>
      <c r="EA73" s="1041" t="s">
        <v>56</v>
      </c>
      <c r="EB73" s="792">
        <v>2284</v>
      </c>
      <c r="EC73" s="827"/>
      <c r="ED73" s="828">
        <v>2284</v>
      </c>
      <c r="EE73" s="828"/>
      <c r="EF73" s="827"/>
      <c r="EG73" s="828">
        <v>9.3027044639947862E-2</v>
      </c>
      <c r="EH73" s="827"/>
      <c r="EI73" s="794">
        <v>0</v>
      </c>
      <c r="EJ73" s="828"/>
      <c r="EK73" s="828">
        <v>509401</v>
      </c>
      <c r="EL73" s="828"/>
      <c r="EM73" s="827"/>
      <c r="EN73" s="827"/>
      <c r="EO73" s="829"/>
      <c r="ES73" s="823" t="s">
        <v>439</v>
      </c>
      <c r="ET73" s="824" t="s">
        <v>440</v>
      </c>
      <c r="EU73" s="841">
        <v>1253550</v>
      </c>
    </row>
    <row r="74" spans="1:151" ht="15.75">
      <c r="A74" s="798" t="s">
        <v>461</v>
      </c>
      <c r="B74" s="799" t="s">
        <v>462</v>
      </c>
      <c r="C74" s="744">
        <v>1367</v>
      </c>
      <c r="D74" s="745">
        <v>1942</v>
      </c>
      <c r="E74" s="800"/>
      <c r="F74" s="800">
        <v>1942</v>
      </c>
      <c r="G74" s="800"/>
      <c r="H74" s="801">
        <v>1942</v>
      </c>
      <c r="K74" s="802" t="s">
        <v>461</v>
      </c>
      <c r="L74" s="803" t="s">
        <v>462</v>
      </c>
      <c r="M74" s="804">
        <v>1430423109</v>
      </c>
      <c r="N74" s="805">
        <v>51251760</v>
      </c>
      <c r="O74" s="804">
        <v>1379171349</v>
      </c>
      <c r="P74" s="802">
        <v>2012</v>
      </c>
      <c r="Q74" s="752">
        <v>0.94020000000000004</v>
      </c>
      <c r="R74" s="803">
        <v>1466891458</v>
      </c>
      <c r="S74" s="806">
        <v>51251760</v>
      </c>
      <c r="T74" s="803">
        <v>33004950</v>
      </c>
      <c r="U74" s="803">
        <v>222213974</v>
      </c>
      <c r="V74" s="803">
        <v>1773362142</v>
      </c>
      <c r="X74" s="619" t="s">
        <v>461</v>
      </c>
      <c r="Y74" s="619" t="s">
        <v>462</v>
      </c>
      <c r="Z74" s="807">
        <v>1773362142</v>
      </c>
      <c r="AA74" s="808">
        <v>11739657.380039999</v>
      </c>
      <c r="AB74" s="756">
        <v>2534116</v>
      </c>
      <c r="AC74" s="756">
        <v>28971</v>
      </c>
      <c r="AD74" s="809">
        <v>14302744.380039999</v>
      </c>
      <c r="AE74" s="810">
        <v>1942</v>
      </c>
      <c r="AF74" s="807">
        <v>7365</v>
      </c>
      <c r="AG74" s="807">
        <v>1.2058</v>
      </c>
      <c r="AI74" s="619" t="s">
        <v>461</v>
      </c>
      <c r="AJ74" s="619" t="s">
        <v>462</v>
      </c>
      <c r="AK74" s="760">
        <v>14302744.380039999</v>
      </c>
      <c r="AL74" s="761">
        <v>1942</v>
      </c>
      <c r="AM74" s="811">
        <v>7365</v>
      </c>
      <c r="AN74" s="812">
        <v>1.2058</v>
      </c>
      <c r="AO74" s="813">
        <v>0.22700000000000001</v>
      </c>
      <c r="AP74" s="814">
        <v>0.9385</v>
      </c>
      <c r="AQ74" s="812">
        <v>0.97430000000000005</v>
      </c>
      <c r="AR74" s="815">
        <v>0.97430000000000005</v>
      </c>
      <c r="AS74" s="825">
        <v>1851.54</v>
      </c>
      <c r="AT74" s="826">
        <v>48.840000000000146</v>
      </c>
      <c r="AU74" s="814">
        <v>94847</v>
      </c>
      <c r="AV74" s="812">
        <v>0.97599999999999998</v>
      </c>
      <c r="AW74" s="811">
        <v>92571</v>
      </c>
      <c r="BB74" s="619" t="s">
        <v>461</v>
      </c>
      <c r="BC74" s="619" t="s">
        <v>648</v>
      </c>
      <c r="BD74" s="768">
        <v>1773362142</v>
      </c>
      <c r="BE74" s="769">
        <v>336.54</v>
      </c>
      <c r="BF74" s="808">
        <v>5269395</v>
      </c>
      <c r="BG74" s="816">
        <v>0.22700000000000001</v>
      </c>
      <c r="BH74" s="673"/>
      <c r="BI74" s="770">
        <v>1942</v>
      </c>
      <c r="BJ74" s="808">
        <v>5.77</v>
      </c>
      <c r="BK74" s="770">
        <v>13315</v>
      </c>
      <c r="BL74" s="810">
        <v>40</v>
      </c>
      <c r="BN74" s="619" t="s">
        <v>459</v>
      </c>
      <c r="BO74" s="619" t="s">
        <v>460</v>
      </c>
      <c r="BP74" s="772">
        <v>0.97897281639928702</v>
      </c>
      <c r="BQ74" s="772">
        <v>0.99217391304347824</v>
      </c>
      <c r="BR74" s="773">
        <v>1</v>
      </c>
      <c r="BS74" s="774"/>
      <c r="BT74" s="775">
        <v>2017</v>
      </c>
      <c r="BU74" s="776">
        <v>1</v>
      </c>
      <c r="BV74" s="777"/>
      <c r="BW74" s="778">
        <v>0.8377</v>
      </c>
      <c r="BX74" s="778">
        <v>0.83799999999999997</v>
      </c>
      <c r="BY74" s="778">
        <v>1.2659</v>
      </c>
      <c r="BZ74" s="622"/>
      <c r="CA74" s="619" t="s">
        <v>461</v>
      </c>
      <c r="CB74" s="619" t="s">
        <v>648</v>
      </c>
      <c r="CC74" s="770">
        <v>36992</v>
      </c>
      <c r="CD74" s="770">
        <v>38823</v>
      </c>
      <c r="CE74" s="770">
        <v>39786</v>
      </c>
      <c r="CF74" s="820">
        <v>38533.666666666664</v>
      </c>
      <c r="CG74" s="820">
        <v>0.9385</v>
      </c>
      <c r="CH74" s="639"/>
      <c r="CI74" s="820">
        <v>-1252.3333333333358</v>
      </c>
      <c r="CJ74" s="820">
        <v>-3.15E-2</v>
      </c>
      <c r="CL74" s="619" t="s">
        <v>461</v>
      </c>
      <c r="CM74" s="619" t="s">
        <v>648</v>
      </c>
      <c r="CN74" s="780">
        <v>0.97430000000000005</v>
      </c>
      <c r="CO74" s="781"/>
      <c r="CP74" s="780">
        <v>1942</v>
      </c>
      <c r="CQ74" s="787">
        <v>3507710</v>
      </c>
      <c r="CR74" s="787">
        <v>0</v>
      </c>
      <c r="CS74" s="787">
        <v>3507710</v>
      </c>
      <c r="CT74" s="787">
        <v>1806.24</v>
      </c>
      <c r="CU74" s="781"/>
      <c r="CV74" s="822">
        <v>1851.54</v>
      </c>
      <c r="CW74" s="787">
        <v>48.840000000000146</v>
      </c>
      <c r="CX74" s="785">
        <v>0.97599999999999998</v>
      </c>
      <c r="CY74" s="786"/>
      <c r="CZ74" s="787">
        <v>0.58799999999999997</v>
      </c>
      <c r="DA74" s="787" t="s">
        <v>2</v>
      </c>
      <c r="DB74" s="781"/>
      <c r="DC74" s="785">
        <v>0.97599999999999998</v>
      </c>
      <c r="DX74" s="1042" t="s">
        <v>371</v>
      </c>
      <c r="DY74" s="1042" t="s">
        <v>1074</v>
      </c>
      <c r="DZ74" s="1042" t="s">
        <v>6</v>
      </c>
      <c r="EA74" s="1043" t="s">
        <v>1075</v>
      </c>
      <c r="EB74" s="792">
        <v>400</v>
      </c>
      <c r="EC74" s="833"/>
      <c r="ED74" s="834">
        <v>400</v>
      </c>
      <c r="EE74" s="834">
        <v>24552</v>
      </c>
      <c r="EF74" s="833"/>
      <c r="EG74" s="834">
        <v>1.6291951775822745E-2</v>
      </c>
      <c r="EH74" s="833"/>
      <c r="EI74" s="794">
        <v>0</v>
      </c>
      <c r="EJ74" s="834"/>
      <c r="EK74" s="834">
        <v>89212</v>
      </c>
      <c r="EL74" s="834"/>
      <c r="EM74" s="833"/>
      <c r="EN74" s="833"/>
      <c r="EO74" s="835"/>
      <c r="ES74" s="823" t="s">
        <v>441</v>
      </c>
      <c r="ET74" s="824" t="s">
        <v>442</v>
      </c>
      <c r="EU74" s="841">
        <v>2331748</v>
      </c>
    </row>
    <row r="75" spans="1:151" ht="15.75">
      <c r="A75" s="798" t="s">
        <v>463</v>
      </c>
      <c r="B75" s="799" t="s">
        <v>464</v>
      </c>
      <c r="C75" s="744">
        <v>5418</v>
      </c>
      <c r="D75" s="745">
        <v>5941</v>
      </c>
      <c r="E75" s="800"/>
      <c r="F75" s="800">
        <v>5941</v>
      </c>
      <c r="G75" s="800"/>
      <c r="H75" s="801">
        <v>5941</v>
      </c>
      <c r="K75" s="802" t="s">
        <v>463</v>
      </c>
      <c r="L75" s="803" t="s">
        <v>464</v>
      </c>
      <c r="M75" s="804">
        <v>2529561465</v>
      </c>
      <c r="N75" s="805">
        <v>108677200</v>
      </c>
      <c r="O75" s="804">
        <v>2420884265</v>
      </c>
      <c r="P75" s="802">
        <v>2014</v>
      </c>
      <c r="Q75" s="752">
        <v>0.98799999999999999</v>
      </c>
      <c r="R75" s="803">
        <v>2450287718</v>
      </c>
      <c r="S75" s="806">
        <v>108677200</v>
      </c>
      <c r="T75" s="803">
        <v>87286345</v>
      </c>
      <c r="U75" s="803">
        <v>662467190</v>
      </c>
      <c r="V75" s="803">
        <v>3308718453</v>
      </c>
      <c r="X75" s="619" t="s">
        <v>463</v>
      </c>
      <c r="Y75" s="619" t="s">
        <v>464</v>
      </c>
      <c r="Z75" s="807">
        <v>3308718453</v>
      </c>
      <c r="AA75" s="808">
        <v>21903716.158860002</v>
      </c>
      <c r="AB75" s="756">
        <v>7692520</v>
      </c>
      <c r="AC75" s="756">
        <v>180039</v>
      </c>
      <c r="AD75" s="809">
        <v>29776275.158860002</v>
      </c>
      <c r="AE75" s="810">
        <v>5941</v>
      </c>
      <c r="AF75" s="807">
        <v>5012</v>
      </c>
      <c r="AG75" s="807">
        <v>0.8206</v>
      </c>
      <c r="AI75" s="619" t="s">
        <v>463</v>
      </c>
      <c r="AJ75" s="619" t="s">
        <v>464</v>
      </c>
      <c r="AK75" s="760">
        <v>29776275.158860002</v>
      </c>
      <c r="AL75" s="761">
        <v>5941</v>
      </c>
      <c r="AM75" s="811">
        <v>5012</v>
      </c>
      <c r="AN75" s="812">
        <v>0.8206</v>
      </c>
      <c r="AO75" s="813">
        <v>0.62829999999999997</v>
      </c>
      <c r="AP75" s="814">
        <v>0.86609999999999998</v>
      </c>
      <c r="AQ75" s="812">
        <v>0.82409999999999994</v>
      </c>
      <c r="AR75" s="815">
        <v>0.82409999999999994</v>
      </c>
      <c r="AS75" s="825">
        <v>1566.1</v>
      </c>
      <c r="AT75" s="826">
        <v>334.2800000000002</v>
      </c>
      <c r="AU75" s="814">
        <v>1985957</v>
      </c>
      <c r="AV75" s="812">
        <v>1</v>
      </c>
      <c r="AW75" s="811">
        <v>1985957</v>
      </c>
      <c r="BB75" s="619" t="s">
        <v>463</v>
      </c>
      <c r="BC75" s="619" t="s">
        <v>649</v>
      </c>
      <c r="BD75" s="768">
        <v>3308718453</v>
      </c>
      <c r="BE75" s="769">
        <v>226.88</v>
      </c>
      <c r="BF75" s="808">
        <v>14583562</v>
      </c>
      <c r="BG75" s="816">
        <v>0.62829999999999997</v>
      </c>
      <c r="BH75" s="673"/>
      <c r="BI75" s="770">
        <v>5941</v>
      </c>
      <c r="BJ75" s="808">
        <v>26.19</v>
      </c>
      <c r="BK75" s="770">
        <v>39901</v>
      </c>
      <c r="BL75" s="810">
        <v>176</v>
      </c>
      <c r="BN75" s="619" t="s">
        <v>461</v>
      </c>
      <c r="BO75" s="619" t="s">
        <v>462</v>
      </c>
      <c r="BP75" s="772">
        <v>0.9286875816993464</v>
      </c>
      <c r="BQ75" s="772">
        <v>0.92895454545454537</v>
      </c>
      <c r="BR75" s="818">
        <v>0.95150000000000001</v>
      </c>
      <c r="BS75" s="774"/>
      <c r="BT75" s="819">
        <v>2012</v>
      </c>
      <c r="BU75" s="776">
        <v>0.94020000000000004</v>
      </c>
      <c r="BV75" s="777"/>
      <c r="BW75" s="778">
        <v>0.625</v>
      </c>
      <c r="BX75" s="778">
        <v>0.58799999999999997</v>
      </c>
      <c r="BY75" s="778">
        <v>0.88819999999999999</v>
      </c>
      <c r="BZ75" s="622"/>
      <c r="CA75" s="619" t="s">
        <v>463</v>
      </c>
      <c r="CB75" s="619" t="s">
        <v>649</v>
      </c>
      <c r="CC75" s="770">
        <v>34560</v>
      </c>
      <c r="CD75" s="770">
        <v>35792</v>
      </c>
      <c r="CE75" s="770">
        <v>36330</v>
      </c>
      <c r="CF75" s="820">
        <v>35560.666666666664</v>
      </c>
      <c r="CG75" s="820">
        <v>0.86609999999999998</v>
      </c>
      <c r="CH75" s="639"/>
      <c r="CI75" s="820">
        <v>-769.33333333333576</v>
      </c>
      <c r="CJ75" s="820">
        <v>-2.12E-2</v>
      </c>
      <c r="CL75" s="619" t="s">
        <v>463</v>
      </c>
      <c r="CM75" s="619" t="s">
        <v>649</v>
      </c>
      <c r="CN75" s="780">
        <v>0.82409999999999994</v>
      </c>
      <c r="CO75" s="781"/>
      <c r="CP75" s="780">
        <v>5941</v>
      </c>
      <c r="CQ75" s="787">
        <v>10000000</v>
      </c>
      <c r="CR75" s="787">
        <v>0</v>
      </c>
      <c r="CS75" s="787">
        <v>10000000</v>
      </c>
      <c r="CT75" s="787">
        <v>1683.22</v>
      </c>
      <c r="CU75" s="781"/>
      <c r="CV75" s="822">
        <v>1566.1</v>
      </c>
      <c r="CW75" s="787">
        <v>334.2800000000002</v>
      </c>
      <c r="CX75" s="785">
        <v>1</v>
      </c>
      <c r="CY75" s="786"/>
      <c r="CZ75" s="787">
        <v>0.76100000000000001</v>
      </c>
      <c r="DA75" s="787">
        <v>1</v>
      </c>
      <c r="DB75" s="781"/>
      <c r="DC75" s="785">
        <v>1</v>
      </c>
      <c r="DX75" s="1042" t="s">
        <v>373</v>
      </c>
      <c r="DY75" s="1042" t="s">
        <v>373</v>
      </c>
      <c r="DZ75" s="1042" t="s">
        <v>744</v>
      </c>
      <c r="EA75" s="1043" t="s">
        <v>374</v>
      </c>
      <c r="EB75" s="792">
        <v>6133</v>
      </c>
      <c r="EC75" s="833"/>
      <c r="ED75" s="834">
        <v>6133</v>
      </c>
      <c r="EE75" s="834">
        <v>6133</v>
      </c>
      <c r="EF75" s="833"/>
      <c r="EG75" s="834">
        <v>1</v>
      </c>
      <c r="EH75" s="833"/>
      <c r="EI75" s="794">
        <v>0</v>
      </c>
      <c r="EJ75" s="834"/>
      <c r="EK75" s="834">
        <v>0</v>
      </c>
      <c r="EL75" s="834">
        <v>0</v>
      </c>
      <c r="EM75" s="833">
        <v>0</v>
      </c>
      <c r="EN75" s="833"/>
      <c r="EO75" s="835"/>
      <c r="ES75" s="823" t="s">
        <v>443</v>
      </c>
      <c r="ET75" s="824" t="s">
        <v>573</v>
      </c>
      <c r="EU75" s="841">
        <v>0</v>
      </c>
    </row>
    <row r="76" spans="1:151" ht="15.75">
      <c r="A76" s="798" t="s">
        <v>465</v>
      </c>
      <c r="B76" s="799" t="s">
        <v>466</v>
      </c>
      <c r="C76" s="744">
        <v>9405</v>
      </c>
      <c r="D76" s="745">
        <v>9405</v>
      </c>
      <c r="E76" s="800"/>
      <c r="F76" s="800">
        <v>9405</v>
      </c>
      <c r="G76" s="800"/>
      <c r="H76" s="801">
        <v>9405</v>
      </c>
      <c r="K76" s="802" t="s">
        <v>465</v>
      </c>
      <c r="L76" s="803" t="s">
        <v>466</v>
      </c>
      <c r="M76" s="804">
        <v>6089564993</v>
      </c>
      <c r="N76" s="805">
        <v>169565734</v>
      </c>
      <c r="O76" s="804">
        <v>5919999259</v>
      </c>
      <c r="P76" s="802">
        <v>2011</v>
      </c>
      <c r="Q76" s="752">
        <v>0.94610000000000005</v>
      </c>
      <c r="R76" s="803">
        <v>6257265890</v>
      </c>
      <c r="S76" s="806">
        <v>169565734</v>
      </c>
      <c r="T76" s="803">
        <v>136798243</v>
      </c>
      <c r="U76" s="803">
        <v>793645515</v>
      </c>
      <c r="V76" s="803">
        <v>7357275382</v>
      </c>
      <c r="X76" s="619" t="s">
        <v>465</v>
      </c>
      <c r="Y76" s="619" t="s">
        <v>466</v>
      </c>
      <c r="Z76" s="807">
        <v>7357275382</v>
      </c>
      <c r="AA76" s="808">
        <v>48705163.028839998</v>
      </c>
      <c r="AB76" s="756">
        <v>11023496</v>
      </c>
      <c r="AC76" s="756">
        <v>210803</v>
      </c>
      <c r="AD76" s="809">
        <v>59939462.028839998</v>
      </c>
      <c r="AE76" s="810">
        <v>9405</v>
      </c>
      <c r="AF76" s="807">
        <v>6373</v>
      </c>
      <c r="AG76" s="807">
        <v>1.0434000000000001</v>
      </c>
      <c r="AI76" s="619" t="s">
        <v>465</v>
      </c>
      <c r="AJ76" s="619" t="s">
        <v>466</v>
      </c>
      <c r="AK76" s="760">
        <v>59939462.028839998</v>
      </c>
      <c r="AL76" s="761">
        <v>9405</v>
      </c>
      <c r="AM76" s="811">
        <v>6373</v>
      </c>
      <c r="AN76" s="812">
        <v>1.0434000000000001</v>
      </c>
      <c r="AO76" s="813">
        <v>0.3644</v>
      </c>
      <c r="AP76" s="814">
        <v>0.80559999999999998</v>
      </c>
      <c r="AQ76" s="812">
        <v>0.85660000000000003</v>
      </c>
      <c r="AR76" s="815">
        <v>0.85660000000000003</v>
      </c>
      <c r="AS76" s="825">
        <v>1627.87</v>
      </c>
      <c r="AT76" s="826">
        <v>272.51000000000022</v>
      </c>
      <c r="AU76" s="814">
        <v>2562957</v>
      </c>
      <c r="AV76" s="812">
        <v>0.92500000000000004</v>
      </c>
      <c r="AW76" s="811">
        <v>2370735</v>
      </c>
      <c r="BB76" s="619" t="s">
        <v>465</v>
      </c>
      <c r="BC76" s="619" t="s">
        <v>650</v>
      </c>
      <c r="BD76" s="768">
        <v>7357275382</v>
      </c>
      <c r="BE76" s="769">
        <v>869.79</v>
      </c>
      <c r="BF76" s="808">
        <v>8458680</v>
      </c>
      <c r="BG76" s="816">
        <v>0.3644</v>
      </c>
      <c r="BH76" s="673"/>
      <c r="BI76" s="770">
        <v>9405</v>
      </c>
      <c r="BJ76" s="808">
        <v>10.81</v>
      </c>
      <c r="BK76" s="770">
        <v>59297</v>
      </c>
      <c r="BL76" s="810">
        <v>68</v>
      </c>
      <c r="BN76" s="619" t="s">
        <v>463</v>
      </c>
      <c r="BO76" s="619" t="s">
        <v>464</v>
      </c>
      <c r="BP76" s="817">
        <v>1.0389944808554672</v>
      </c>
      <c r="BQ76" s="772">
        <v>1</v>
      </c>
      <c r="BR76" s="818">
        <v>0.96299999999999997</v>
      </c>
      <c r="BS76" s="774"/>
      <c r="BT76" s="819">
        <v>2014</v>
      </c>
      <c r="BU76" s="776">
        <v>0.98799999999999999</v>
      </c>
      <c r="BV76" s="777"/>
      <c r="BW76" s="778">
        <v>0.77</v>
      </c>
      <c r="BX76" s="778">
        <v>0.76100000000000001</v>
      </c>
      <c r="BY76" s="778">
        <v>1.1495</v>
      </c>
      <c r="BZ76" s="622"/>
      <c r="CA76" s="619" t="s">
        <v>465</v>
      </c>
      <c r="CB76" s="619" t="s">
        <v>650</v>
      </c>
      <c r="CC76" s="770">
        <v>32264</v>
      </c>
      <c r="CD76" s="770">
        <v>33301</v>
      </c>
      <c r="CE76" s="770">
        <v>33674</v>
      </c>
      <c r="CF76" s="820">
        <v>33079.666666666664</v>
      </c>
      <c r="CG76" s="820">
        <v>0.80559999999999998</v>
      </c>
      <c r="CH76" s="639"/>
      <c r="CI76" s="820">
        <v>-594.33333333333576</v>
      </c>
      <c r="CJ76" s="820">
        <v>-1.7600000000000001E-2</v>
      </c>
      <c r="CL76" s="619" t="s">
        <v>465</v>
      </c>
      <c r="CM76" s="619" t="s">
        <v>650</v>
      </c>
      <c r="CN76" s="780">
        <v>0.85660000000000003</v>
      </c>
      <c r="CO76" s="781"/>
      <c r="CP76" s="780">
        <v>9405</v>
      </c>
      <c r="CQ76" s="787">
        <v>14154466</v>
      </c>
      <c r="CR76" s="787">
        <v>0</v>
      </c>
      <c r="CS76" s="787">
        <v>14154466</v>
      </c>
      <c r="CT76" s="787">
        <v>1504.99</v>
      </c>
      <c r="CU76" s="781"/>
      <c r="CV76" s="822">
        <v>1627.87</v>
      </c>
      <c r="CW76" s="787">
        <v>272.51000000000022</v>
      </c>
      <c r="CX76" s="785">
        <v>0.92500000000000004</v>
      </c>
      <c r="CY76" s="786"/>
      <c r="CZ76" s="787">
        <v>0.64800000000000002</v>
      </c>
      <c r="DA76" s="787" t="s">
        <v>2</v>
      </c>
      <c r="DB76" s="781"/>
      <c r="DC76" s="785">
        <v>0.92500000000000004</v>
      </c>
      <c r="DX76" s="1038" t="s">
        <v>375</v>
      </c>
      <c r="DY76" s="1038" t="s">
        <v>375</v>
      </c>
      <c r="DZ76" s="1038" t="s">
        <v>744</v>
      </c>
      <c r="EA76" s="1039" t="s">
        <v>376</v>
      </c>
      <c r="EB76" s="792">
        <v>9539</v>
      </c>
      <c r="EC76" s="793"/>
      <c r="ED76" s="794">
        <v>9539</v>
      </c>
      <c r="EE76" s="794">
        <v>9539</v>
      </c>
      <c r="EF76" s="793"/>
      <c r="EG76" s="794">
        <v>1</v>
      </c>
      <c r="EH76" s="793"/>
      <c r="EI76" s="794">
        <v>5782733</v>
      </c>
      <c r="EJ76" s="794"/>
      <c r="EK76" s="794">
        <v>5782733</v>
      </c>
      <c r="EL76" s="794">
        <v>5782733</v>
      </c>
      <c r="EM76" s="793">
        <v>0</v>
      </c>
      <c r="EN76" s="793"/>
      <c r="EO76" s="795"/>
      <c r="ES76" s="823" t="s">
        <v>445</v>
      </c>
      <c r="ET76" s="824" t="s">
        <v>446</v>
      </c>
      <c r="EU76" s="841">
        <v>180396</v>
      </c>
    </row>
    <row r="77" spans="1:151" ht="15.75">
      <c r="A77" s="798" t="s">
        <v>467</v>
      </c>
      <c r="B77" s="799" t="s">
        <v>468</v>
      </c>
      <c r="C77" s="744">
        <v>1625</v>
      </c>
      <c r="D77" s="745">
        <v>1625</v>
      </c>
      <c r="E77" s="800"/>
      <c r="F77" s="800">
        <v>1625</v>
      </c>
      <c r="G77" s="800"/>
      <c r="H77" s="801">
        <v>1625</v>
      </c>
      <c r="K77" s="802" t="s">
        <v>467</v>
      </c>
      <c r="L77" s="803" t="s">
        <v>468</v>
      </c>
      <c r="M77" s="804">
        <v>1357826249</v>
      </c>
      <c r="N77" s="805">
        <v>1371026934</v>
      </c>
      <c r="O77" s="804">
        <v>-13200685</v>
      </c>
      <c r="P77" s="802">
        <v>2016</v>
      </c>
      <c r="Q77" s="752">
        <v>1.0216000000000001</v>
      </c>
      <c r="R77" s="803">
        <v>-12921579</v>
      </c>
      <c r="S77" s="806">
        <v>1371026934</v>
      </c>
      <c r="T77" s="803">
        <v>59304444</v>
      </c>
      <c r="U77" s="803">
        <v>401331176</v>
      </c>
      <c r="V77" s="803">
        <v>1818740975</v>
      </c>
      <c r="X77" s="619" t="s">
        <v>467</v>
      </c>
      <c r="Y77" s="619" t="s">
        <v>468</v>
      </c>
      <c r="Z77" s="807">
        <v>1818740975</v>
      </c>
      <c r="AA77" s="808">
        <v>12040065.2545</v>
      </c>
      <c r="AB77" s="756">
        <v>2024974</v>
      </c>
      <c r="AC77" s="756">
        <v>82001</v>
      </c>
      <c r="AD77" s="809">
        <v>14147040.2545</v>
      </c>
      <c r="AE77" s="810">
        <v>1625</v>
      </c>
      <c r="AF77" s="807">
        <v>8706</v>
      </c>
      <c r="AG77" s="807">
        <v>1.4253</v>
      </c>
      <c r="AI77" s="619" t="s">
        <v>467</v>
      </c>
      <c r="AJ77" s="619" t="s">
        <v>468</v>
      </c>
      <c r="AK77" s="760">
        <v>14147040.2545</v>
      </c>
      <c r="AL77" s="761">
        <v>1625</v>
      </c>
      <c r="AM77" s="811">
        <v>8706</v>
      </c>
      <c r="AN77" s="812">
        <v>1.4253</v>
      </c>
      <c r="AO77" s="813">
        <v>0.31709999999999999</v>
      </c>
      <c r="AP77" s="814">
        <v>0.89449999999999996</v>
      </c>
      <c r="AQ77" s="812">
        <v>1.0491000000000001</v>
      </c>
      <c r="AR77" s="815" t="s">
        <v>2</v>
      </c>
      <c r="AS77" s="825" t="s">
        <v>2</v>
      </c>
      <c r="AT77" s="826" t="s">
        <v>2</v>
      </c>
      <c r="AU77" s="814">
        <v>0</v>
      </c>
      <c r="AV77" s="812" t="s">
        <v>2</v>
      </c>
      <c r="AW77" s="811">
        <v>0</v>
      </c>
      <c r="BB77" s="619" t="s">
        <v>467</v>
      </c>
      <c r="BC77" s="619" t="s">
        <v>651</v>
      </c>
      <c r="BD77" s="768">
        <v>1818740975</v>
      </c>
      <c r="BE77" s="769">
        <v>247.09</v>
      </c>
      <c r="BF77" s="808">
        <v>7360642</v>
      </c>
      <c r="BG77" s="816">
        <v>0.31709999999999999</v>
      </c>
      <c r="BH77" s="673"/>
      <c r="BI77" s="770">
        <v>1625</v>
      </c>
      <c r="BJ77" s="808">
        <v>6.58</v>
      </c>
      <c r="BK77" s="770">
        <v>13669</v>
      </c>
      <c r="BL77" s="810">
        <v>55</v>
      </c>
      <c r="BN77" s="619" t="s">
        <v>465</v>
      </c>
      <c r="BO77" s="619" t="s">
        <v>466</v>
      </c>
      <c r="BP77" s="772">
        <v>0.99596444444444443</v>
      </c>
      <c r="BQ77" s="772">
        <v>0.96169333333333329</v>
      </c>
      <c r="BR77" s="818">
        <v>0.91900000000000004</v>
      </c>
      <c r="BS77" s="774"/>
      <c r="BT77" s="819">
        <v>2011</v>
      </c>
      <c r="BU77" s="776">
        <v>0.94610000000000005</v>
      </c>
      <c r="BV77" s="777"/>
      <c r="BW77" s="778">
        <v>0.68500000000000005</v>
      </c>
      <c r="BX77" s="778">
        <v>0.64800000000000002</v>
      </c>
      <c r="BY77" s="778">
        <v>0.97889999999999999</v>
      </c>
      <c r="BZ77" s="622"/>
      <c r="CA77" s="619" t="s">
        <v>467</v>
      </c>
      <c r="CB77" s="619" t="s">
        <v>651</v>
      </c>
      <c r="CC77" s="770">
        <v>35914</v>
      </c>
      <c r="CD77" s="770">
        <v>36607</v>
      </c>
      <c r="CE77" s="770">
        <v>37667</v>
      </c>
      <c r="CF77" s="820">
        <v>36729.333333333336</v>
      </c>
      <c r="CG77" s="820">
        <v>0.89449999999999996</v>
      </c>
      <c r="CH77" s="639"/>
      <c r="CI77" s="820">
        <v>-937.66666666666424</v>
      </c>
      <c r="CJ77" s="820">
        <v>-2.4899999999999999E-2</v>
      </c>
      <c r="CL77" s="619" t="s">
        <v>467</v>
      </c>
      <c r="CM77" s="619" t="s">
        <v>651</v>
      </c>
      <c r="CN77" s="780" t="s">
        <v>2</v>
      </c>
      <c r="CO77" s="781"/>
      <c r="CP77" s="780">
        <v>1625</v>
      </c>
      <c r="CQ77" s="787">
        <v>2775000</v>
      </c>
      <c r="CR77" s="787">
        <v>0</v>
      </c>
      <c r="CS77" s="787">
        <v>2775000</v>
      </c>
      <c r="CT77" s="787">
        <v>1707.69</v>
      </c>
      <c r="CU77" s="781"/>
      <c r="CV77" s="822" t="s">
        <v>2</v>
      </c>
      <c r="CW77" s="787" t="s">
        <v>2</v>
      </c>
      <c r="CX77" s="785" t="s">
        <v>2</v>
      </c>
      <c r="CY77" s="786"/>
      <c r="CZ77" s="787">
        <v>0.58199999999999996</v>
      </c>
      <c r="DA77" s="787" t="s">
        <v>2</v>
      </c>
      <c r="DB77" s="781"/>
      <c r="DC77" s="785" t="s">
        <v>2</v>
      </c>
      <c r="DX77" s="1038" t="s">
        <v>377</v>
      </c>
      <c r="DY77" s="1038" t="s">
        <v>377</v>
      </c>
      <c r="DZ77" s="1038" t="s">
        <v>744</v>
      </c>
      <c r="EA77" s="1039" t="s">
        <v>378</v>
      </c>
      <c r="EB77" s="792">
        <v>32491</v>
      </c>
      <c r="EC77" s="793"/>
      <c r="ED77" s="794">
        <v>32491</v>
      </c>
      <c r="EE77" s="794"/>
      <c r="EF77" s="793"/>
      <c r="EG77" s="794">
        <v>0.7753860105481708</v>
      </c>
      <c r="EH77" s="793"/>
      <c r="EI77" s="794">
        <v>0</v>
      </c>
      <c r="EJ77" s="794"/>
      <c r="EK77" s="794">
        <v>0</v>
      </c>
      <c r="EL77" s="794"/>
      <c r="EM77" s="793"/>
      <c r="EN77" s="793"/>
      <c r="EO77" s="795"/>
      <c r="ES77" s="823" t="s">
        <v>447</v>
      </c>
      <c r="ET77" s="824" t="s">
        <v>448</v>
      </c>
      <c r="EU77" s="841">
        <v>721041</v>
      </c>
    </row>
    <row r="78" spans="1:151" ht="15.75">
      <c r="A78" s="798" t="s">
        <v>469</v>
      </c>
      <c r="B78" s="799" t="s">
        <v>470</v>
      </c>
      <c r="C78" s="744">
        <v>4366</v>
      </c>
      <c r="D78" s="745">
        <v>5491</v>
      </c>
      <c r="E78" s="800"/>
      <c r="F78" s="800">
        <v>5491</v>
      </c>
      <c r="G78" s="800"/>
      <c r="H78" s="801">
        <v>5491</v>
      </c>
      <c r="K78" s="802" t="s">
        <v>469</v>
      </c>
      <c r="L78" s="803" t="s">
        <v>470</v>
      </c>
      <c r="M78" s="804">
        <v>2800855359</v>
      </c>
      <c r="N78" s="805">
        <v>123588214</v>
      </c>
      <c r="O78" s="804">
        <v>2677267145</v>
      </c>
      <c r="P78" s="802">
        <v>2013</v>
      </c>
      <c r="Q78" s="752">
        <v>1.0023</v>
      </c>
      <c r="R78" s="803">
        <v>2671123561</v>
      </c>
      <c r="S78" s="806">
        <v>123588214</v>
      </c>
      <c r="T78" s="803">
        <v>889051094</v>
      </c>
      <c r="U78" s="803">
        <v>873515140</v>
      </c>
      <c r="V78" s="803">
        <v>4557278009</v>
      </c>
      <c r="X78" s="619" t="s">
        <v>469</v>
      </c>
      <c r="Y78" s="619" t="s">
        <v>470</v>
      </c>
      <c r="Z78" s="807">
        <v>4557278009</v>
      </c>
      <c r="AA78" s="808">
        <v>30169180.419580001</v>
      </c>
      <c r="AB78" s="756">
        <v>7471570</v>
      </c>
      <c r="AC78" s="756">
        <v>103962</v>
      </c>
      <c r="AD78" s="809">
        <v>37744712.419579998</v>
      </c>
      <c r="AE78" s="810">
        <v>5491</v>
      </c>
      <c r="AF78" s="807">
        <v>6874</v>
      </c>
      <c r="AG78" s="807">
        <v>1.1254</v>
      </c>
      <c r="AI78" s="619" t="s">
        <v>469</v>
      </c>
      <c r="AJ78" s="619" t="s">
        <v>470</v>
      </c>
      <c r="AK78" s="760">
        <v>37744712.419579998</v>
      </c>
      <c r="AL78" s="761">
        <v>5491</v>
      </c>
      <c r="AM78" s="811">
        <v>6874</v>
      </c>
      <c r="AN78" s="812">
        <v>1.1254</v>
      </c>
      <c r="AO78" s="813">
        <v>0.50039999999999996</v>
      </c>
      <c r="AP78" s="814">
        <v>0.84699999999999998</v>
      </c>
      <c r="AQ78" s="812">
        <v>0.92369999999999997</v>
      </c>
      <c r="AR78" s="815">
        <v>0.92369999999999997</v>
      </c>
      <c r="AS78" s="825">
        <v>1755.38</v>
      </c>
      <c r="AT78" s="826">
        <v>145</v>
      </c>
      <c r="AU78" s="814">
        <v>796195</v>
      </c>
      <c r="AV78" s="812">
        <v>1</v>
      </c>
      <c r="AW78" s="811">
        <v>796195</v>
      </c>
      <c r="BB78" s="619" t="s">
        <v>469</v>
      </c>
      <c r="BC78" s="619" t="s">
        <v>652</v>
      </c>
      <c r="BD78" s="768">
        <v>4557278009</v>
      </c>
      <c r="BE78" s="769">
        <v>392.32</v>
      </c>
      <c r="BF78" s="808">
        <v>11616227</v>
      </c>
      <c r="BG78" s="816">
        <v>0.50039999999999996</v>
      </c>
      <c r="BH78" s="673"/>
      <c r="BI78" s="770">
        <v>5491</v>
      </c>
      <c r="BJ78" s="808">
        <v>14</v>
      </c>
      <c r="BK78" s="770">
        <v>39755</v>
      </c>
      <c r="BL78" s="810">
        <v>101</v>
      </c>
      <c r="BN78" s="619" t="s">
        <v>467</v>
      </c>
      <c r="BO78" s="619" t="s">
        <v>468</v>
      </c>
      <c r="BP78" s="772">
        <v>1.3168431372549021</v>
      </c>
      <c r="BQ78" s="772">
        <v>0.99199999999999999</v>
      </c>
      <c r="BR78" s="818">
        <v>1.0364</v>
      </c>
      <c r="BS78" s="774"/>
      <c r="BT78" s="819">
        <v>2016</v>
      </c>
      <c r="BU78" s="776">
        <v>1.0216000000000001</v>
      </c>
      <c r="BV78" s="777"/>
      <c r="BW78" s="778">
        <v>0.56999999999999995</v>
      </c>
      <c r="BX78" s="778">
        <v>0.58199999999999996</v>
      </c>
      <c r="BY78" s="778">
        <v>0.87919999999999998</v>
      </c>
      <c r="BZ78" s="622"/>
      <c r="CA78" s="619" t="s">
        <v>469</v>
      </c>
      <c r="CB78" s="619" t="s">
        <v>652</v>
      </c>
      <c r="CC78" s="770">
        <v>34153</v>
      </c>
      <c r="CD78" s="770">
        <v>34825</v>
      </c>
      <c r="CE78" s="770">
        <v>35359</v>
      </c>
      <c r="CF78" s="820">
        <v>34779</v>
      </c>
      <c r="CG78" s="820">
        <v>0.84699999999999998</v>
      </c>
      <c r="CH78" s="639"/>
      <c r="CI78" s="820">
        <v>-580</v>
      </c>
      <c r="CJ78" s="820">
        <v>-1.6400000000000001E-2</v>
      </c>
      <c r="CL78" s="619" t="s">
        <v>469</v>
      </c>
      <c r="CM78" s="619" t="s">
        <v>652</v>
      </c>
      <c r="CN78" s="780">
        <v>0.92369999999999997</v>
      </c>
      <c r="CO78" s="781"/>
      <c r="CP78" s="780">
        <v>5491</v>
      </c>
      <c r="CQ78" s="787">
        <v>9359614</v>
      </c>
      <c r="CR78" s="787">
        <v>0</v>
      </c>
      <c r="CS78" s="787">
        <v>9359614</v>
      </c>
      <c r="CT78" s="787">
        <v>1704.54</v>
      </c>
      <c r="CU78" s="781"/>
      <c r="CV78" s="822">
        <v>1755.38</v>
      </c>
      <c r="CW78" s="787">
        <v>145</v>
      </c>
      <c r="CX78" s="785">
        <v>0.97099999999999997</v>
      </c>
      <c r="CY78" s="786"/>
      <c r="CZ78" s="787">
        <v>0.70199999999999996</v>
      </c>
      <c r="DA78" s="787">
        <v>1</v>
      </c>
      <c r="DB78" s="781"/>
      <c r="DC78" s="785">
        <v>1</v>
      </c>
      <c r="DX78" s="1038" t="s">
        <v>377</v>
      </c>
      <c r="DY78" s="1038" t="s">
        <v>920</v>
      </c>
      <c r="DZ78" s="1038" t="s">
        <v>6</v>
      </c>
      <c r="EA78" s="1039" t="s">
        <v>1076</v>
      </c>
      <c r="EB78" s="792">
        <v>896</v>
      </c>
      <c r="EC78" s="793"/>
      <c r="ED78" s="794">
        <v>896</v>
      </c>
      <c r="EE78" s="794"/>
      <c r="EF78" s="793"/>
      <c r="EG78" s="794">
        <v>2.1382717227883444E-2</v>
      </c>
      <c r="EH78" s="793"/>
      <c r="EI78" s="794">
        <v>0</v>
      </c>
      <c r="EJ78" s="794"/>
      <c r="EK78" s="794">
        <v>0</v>
      </c>
      <c r="EL78" s="794"/>
      <c r="EM78" s="793"/>
      <c r="EN78" s="793"/>
      <c r="EO78" s="795"/>
      <c r="ES78" s="823" t="s">
        <v>449</v>
      </c>
      <c r="ET78" s="824" t="s">
        <v>450</v>
      </c>
      <c r="EU78" s="841">
        <v>0</v>
      </c>
    </row>
    <row r="79" spans="1:151" ht="15.75">
      <c r="A79" s="798" t="s">
        <v>471</v>
      </c>
      <c r="B79" s="799" t="s">
        <v>472</v>
      </c>
      <c r="C79" s="744">
        <v>23547</v>
      </c>
      <c r="D79" s="745">
        <v>24609</v>
      </c>
      <c r="E79" s="800"/>
      <c r="F79" s="800">
        <v>24609</v>
      </c>
      <c r="G79" s="800"/>
      <c r="H79" s="801">
        <v>24609</v>
      </c>
      <c r="K79" s="802" t="s">
        <v>471</v>
      </c>
      <c r="L79" s="803" t="s">
        <v>472</v>
      </c>
      <c r="M79" s="804">
        <v>9934093508</v>
      </c>
      <c r="N79" s="805">
        <v>238926331</v>
      </c>
      <c r="O79" s="804">
        <v>9695167177</v>
      </c>
      <c r="P79" s="802">
        <v>2016</v>
      </c>
      <c r="Q79" s="752">
        <v>0.99329999999999996</v>
      </c>
      <c r="R79" s="803">
        <v>9760562949</v>
      </c>
      <c r="S79" s="806">
        <v>238926331</v>
      </c>
      <c r="T79" s="803">
        <v>180058529</v>
      </c>
      <c r="U79" s="803">
        <v>2560304921</v>
      </c>
      <c r="V79" s="803">
        <v>12739852730</v>
      </c>
      <c r="X79" s="619" t="s">
        <v>471</v>
      </c>
      <c r="Y79" s="619" t="s">
        <v>472</v>
      </c>
      <c r="Z79" s="807">
        <v>12739852730</v>
      </c>
      <c r="AA79" s="808">
        <v>84337825.072600007</v>
      </c>
      <c r="AB79" s="756">
        <v>28915349</v>
      </c>
      <c r="AC79" s="756">
        <v>589178</v>
      </c>
      <c r="AD79" s="809">
        <v>113842352.07260001</v>
      </c>
      <c r="AE79" s="810">
        <v>24609</v>
      </c>
      <c r="AF79" s="807">
        <v>4626</v>
      </c>
      <c r="AG79" s="807">
        <v>0.75739999999999996</v>
      </c>
      <c r="AI79" s="619" t="s">
        <v>471</v>
      </c>
      <c r="AJ79" s="619" t="s">
        <v>472</v>
      </c>
      <c r="AK79" s="760">
        <v>113842352.07260001</v>
      </c>
      <c r="AL79" s="761">
        <v>24609</v>
      </c>
      <c r="AM79" s="811">
        <v>4626</v>
      </c>
      <c r="AN79" s="812">
        <v>0.75739999999999996</v>
      </c>
      <c r="AO79" s="813">
        <v>0.84179999999999999</v>
      </c>
      <c r="AP79" s="814">
        <v>0.90159999999999996</v>
      </c>
      <c r="AQ79" s="812">
        <v>0.83800000000000008</v>
      </c>
      <c r="AR79" s="815">
        <v>0.83800000000000008</v>
      </c>
      <c r="AS79" s="825">
        <v>1592.52</v>
      </c>
      <c r="AT79" s="826">
        <v>307.86000000000013</v>
      </c>
      <c r="AU79" s="814">
        <v>7576127</v>
      </c>
      <c r="AV79" s="812">
        <v>1</v>
      </c>
      <c r="AW79" s="811">
        <v>7576127</v>
      </c>
      <c r="BB79" s="619" t="s">
        <v>471</v>
      </c>
      <c r="BC79" s="619" t="s">
        <v>653</v>
      </c>
      <c r="BD79" s="768">
        <v>12739852730</v>
      </c>
      <c r="BE79" s="769">
        <v>651.97</v>
      </c>
      <c r="BF79" s="808">
        <v>19540551</v>
      </c>
      <c r="BG79" s="816">
        <v>0.84179999999999999</v>
      </c>
      <c r="BH79" s="673"/>
      <c r="BI79" s="770">
        <v>24609</v>
      </c>
      <c r="BJ79" s="808">
        <v>37.75</v>
      </c>
      <c r="BK79" s="770">
        <v>176219</v>
      </c>
      <c r="BL79" s="810">
        <v>270</v>
      </c>
      <c r="BN79" s="619" t="s">
        <v>469</v>
      </c>
      <c r="BO79" s="619" t="s">
        <v>470</v>
      </c>
      <c r="BP79" s="772">
        <v>1.0518133333333333</v>
      </c>
      <c r="BQ79" s="772">
        <v>1.0067647142331353</v>
      </c>
      <c r="BR79" s="818">
        <v>0.98280000000000001</v>
      </c>
      <c r="BS79" s="774"/>
      <c r="BT79" s="819">
        <v>2013</v>
      </c>
      <c r="BU79" s="776">
        <v>1.0023</v>
      </c>
      <c r="BV79" s="777"/>
      <c r="BW79" s="778">
        <v>0.7</v>
      </c>
      <c r="BX79" s="778">
        <v>0.70199999999999996</v>
      </c>
      <c r="BY79" s="778">
        <v>1.0604</v>
      </c>
      <c r="BZ79" s="622"/>
      <c r="CA79" s="619" t="s">
        <v>471</v>
      </c>
      <c r="CB79" s="619" t="s">
        <v>653</v>
      </c>
      <c r="CC79" s="770">
        <v>35995</v>
      </c>
      <c r="CD79" s="770">
        <v>37116</v>
      </c>
      <c r="CE79" s="770">
        <v>37943</v>
      </c>
      <c r="CF79" s="820">
        <v>37018</v>
      </c>
      <c r="CG79" s="820">
        <v>0.90159999999999996</v>
      </c>
      <c r="CH79" s="639"/>
      <c r="CI79" s="820">
        <v>-925</v>
      </c>
      <c r="CJ79" s="820">
        <v>-2.4400000000000002E-2</v>
      </c>
      <c r="CL79" s="619" t="s">
        <v>471</v>
      </c>
      <c r="CM79" s="619" t="s">
        <v>653</v>
      </c>
      <c r="CN79" s="780">
        <v>0.83800000000000008</v>
      </c>
      <c r="CO79" s="781"/>
      <c r="CP79" s="780">
        <v>24609</v>
      </c>
      <c r="CQ79" s="787">
        <v>38213340</v>
      </c>
      <c r="CR79" s="787">
        <v>0</v>
      </c>
      <c r="CS79" s="787">
        <v>38213340</v>
      </c>
      <c r="CT79" s="787">
        <v>1552.82</v>
      </c>
      <c r="CU79" s="781"/>
      <c r="CV79" s="822">
        <v>1592.52</v>
      </c>
      <c r="CW79" s="787">
        <v>307.86000000000013</v>
      </c>
      <c r="CX79" s="785">
        <v>0.97499999999999998</v>
      </c>
      <c r="CY79" s="786"/>
      <c r="CZ79" s="787">
        <v>0.69099999999999995</v>
      </c>
      <c r="DA79" s="787">
        <v>1</v>
      </c>
      <c r="DB79" s="781"/>
      <c r="DC79" s="785">
        <v>1</v>
      </c>
      <c r="DX79" s="1038" t="s">
        <v>377</v>
      </c>
      <c r="DY79" s="1038" t="s">
        <v>922</v>
      </c>
      <c r="DZ79" s="1038" t="s">
        <v>6</v>
      </c>
      <c r="EA79" s="1039" t="s">
        <v>923</v>
      </c>
      <c r="EB79" s="792">
        <v>1026</v>
      </c>
      <c r="EC79" s="793"/>
      <c r="ED79" s="794">
        <v>1026</v>
      </c>
      <c r="EE79" s="794"/>
      <c r="EF79" s="793"/>
      <c r="EG79" s="794">
        <v>2.4485120397107606E-2</v>
      </c>
      <c r="EH79" s="793"/>
      <c r="EI79" s="794">
        <v>0</v>
      </c>
      <c r="EJ79" s="794"/>
      <c r="EK79" s="794">
        <v>0</v>
      </c>
      <c r="EL79" s="794"/>
      <c r="EM79" s="793"/>
      <c r="EN79" s="793"/>
      <c r="EO79" s="795"/>
      <c r="ES79" s="823" t="s">
        <v>451</v>
      </c>
      <c r="ET79" s="824" t="s">
        <v>179</v>
      </c>
      <c r="EU79" s="841">
        <v>5476588</v>
      </c>
    </row>
    <row r="80" spans="1:151" ht="15.75">
      <c r="A80" s="798" t="s">
        <v>473</v>
      </c>
      <c r="B80" s="799" t="s">
        <v>474</v>
      </c>
      <c r="C80" s="744">
        <v>2128</v>
      </c>
      <c r="D80" s="745">
        <v>2128</v>
      </c>
      <c r="E80" s="800"/>
      <c r="F80" s="800">
        <v>2128</v>
      </c>
      <c r="G80" s="800"/>
      <c r="H80" s="801">
        <v>2128</v>
      </c>
      <c r="K80" s="802" t="s">
        <v>473</v>
      </c>
      <c r="L80" s="803" t="s">
        <v>474</v>
      </c>
      <c r="M80" s="804">
        <v>2524198245</v>
      </c>
      <c r="N80" s="805">
        <v>122258410</v>
      </c>
      <c r="O80" s="804">
        <v>2401939835</v>
      </c>
      <c r="P80" s="802">
        <v>2017</v>
      </c>
      <c r="Q80" s="752">
        <v>0.99970000000000003</v>
      </c>
      <c r="R80" s="803">
        <v>2402660633</v>
      </c>
      <c r="S80" s="806">
        <v>122258410</v>
      </c>
      <c r="T80" s="803">
        <v>86418488</v>
      </c>
      <c r="U80" s="803">
        <v>270834353</v>
      </c>
      <c r="V80" s="803">
        <v>2882171884</v>
      </c>
      <c r="X80" s="619" t="s">
        <v>473</v>
      </c>
      <c r="Y80" s="619" t="s">
        <v>474</v>
      </c>
      <c r="Z80" s="807">
        <v>2882171884</v>
      </c>
      <c r="AA80" s="808">
        <v>19079977.872079998</v>
      </c>
      <c r="AB80" s="756">
        <v>3483149</v>
      </c>
      <c r="AC80" s="756">
        <v>168357</v>
      </c>
      <c r="AD80" s="809">
        <v>22731483.872079998</v>
      </c>
      <c r="AE80" s="810">
        <v>2128</v>
      </c>
      <c r="AF80" s="807">
        <v>10682</v>
      </c>
      <c r="AG80" s="807">
        <v>1.7488999999999999</v>
      </c>
      <c r="AI80" s="619" t="s">
        <v>473</v>
      </c>
      <c r="AJ80" s="619" t="s">
        <v>474</v>
      </c>
      <c r="AK80" s="760">
        <v>22731483.872079998</v>
      </c>
      <c r="AL80" s="761">
        <v>2128</v>
      </c>
      <c r="AM80" s="811">
        <v>10682</v>
      </c>
      <c r="AN80" s="812">
        <v>1.7488999999999999</v>
      </c>
      <c r="AO80" s="813">
        <v>0.5222</v>
      </c>
      <c r="AP80" s="814">
        <v>1.0179</v>
      </c>
      <c r="AQ80" s="812">
        <v>1.2608000000000001</v>
      </c>
      <c r="AR80" s="815" t="s">
        <v>2</v>
      </c>
      <c r="AS80" s="825" t="s">
        <v>2</v>
      </c>
      <c r="AT80" s="826" t="s">
        <v>2</v>
      </c>
      <c r="AU80" s="814">
        <v>0</v>
      </c>
      <c r="AV80" s="812" t="s">
        <v>2</v>
      </c>
      <c r="AW80" s="811">
        <v>0</v>
      </c>
      <c r="BB80" s="619" t="s">
        <v>473</v>
      </c>
      <c r="BC80" s="619" t="s">
        <v>654</v>
      </c>
      <c r="BD80" s="768">
        <v>2882171884</v>
      </c>
      <c r="BE80" s="769">
        <v>237.79</v>
      </c>
      <c r="BF80" s="808">
        <v>12120661</v>
      </c>
      <c r="BG80" s="816">
        <v>0.5222</v>
      </c>
      <c r="BH80" s="673"/>
      <c r="BI80" s="770">
        <v>2128</v>
      </c>
      <c r="BJ80" s="808">
        <v>8.9499999999999993</v>
      </c>
      <c r="BK80" s="770">
        <v>21135</v>
      </c>
      <c r="BL80" s="810">
        <v>89</v>
      </c>
      <c r="BN80" s="619" t="s">
        <v>471</v>
      </c>
      <c r="BO80" s="619" t="s">
        <v>472</v>
      </c>
      <c r="BP80" s="772">
        <v>0.99284805653710251</v>
      </c>
      <c r="BQ80" s="772">
        <v>1.0031840524303659</v>
      </c>
      <c r="BR80" s="818">
        <v>0.98829999999999996</v>
      </c>
      <c r="BS80" s="774"/>
      <c r="BT80" s="819">
        <v>2016</v>
      </c>
      <c r="BU80" s="776">
        <v>0.99329999999999996</v>
      </c>
      <c r="BV80" s="777"/>
      <c r="BW80" s="778">
        <v>0.69599999999999995</v>
      </c>
      <c r="BX80" s="778">
        <v>0.69099999999999995</v>
      </c>
      <c r="BY80" s="778">
        <v>1.0438000000000001</v>
      </c>
      <c r="BZ80" s="622"/>
      <c r="CA80" s="619" t="s">
        <v>473</v>
      </c>
      <c r="CB80" s="619" t="s">
        <v>654</v>
      </c>
      <c r="CC80" s="770">
        <v>40747</v>
      </c>
      <c r="CD80" s="770">
        <v>42030</v>
      </c>
      <c r="CE80" s="770">
        <v>42611</v>
      </c>
      <c r="CF80" s="820">
        <v>41796</v>
      </c>
      <c r="CG80" s="820">
        <v>1.0179</v>
      </c>
      <c r="CH80" s="639"/>
      <c r="CI80" s="820">
        <v>-815</v>
      </c>
      <c r="CJ80" s="820">
        <v>-1.9099999999999999E-2</v>
      </c>
      <c r="CL80" s="619" t="s">
        <v>473</v>
      </c>
      <c r="CM80" s="619" t="s">
        <v>654</v>
      </c>
      <c r="CN80" s="780" t="s">
        <v>2</v>
      </c>
      <c r="CO80" s="781"/>
      <c r="CP80" s="780">
        <v>2128</v>
      </c>
      <c r="CQ80" s="787">
        <v>5129788</v>
      </c>
      <c r="CR80" s="787">
        <v>0</v>
      </c>
      <c r="CS80" s="787">
        <v>5129788</v>
      </c>
      <c r="CT80" s="787">
        <v>2410.61</v>
      </c>
      <c r="CU80" s="781"/>
      <c r="CV80" s="822" t="s">
        <v>2</v>
      </c>
      <c r="CW80" s="787" t="s">
        <v>2</v>
      </c>
      <c r="CX80" s="785" t="s">
        <v>2</v>
      </c>
      <c r="CY80" s="786"/>
      <c r="CZ80" s="787">
        <v>0.52900000000000003</v>
      </c>
      <c r="DA80" s="787" t="s">
        <v>2</v>
      </c>
      <c r="DB80" s="781"/>
      <c r="DC80" s="785" t="s">
        <v>2</v>
      </c>
      <c r="DX80" s="1038" t="s">
        <v>377</v>
      </c>
      <c r="DY80" s="1038" t="s">
        <v>57</v>
      </c>
      <c r="DZ80" s="1038" t="s">
        <v>6</v>
      </c>
      <c r="EA80" s="1039" t="s">
        <v>58</v>
      </c>
      <c r="EB80" s="792">
        <v>645</v>
      </c>
      <c r="EC80" s="793"/>
      <c r="ED80" s="794">
        <v>645</v>
      </c>
      <c r="EE80" s="794"/>
      <c r="EF80" s="793"/>
      <c r="EG80" s="794">
        <v>1.5392692647304489E-2</v>
      </c>
      <c r="EH80" s="793"/>
      <c r="EI80" s="794">
        <v>0</v>
      </c>
      <c r="EJ80" s="794"/>
      <c r="EK80" s="794">
        <v>0</v>
      </c>
      <c r="EL80" s="794"/>
      <c r="EM80" s="793"/>
      <c r="EN80" s="793"/>
      <c r="EO80" s="795"/>
      <c r="ES80" s="823" t="s">
        <v>453</v>
      </c>
      <c r="ET80" s="824" t="s">
        <v>454</v>
      </c>
      <c r="EU80" s="841">
        <v>0</v>
      </c>
    </row>
    <row r="81" spans="1:151" ht="15.75">
      <c r="A81" s="798" t="s">
        <v>475</v>
      </c>
      <c r="B81" s="799" t="s">
        <v>476</v>
      </c>
      <c r="C81" s="744">
        <v>15952</v>
      </c>
      <c r="D81" s="745">
        <v>22174</v>
      </c>
      <c r="E81" s="800"/>
      <c r="F81" s="800">
        <v>22174</v>
      </c>
      <c r="G81" s="800"/>
      <c r="H81" s="801">
        <v>22174</v>
      </c>
      <c r="K81" s="802" t="s">
        <v>475</v>
      </c>
      <c r="L81" s="803" t="s">
        <v>476</v>
      </c>
      <c r="M81" s="804">
        <v>8063388754</v>
      </c>
      <c r="N81" s="805">
        <v>150854904</v>
      </c>
      <c r="O81" s="804">
        <v>7912533850</v>
      </c>
      <c r="P81" s="802">
        <v>2014</v>
      </c>
      <c r="Q81" s="752">
        <v>0.94410000000000005</v>
      </c>
      <c r="R81" s="803">
        <v>8381033630</v>
      </c>
      <c r="S81" s="806">
        <v>150854904</v>
      </c>
      <c r="T81" s="803">
        <v>292691811</v>
      </c>
      <c r="U81" s="803">
        <v>2388960063</v>
      </c>
      <c r="V81" s="803">
        <v>11213540408</v>
      </c>
      <c r="X81" s="619" t="s">
        <v>475</v>
      </c>
      <c r="Y81" s="619" t="s">
        <v>476</v>
      </c>
      <c r="Z81" s="807">
        <v>11213540408</v>
      </c>
      <c r="AA81" s="808">
        <v>74233637.500960007</v>
      </c>
      <c r="AB81" s="756">
        <v>22796388</v>
      </c>
      <c r="AC81" s="756">
        <v>1055415</v>
      </c>
      <c r="AD81" s="809">
        <v>98085440.500960007</v>
      </c>
      <c r="AE81" s="810">
        <v>22174</v>
      </c>
      <c r="AF81" s="807">
        <v>4423</v>
      </c>
      <c r="AG81" s="807">
        <v>0.72409999999999997</v>
      </c>
      <c r="AI81" s="619" t="s">
        <v>475</v>
      </c>
      <c r="AJ81" s="619" t="s">
        <v>476</v>
      </c>
      <c r="AK81" s="760">
        <v>98085440.500960007</v>
      </c>
      <c r="AL81" s="761">
        <v>22174</v>
      </c>
      <c r="AM81" s="811">
        <v>4423</v>
      </c>
      <c r="AN81" s="812">
        <v>0.72409999999999997</v>
      </c>
      <c r="AO81" s="813">
        <v>0.61729999999999996</v>
      </c>
      <c r="AP81" s="814">
        <v>0.81979999999999997</v>
      </c>
      <c r="AQ81" s="812">
        <v>0.76119999999999999</v>
      </c>
      <c r="AR81" s="815">
        <v>0.76119999999999999</v>
      </c>
      <c r="AS81" s="825">
        <v>1446.57</v>
      </c>
      <c r="AT81" s="826">
        <v>453.81000000000017</v>
      </c>
      <c r="AU81" s="814">
        <v>10062783</v>
      </c>
      <c r="AV81" s="812">
        <v>0.88300000000000001</v>
      </c>
      <c r="AW81" s="811">
        <v>8885437</v>
      </c>
      <c r="BB81" s="619" t="s">
        <v>475</v>
      </c>
      <c r="BC81" s="619" t="s">
        <v>655</v>
      </c>
      <c r="BD81" s="768">
        <v>11213540408</v>
      </c>
      <c r="BE81" s="769">
        <v>782.52</v>
      </c>
      <c r="BF81" s="808">
        <v>14330037</v>
      </c>
      <c r="BG81" s="816">
        <v>0.61729999999999996</v>
      </c>
      <c r="BH81" s="673"/>
      <c r="BI81" s="770">
        <v>22174</v>
      </c>
      <c r="BJ81" s="808">
        <v>28.34</v>
      </c>
      <c r="BK81" s="770">
        <v>143477</v>
      </c>
      <c r="BL81" s="810">
        <v>183</v>
      </c>
      <c r="BN81" s="619" t="s">
        <v>473</v>
      </c>
      <c r="BO81" s="619" t="s">
        <v>474</v>
      </c>
      <c r="BP81" s="772">
        <v>1.0148950617283949</v>
      </c>
      <c r="BQ81" s="772">
        <v>0.96769565217391307</v>
      </c>
      <c r="BR81" s="773">
        <v>0.99970000000000003</v>
      </c>
      <c r="BS81" s="774"/>
      <c r="BT81" s="775">
        <v>2017</v>
      </c>
      <c r="BU81" s="776">
        <v>0.99970000000000003</v>
      </c>
      <c r="BV81" s="777"/>
      <c r="BW81" s="778">
        <v>0.52939999999999998</v>
      </c>
      <c r="BX81" s="778">
        <v>0.52900000000000003</v>
      </c>
      <c r="BY81" s="778">
        <v>0.79910000000000003</v>
      </c>
      <c r="BZ81" s="622"/>
      <c r="CA81" s="619" t="s">
        <v>475</v>
      </c>
      <c r="CB81" s="619" t="s">
        <v>655</v>
      </c>
      <c r="CC81" s="770">
        <v>32877</v>
      </c>
      <c r="CD81" s="770">
        <v>34002</v>
      </c>
      <c r="CE81" s="770">
        <v>34110</v>
      </c>
      <c r="CF81" s="820">
        <v>33663</v>
      </c>
      <c r="CG81" s="820">
        <v>0.81979999999999997</v>
      </c>
      <c r="CH81" s="639"/>
      <c r="CI81" s="820">
        <v>-447</v>
      </c>
      <c r="CJ81" s="820">
        <v>-1.3100000000000001E-2</v>
      </c>
      <c r="CL81" s="619" t="s">
        <v>475</v>
      </c>
      <c r="CM81" s="619" t="s">
        <v>655</v>
      </c>
      <c r="CN81" s="780">
        <v>0.76119999999999999</v>
      </c>
      <c r="CO81" s="781"/>
      <c r="CP81" s="780">
        <v>22174</v>
      </c>
      <c r="CQ81" s="787">
        <v>22817355</v>
      </c>
      <c r="CR81" s="787">
        <v>5499534</v>
      </c>
      <c r="CS81" s="787">
        <v>28316889</v>
      </c>
      <c r="CT81" s="787">
        <v>1277.03</v>
      </c>
      <c r="CU81" s="781"/>
      <c r="CV81" s="822">
        <v>1446.57</v>
      </c>
      <c r="CW81" s="787">
        <v>453.81000000000017</v>
      </c>
      <c r="CX81" s="785">
        <v>0.88300000000000001</v>
      </c>
      <c r="CY81" s="786"/>
      <c r="CZ81" s="787">
        <v>0.61599999999999999</v>
      </c>
      <c r="DA81" s="787" t="s">
        <v>2</v>
      </c>
      <c r="DB81" s="781"/>
      <c r="DC81" s="785">
        <v>0.88300000000000001</v>
      </c>
      <c r="DX81" s="1038" t="s">
        <v>377</v>
      </c>
      <c r="DY81" s="1038" t="s">
        <v>59</v>
      </c>
      <c r="DZ81" s="1038" t="s">
        <v>6</v>
      </c>
      <c r="EA81" s="1039" t="s">
        <v>1077</v>
      </c>
      <c r="EB81" s="792">
        <v>450</v>
      </c>
      <c r="EC81" s="793"/>
      <c r="ED81" s="794">
        <v>450</v>
      </c>
      <c r="EE81" s="794"/>
      <c r="EF81" s="793"/>
      <c r="EG81" s="794">
        <v>1.0739087893468249E-2</v>
      </c>
      <c r="EH81" s="793"/>
      <c r="EI81" s="794">
        <v>0</v>
      </c>
      <c r="EJ81" s="794"/>
      <c r="EK81" s="794">
        <v>0</v>
      </c>
      <c r="EL81" s="794"/>
      <c r="EM81" s="793"/>
      <c r="EN81" s="793"/>
      <c r="EO81" s="795"/>
      <c r="ES81" s="823" t="s">
        <v>455</v>
      </c>
      <c r="ET81" s="824" t="s">
        <v>456</v>
      </c>
      <c r="EU81" s="841">
        <v>677632</v>
      </c>
    </row>
    <row r="82" spans="1:151" ht="15.75">
      <c r="A82" s="798" t="s">
        <v>477</v>
      </c>
      <c r="B82" s="799" t="s">
        <v>478</v>
      </c>
      <c r="C82" s="744">
        <v>7100</v>
      </c>
      <c r="D82" s="745">
        <v>7100</v>
      </c>
      <c r="E82" s="800"/>
      <c r="F82" s="800">
        <v>7100</v>
      </c>
      <c r="G82" s="800"/>
      <c r="H82" s="801">
        <v>7100</v>
      </c>
      <c r="K82" s="802" t="s">
        <v>477</v>
      </c>
      <c r="L82" s="803" t="s">
        <v>478</v>
      </c>
      <c r="M82" s="804">
        <v>1865856128</v>
      </c>
      <c r="N82" s="805">
        <v>88198291</v>
      </c>
      <c r="O82" s="804">
        <v>1777657837</v>
      </c>
      <c r="P82" s="802">
        <v>2016</v>
      </c>
      <c r="Q82" s="752">
        <v>0.98719999999999997</v>
      </c>
      <c r="R82" s="803">
        <v>1800706885</v>
      </c>
      <c r="S82" s="806">
        <v>88198291</v>
      </c>
      <c r="T82" s="803">
        <v>784236186</v>
      </c>
      <c r="U82" s="803">
        <v>655270990</v>
      </c>
      <c r="V82" s="803">
        <v>3328412352</v>
      </c>
      <c r="X82" s="619" t="s">
        <v>477</v>
      </c>
      <c r="Y82" s="619" t="s">
        <v>478</v>
      </c>
      <c r="Z82" s="807">
        <v>3328412352</v>
      </c>
      <c r="AA82" s="808">
        <v>22034089.770240001</v>
      </c>
      <c r="AB82" s="756">
        <v>6747931</v>
      </c>
      <c r="AC82" s="756">
        <v>156851</v>
      </c>
      <c r="AD82" s="809">
        <v>28938871.770240001</v>
      </c>
      <c r="AE82" s="810">
        <v>7100</v>
      </c>
      <c r="AF82" s="807">
        <v>4076</v>
      </c>
      <c r="AG82" s="807">
        <v>0.6673</v>
      </c>
      <c r="AI82" s="619" t="s">
        <v>477</v>
      </c>
      <c r="AJ82" s="619" t="s">
        <v>478</v>
      </c>
      <c r="AK82" s="760">
        <v>28938871.770240001</v>
      </c>
      <c r="AL82" s="761">
        <v>7100</v>
      </c>
      <c r="AM82" s="811">
        <v>4076</v>
      </c>
      <c r="AN82" s="812">
        <v>0.6673</v>
      </c>
      <c r="AO82" s="813">
        <v>0.30259999999999998</v>
      </c>
      <c r="AP82" s="814">
        <v>0.77039999999999997</v>
      </c>
      <c r="AQ82" s="812">
        <v>0.68240000000000001</v>
      </c>
      <c r="AR82" s="815">
        <v>0.68240000000000001</v>
      </c>
      <c r="AS82" s="825">
        <v>1296.82</v>
      </c>
      <c r="AT82" s="826">
        <v>603.56000000000017</v>
      </c>
      <c r="AU82" s="814">
        <v>4285276</v>
      </c>
      <c r="AV82" s="812">
        <v>1</v>
      </c>
      <c r="AW82" s="811">
        <v>4285276</v>
      </c>
      <c r="BB82" s="619" t="s">
        <v>477</v>
      </c>
      <c r="BC82" s="619" t="s">
        <v>656</v>
      </c>
      <c r="BD82" s="768">
        <v>3328412352</v>
      </c>
      <c r="BE82" s="769">
        <v>473.82</v>
      </c>
      <c r="BF82" s="808">
        <v>7024635</v>
      </c>
      <c r="BG82" s="816">
        <v>0.30259999999999998</v>
      </c>
      <c r="BH82" s="673"/>
      <c r="BI82" s="770">
        <v>7100</v>
      </c>
      <c r="BJ82" s="808">
        <v>14.98</v>
      </c>
      <c r="BK82" s="770">
        <v>44999</v>
      </c>
      <c r="BL82" s="810">
        <v>95</v>
      </c>
      <c r="BN82" s="619" t="s">
        <v>475</v>
      </c>
      <c r="BO82" s="619" t="s">
        <v>476</v>
      </c>
      <c r="BP82" s="817">
        <v>0.95811509591326105</v>
      </c>
      <c r="BQ82" s="772">
        <v>0.96471328671328682</v>
      </c>
      <c r="BR82" s="818">
        <v>0.92569999999999997</v>
      </c>
      <c r="BS82" s="774"/>
      <c r="BT82" s="819">
        <v>2014</v>
      </c>
      <c r="BU82" s="776">
        <v>0.94410000000000005</v>
      </c>
      <c r="BV82" s="777"/>
      <c r="BW82" s="778">
        <v>0.65249999999999997</v>
      </c>
      <c r="BX82" s="778">
        <v>0.61599999999999999</v>
      </c>
      <c r="BY82" s="778">
        <v>0.93049999999999999</v>
      </c>
      <c r="BZ82" s="622"/>
      <c r="CA82" s="619" t="s">
        <v>477</v>
      </c>
      <c r="CB82" s="619" t="s">
        <v>656</v>
      </c>
      <c r="CC82" s="770">
        <v>30209</v>
      </c>
      <c r="CD82" s="770">
        <v>31842</v>
      </c>
      <c r="CE82" s="770">
        <v>32848</v>
      </c>
      <c r="CF82" s="820">
        <v>31633</v>
      </c>
      <c r="CG82" s="820">
        <v>0.77039999999999997</v>
      </c>
      <c r="CH82" s="639"/>
      <c r="CI82" s="820">
        <v>-1215</v>
      </c>
      <c r="CJ82" s="820">
        <v>-3.6999999999999998E-2</v>
      </c>
      <c r="CL82" s="619" t="s">
        <v>477</v>
      </c>
      <c r="CM82" s="619" t="s">
        <v>656</v>
      </c>
      <c r="CN82" s="780">
        <v>0.68240000000000001</v>
      </c>
      <c r="CO82" s="781"/>
      <c r="CP82" s="780">
        <v>7100</v>
      </c>
      <c r="CQ82" s="787">
        <v>7485000</v>
      </c>
      <c r="CR82" s="787">
        <v>0</v>
      </c>
      <c r="CS82" s="787">
        <v>7485000</v>
      </c>
      <c r="CT82" s="787">
        <v>1054.23</v>
      </c>
      <c r="CU82" s="781"/>
      <c r="CV82" s="822">
        <v>1296.82</v>
      </c>
      <c r="CW82" s="787">
        <v>603.56000000000017</v>
      </c>
      <c r="CX82" s="785">
        <v>0.81299999999999994</v>
      </c>
      <c r="CY82" s="786"/>
      <c r="CZ82" s="787">
        <v>0.78</v>
      </c>
      <c r="DA82" s="787">
        <v>1</v>
      </c>
      <c r="DB82" s="781"/>
      <c r="DC82" s="785">
        <v>1</v>
      </c>
      <c r="DX82" s="1037" t="s">
        <v>377</v>
      </c>
      <c r="DY82" s="1038" t="s">
        <v>61</v>
      </c>
      <c r="DZ82" s="1038" t="s">
        <v>6</v>
      </c>
      <c r="EA82" s="1039" t="s">
        <v>1078</v>
      </c>
      <c r="EB82" s="792">
        <v>260</v>
      </c>
      <c r="EC82" s="793"/>
      <c r="ED82" s="794">
        <v>260</v>
      </c>
      <c r="EE82" s="794"/>
      <c r="EF82" s="793"/>
      <c r="EG82" s="794">
        <v>6.2048063384483208E-3</v>
      </c>
      <c r="EH82" s="793"/>
      <c r="EI82" s="794">
        <v>0</v>
      </c>
      <c r="EJ82" s="794"/>
      <c r="EK82" s="794">
        <v>0</v>
      </c>
      <c r="EL82" s="794"/>
      <c r="EM82" s="793"/>
      <c r="EN82" s="793"/>
      <c r="EO82" s="795"/>
      <c r="ES82" s="823" t="s">
        <v>457</v>
      </c>
      <c r="ET82" s="824" t="s">
        <v>458</v>
      </c>
      <c r="EU82" s="841">
        <v>3445610</v>
      </c>
    </row>
    <row r="83" spans="1:151" ht="15.75">
      <c r="A83" s="798" t="s">
        <v>479</v>
      </c>
      <c r="B83" s="799" t="s">
        <v>481</v>
      </c>
      <c r="C83" s="744">
        <v>21725</v>
      </c>
      <c r="D83" s="745">
        <v>22339</v>
      </c>
      <c r="E83" s="800"/>
      <c r="F83" s="800">
        <v>22339</v>
      </c>
      <c r="G83" s="800"/>
      <c r="H83" s="801">
        <v>22339</v>
      </c>
      <c r="K83" s="802" t="s">
        <v>479</v>
      </c>
      <c r="L83" s="803" t="s">
        <v>481</v>
      </c>
      <c r="M83" s="804">
        <v>4367638178</v>
      </c>
      <c r="N83" s="805">
        <v>247485200</v>
      </c>
      <c r="O83" s="804">
        <v>4120152978</v>
      </c>
      <c r="P83" s="802">
        <v>2010</v>
      </c>
      <c r="Q83" s="752">
        <v>0.99180000000000001</v>
      </c>
      <c r="R83" s="803">
        <v>4154217562</v>
      </c>
      <c r="S83" s="806">
        <v>247485200</v>
      </c>
      <c r="T83" s="803">
        <v>369055256</v>
      </c>
      <c r="U83" s="803">
        <v>1923642850</v>
      </c>
      <c r="V83" s="803">
        <v>6694400868</v>
      </c>
      <c r="X83" s="619" t="s">
        <v>479</v>
      </c>
      <c r="Y83" s="619" t="s">
        <v>481</v>
      </c>
      <c r="Z83" s="807">
        <v>6694400868</v>
      </c>
      <c r="AA83" s="808">
        <v>44316933.746160001</v>
      </c>
      <c r="AB83" s="756">
        <v>23120933</v>
      </c>
      <c r="AC83" s="756">
        <v>537366</v>
      </c>
      <c r="AD83" s="809">
        <v>67975232.746160001</v>
      </c>
      <c r="AE83" s="810">
        <v>22339</v>
      </c>
      <c r="AF83" s="807">
        <v>3043</v>
      </c>
      <c r="AG83" s="807">
        <v>0.49819999999999998</v>
      </c>
      <c r="AI83" s="619" t="s">
        <v>479</v>
      </c>
      <c r="AJ83" s="619" t="s">
        <v>481</v>
      </c>
      <c r="AK83" s="760">
        <v>67975232.746160001</v>
      </c>
      <c r="AL83" s="761">
        <v>22339</v>
      </c>
      <c r="AM83" s="811">
        <v>3043</v>
      </c>
      <c r="AN83" s="812">
        <v>0.49819999999999998</v>
      </c>
      <c r="AO83" s="813">
        <v>0.30380000000000001</v>
      </c>
      <c r="AP83" s="814">
        <v>0.66239999999999999</v>
      </c>
      <c r="AQ83" s="812">
        <v>0.56089999999999995</v>
      </c>
      <c r="AR83" s="815">
        <v>0.56089999999999995</v>
      </c>
      <c r="AS83" s="825">
        <v>1065.92</v>
      </c>
      <c r="AT83" s="826">
        <v>834.46</v>
      </c>
      <c r="AU83" s="814">
        <v>18641002</v>
      </c>
      <c r="AV83" s="812">
        <v>1</v>
      </c>
      <c r="AW83" s="811">
        <v>18641002</v>
      </c>
      <c r="BB83" s="619" t="s">
        <v>479</v>
      </c>
      <c r="BC83" s="619" t="s">
        <v>657</v>
      </c>
      <c r="BD83" s="768">
        <v>6694400868</v>
      </c>
      <c r="BE83" s="769">
        <v>949.22</v>
      </c>
      <c r="BF83" s="808">
        <v>7052528</v>
      </c>
      <c r="BG83" s="816">
        <v>0.30380000000000001</v>
      </c>
      <c r="BH83" s="673"/>
      <c r="BI83" s="770">
        <v>22339</v>
      </c>
      <c r="BJ83" s="808">
        <v>23.53</v>
      </c>
      <c r="BK83" s="770">
        <v>132914</v>
      </c>
      <c r="BL83" s="810">
        <v>140</v>
      </c>
      <c r="BN83" s="619" t="s">
        <v>477</v>
      </c>
      <c r="BO83" s="619" t="s">
        <v>478</v>
      </c>
      <c r="BP83" s="772">
        <v>1.0068461538461539</v>
      </c>
      <c r="BQ83" s="772">
        <v>1.0077414285714286</v>
      </c>
      <c r="BR83" s="818">
        <v>0.97689999999999999</v>
      </c>
      <c r="BS83" s="774"/>
      <c r="BT83" s="819">
        <v>2016</v>
      </c>
      <c r="BU83" s="776">
        <v>0.98719999999999997</v>
      </c>
      <c r="BV83" s="777"/>
      <c r="BW83" s="778">
        <v>0.79</v>
      </c>
      <c r="BX83" s="778">
        <v>0.78</v>
      </c>
      <c r="BY83" s="778">
        <v>1.1781999999999999</v>
      </c>
      <c r="BZ83" s="622"/>
      <c r="CA83" s="619" t="s">
        <v>479</v>
      </c>
      <c r="CB83" s="619" t="s">
        <v>657</v>
      </c>
      <c r="CC83" s="770">
        <v>26668</v>
      </c>
      <c r="CD83" s="770">
        <v>27215</v>
      </c>
      <c r="CE83" s="770">
        <v>27717</v>
      </c>
      <c r="CF83" s="820">
        <v>27200</v>
      </c>
      <c r="CG83" s="820">
        <v>0.66239999999999999</v>
      </c>
      <c r="CH83" s="639"/>
      <c r="CI83" s="820">
        <v>-517</v>
      </c>
      <c r="CJ83" s="820">
        <v>-1.8700000000000001E-2</v>
      </c>
      <c r="CL83" s="619" t="s">
        <v>479</v>
      </c>
      <c r="CM83" s="619" t="s">
        <v>657</v>
      </c>
      <c r="CN83" s="780">
        <v>0.56089999999999995</v>
      </c>
      <c r="CO83" s="781"/>
      <c r="CP83" s="780">
        <v>22339</v>
      </c>
      <c r="CQ83" s="787">
        <v>12375000</v>
      </c>
      <c r="CR83" s="787">
        <v>0</v>
      </c>
      <c r="CS83" s="787">
        <v>12375000</v>
      </c>
      <c r="CT83" s="787">
        <v>553.96</v>
      </c>
      <c r="CU83" s="781"/>
      <c r="CV83" s="822">
        <v>1065.92</v>
      </c>
      <c r="CW83" s="787">
        <v>834.46</v>
      </c>
      <c r="CX83" s="785">
        <v>0.52</v>
      </c>
      <c r="CY83" s="786"/>
      <c r="CZ83" s="787">
        <v>0.76400000000000001</v>
      </c>
      <c r="DA83" s="787">
        <v>1</v>
      </c>
      <c r="DB83" s="781"/>
      <c r="DC83" s="785">
        <v>1</v>
      </c>
      <c r="DX83" s="1037" t="s">
        <v>377</v>
      </c>
      <c r="DY83" s="1038" t="s">
        <v>63</v>
      </c>
      <c r="DZ83" s="1038" t="s">
        <v>6</v>
      </c>
      <c r="EA83" s="1039" t="s">
        <v>1079</v>
      </c>
      <c r="EB83" s="792">
        <v>665</v>
      </c>
      <c r="EC83" s="793"/>
      <c r="ED83" s="794">
        <v>665</v>
      </c>
      <c r="EE83" s="794"/>
      <c r="EF83" s="793"/>
      <c r="EG83" s="794">
        <v>1.5869985442569744E-2</v>
      </c>
      <c r="EH83" s="793"/>
      <c r="EI83" s="794">
        <v>0</v>
      </c>
      <c r="EJ83" s="794"/>
      <c r="EK83" s="794">
        <v>0</v>
      </c>
      <c r="EL83" s="794"/>
      <c r="EM83" s="793"/>
      <c r="EN83" s="793"/>
      <c r="EO83" s="795"/>
      <c r="ES83" s="823" t="s">
        <v>459</v>
      </c>
      <c r="ET83" s="824" t="s">
        <v>460</v>
      </c>
      <c r="EU83" s="841">
        <v>0</v>
      </c>
    </row>
    <row r="84" spans="1:151" ht="15.75">
      <c r="A84" s="798" t="s">
        <v>482</v>
      </c>
      <c r="B84" s="799" t="s">
        <v>483</v>
      </c>
      <c r="C84" s="744">
        <v>11616</v>
      </c>
      <c r="D84" s="745">
        <v>12533</v>
      </c>
      <c r="E84" s="800"/>
      <c r="F84" s="800">
        <v>12533</v>
      </c>
      <c r="G84" s="800"/>
      <c r="H84" s="801">
        <v>12533</v>
      </c>
      <c r="K84" s="802" t="s">
        <v>482</v>
      </c>
      <c r="L84" s="803" t="s">
        <v>483</v>
      </c>
      <c r="M84" s="804">
        <v>4954624489</v>
      </c>
      <c r="N84" s="805">
        <v>168879188</v>
      </c>
      <c r="O84" s="804">
        <v>4785745301</v>
      </c>
      <c r="P84" s="802">
        <v>2011</v>
      </c>
      <c r="Q84" s="752">
        <v>1.0307999999999999</v>
      </c>
      <c r="R84" s="803">
        <v>4642748643</v>
      </c>
      <c r="S84" s="806">
        <v>168879188</v>
      </c>
      <c r="T84" s="803">
        <v>832705416</v>
      </c>
      <c r="U84" s="803">
        <v>1558580417</v>
      </c>
      <c r="V84" s="803">
        <v>7202913664</v>
      </c>
      <c r="X84" s="619" t="s">
        <v>482</v>
      </c>
      <c r="Y84" s="619" t="s">
        <v>483</v>
      </c>
      <c r="Z84" s="807">
        <v>7202913664</v>
      </c>
      <c r="AA84" s="808">
        <v>47683288.455679998</v>
      </c>
      <c r="AB84" s="756">
        <v>12425306</v>
      </c>
      <c r="AC84" s="756">
        <v>310131</v>
      </c>
      <c r="AD84" s="809">
        <v>60418725.455679998</v>
      </c>
      <c r="AE84" s="810">
        <v>12533</v>
      </c>
      <c r="AF84" s="807">
        <v>4821</v>
      </c>
      <c r="AG84" s="807">
        <v>0.7893</v>
      </c>
      <c r="AI84" s="619" t="s">
        <v>482</v>
      </c>
      <c r="AJ84" s="619" t="s">
        <v>483</v>
      </c>
      <c r="AK84" s="760">
        <v>60418725.455679998</v>
      </c>
      <c r="AL84" s="761">
        <v>12533</v>
      </c>
      <c r="AM84" s="811">
        <v>4821</v>
      </c>
      <c r="AN84" s="812">
        <v>0.7893</v>
      </c>
      <c r="AO84" s="813">
        <v>0.54869999999999997</v>
      </c>
      <c r="AP84" s="814">
        <v>0.82250000000000001</v>
      </c>
      <c r="AQ84" s="812">
        <v>0.78189999999999993</v>
      </c>
      <c r="AR84" s="815">
        <v>0.78189999999999993</v>
      </c>
      <c r="AS84" s="825">
        <v>1485.91</v>
      </c>
      <c r="AT84" s="826">
        <v>414.47</v>
      </c>
      <c r="AU84" s="814">
        <v>5194553</v>
      </c>
      <c r="AV84" s="812">
        <v>1</v>
      </c>
      <c r="AW84" s="811">
        <v>5194553</v>
      </c>
      <c r="BB84" s="619" t="s">
        <v>482</v>
      </c>
      <c r="BC84" s="619" t="s">
        <v>658</v>
      </c>
      <c r="BD84" s="768">
        <v>7202913664</v>
      </c>
      <c r="BE84" s="769">
        <v>565.54999999999995</v>
      </c>
      <c r="BF84" s="808">
        <v>12736122</v>
      </c>
      <c r="BG84" s="816">
        <v>0.54869999999999997</v>
      </c>
      <c r="BH84" s="673"/>
      <c r="BI84" s="770">
        <v>12533</v>
      </c>
      <c r="BJ84" s="808">
        <v>22.16</v>
      </c>
      <c r="BK84" s="770">
        <v>91920</v>
      </c>
      <c r="BL84" s="810">
        <v>163</v>
      </c>
      <c r="BN84" s="619" t="s">
        <v>479</v>
      </c>
      <c r="BO84" s="619" t="s">
        <v>481</v>
      </c>
      <c r="BP84" s="772">
        <v>0.99950000000000006</v>
      </c>
      <c r="BQ84" s="772">
        <v>0.99822222222222223</v>
      </c>
      <c r="BR84" s="818">
        <v>0.98499999999999999</v>
      </c>
      <c r="BS84" s="774"/>
      <c r="BT84" s="819">
        <v>2010</v>
      </c>
      <c r="BU84" s="776">
        <v>0.99180000000000001</v>
      </c>
      <c r="BV84" s="777"/>
      <c r="BW84" s="778">
        <v>0.77</v>
      </c>
      <c r="BX84" s="778">
        <v>0.76400000000000001</v>
      </c>
      <c r="BY84" s="778">
        <v>1.1540999999999999</v>
      </c>
      <c r="BZ84" s="622"/>
      <c r="CA84" s="619" t="s">
        <v>482</v>
      </c>
      <c r="CB84" s="619" t="s">
        <v>658</v>
      </c>
      <c r="CC84" s="770">
        <v>32978</v>
      </c>
      <c r="CD84" s="770">
        <v>33891</v>
      </c>
      <c r="CE84" s="770">
        <v>34445</v>
      </c>
      <c r="CF84" s="820">
        <v>33771.333333333336</v>
      </c>
      <c r="CG84" s="820">
        <v>0.82250000000000001</v>
      </c>
      <c r="CH84" s="639"/>
      <c r="CI84" s="820">
        <v>-673.66666666666424</v>
      </c>
      <c r="CJ84" s="820">
        <v>-1.9599999999999999E-2</v>
      </c>
      <c r="CL84" s="619" t="s">
        <v>482</v>
      </c>
      <c r="CM84" s="619" t="s">
        <v>658</v>
      </c>
      <c r="CN84" s="780">
        <v>0.78189999999999993</v>
      </c>
      <c r="CO84" s="781"/>
      <c r="CP84" s="780">
        <v>12533</v>
      </c>
      <c r="CQ84" s="787">
        <v>15834840</v>
      </c>
      <c r="CR84" s="787">
        <v>0</v>
      </c>
      <c r="CS84" s="787">
        <v>15834840</v>
      </c>
      <c r="CT84" s="787">
        <v>1263.45</v>
      </c>
      <c r="CU84" s="781"/>
      <c r="CV84" s="822">
        <v>1485.91</v>
      </c>
      <c r="CW84" s="787">
        <v>414.47</v>
      </c>
      <c r="CX84" s="785">
        <v>0.85</v>
      </c>
      <c r="CY84" s="786"/>
      <c r="CZ84" s="787">
        <v>0.71699999999999997</v>
      </c>
      <c r="DA84" s="787">
        <v>1</v>
      </c>
      <c r="DB84" s="781"/>
      <c r="DC84" s="785">
        <v>1</v>
      </c>
      <c r="DX84" s="1037" t="s">
        <v>377</v>
      </c>
      <c r="DY84" s="1038" t="s">
        <v>65</v>
      </c>
      <c r="DZ84" s="1038" t="s">
        <v>6</v>
      </c>
      <c r="EA84" s="1039" t="s">
        <v>1080</v>
      </c>
      <c r="EB84" s="792">
        <v>862</v>
      </c>
      <c r="EC84" s="793"/>
      <c r="ED84" s="794">
        <v>862</v>
      </c>
      <c r="EE84" s="794"/>
      <c r="EF84" s="793"/>
      <c r="EG84" s="794">
        <v>2.057131947593251E-2</v>
      </c>
      <c r="EH84" s="793"/>
      <c r="EI84" s="794">
        <v>0</v>
      </c>
      <c r="EJ84" s="794"/>
      <c r="EK84" s="794">
        <v>0</v>
      </c>
      <c r="EL84" s="794"/>
      <c r="EM84" s="793"/>
      <c r="EN84" s="793"/>
      <c r="EO84" s="795"/>
      <c r="ES84" s="823" t="s">
        <v>114</v>
      </c>
      <c r="ET84" s="824" t="s">
        <v>180</v>
      </c>
      <c r="EU84" s="841">
        <v>0</v>
      </c>
    </row>
    <row r="85" spans="1:151" ht="15.75">
      <c r="A85" s="798" t="s">
        <v>484</v>
      </c>
      <c r="B85" s="799" t="s">
        <v>485</v>
      </c>
      <c r="C85" s="744">
        <v>18771</v>
      </c>
      <c r="D85" s="745">
        <v>18893</v>
      </c>
      <c r="E85" s="799">
        <v>1290</v>
      </c>
      <c r="F85" s="800">
        <v>20183</v>
      </c>
      <c r="G85" s="800"/>
      <c r="H85" s="801">
        <v>20183</v>
      </c>
      <c r="K85" s="802" t="s">
        <v>484</v>
      </c>
      <c r="L85" s="803" t="s">
        <v>485</v>
      </c>
      <c r="M85" s="804">
        <v>8980779698</v>
      </c>
      <c r="N85" s="805">
        <v>317180098</v>
      </c>
      <c r="O85" s="804">
        <v>8663599600</v>
      </c>
      <c r="P85" s="802">
        <v>2015</v>
      </c>
      <c r="Q85" s="752">
        <v>0.98050000000000004</v>
      </c>
      <c r="R85" s="803">
        <v>8835899643</v>
      </c>
      <c r="S85" s="806">
        <v>317180098</v>
      </c>
      <c r="T85" s="803">
        <v>741153450</v>
      </c>
      <c r="U85" s="803">
        <v>2586804429</v>
      </c>
      <c r="V85" s="803">
        <v>12481037620</v>
      </c>
      <c r="X85" s="619" t="s">
        <v>484</v>
      </c>
      <c r="Y85" s="619" t="s">
        <v>485</v>
      </c>
      <c r="Z85" s="807">
        <v>12481037620</v>
      </c>
      <c r="AA85" s="808">
        <v>82624469.044400007</v>
      </c>
      <c r="AB85" s="756">
        <v>22497021</v>
      </c>
      <c r="AC85" s="756">
        <v>717234</v>
      </c>
      <c r="AD85" s="809">
        <v>105838724.04440001</v>
      </c>
      <c r="AE85" s="810">
        <v>20183</v>
      </c>
      <c r="AF85" s="807">
        <v>5244</v>
      </c>
      <c r="AG85" s="807">
        <v>0.85850000000000004</v>
      </c>
      <c r="AI85" s="619" t="s">
        <v>484</v>
      </c>
      <c r="AJ85" s="619" t="s">
        <v>485</v>
      </c>
      <c r="AK85" s="760">
        <v>105838724.04440001</v>
      </c>
      <c r="AL85" s="761">
        <v>20183</v>
      </c>
      <c r="AM85" s="811">
        <v>5244</v>
      </c>
      <c r="AN85" s="812">
        <v>0.85850000000000004</v>
      </c>
      <c r="AO85" s="813">
        <v>1.0513999999999999</v>
      </c>
      <c r="AP85" s="814">
        <v>0.83479999999999999</v>
      </c>
      <c r="AQ85" s="812">
        <v>0.86589999999999989</v>
      </c>
      <c r="AR85" s="815">
        <v>0.86589999999999989</v>
      </c>
      <c r="AS85" s="825">
        <v>1645.54</v>
      </c>
      <c r="AT85" s="826">
        <v>254.84000000000015</v>
      </c>
      <c r="AU85" s="814">
        <v>5143436</v>
      </c>
      <c r="AV85" s="812">
        <v>1</v>
      </c>
      <c r="AW85" s="811">
        <v>5143436</v>
      </c>
      <c r="BB85" s="619" t="s">
        <v>484</v>
      </c>
      <c r="BC85" s="619" t="s">
        <v>659</v>
      </c>
      <c r="BD85" s="768">
        <v>12481037620</v>
      </c>
      <c r="BE85" s="769">
        <v>511.37</v>
      </c>
      <c r="BF85" s="808">
        <v>24407059</v>
      </c>
      <c r="BG85" s="816">
        <v>1.0513999999999999</v>
      </c>
      <c r="BH85" s="673"/>
      <c r="BI85" s="770">
        <v>20183</v>
      </c>
      <c r="BJ85" s="808">
        <v>39.47</v>
      </c>
      <c r="BK85" s="770">
        <v>140537</v>
      </c>
      <c r="BL85" s="810">
        <v>275</v>
      </c>
      <c r="BN85" s="619" t="s">
        <v>482</v>
      </c>
      <c r="BO85" s="619" t="s">
        <v>483</v>
      </c>
      <c r="BP85" s="772">
        <v>1.0353351463607594</v>
      </c>
      <c r="BQ85" s="772">
        <v>1.0519730769230768</v>
      </c>
      <c r="BR85" s="818">
        <v>1.0151999999999999</v>
      </c>
      <c r="BS85" s="774"/>
      <c r="BT85" s="819">
        <v>2011</v>
      </c>
      <c r="BU85" s="776">
        <v>1.0307999999999999</v>
      </c>
      <c r="BV85" s="777"/>
      <c r="BW85" s="778">
        <v>0.69599999999999995</v>
      </c>
      <c r="BX85" s="778">
        <v>0.71699999999999997</v>
      </c>
      <c r="BY85" s="778">
        <v>1.0831</v>
      </c>
      <c r="BZ85" s="622"/>
      <c r="CA85" s="619" t="s">
        <v>484</v>
      </c>
      <c r="CB85" s="619" t="s">
        <v>659</v>
      </c>
      <c r="CC85" s="770">
        <v>32931</v>
      </c>
      <c r="CD85" s="770">
        <v>34592</v>
      </c>
      <c r="CE85" s="770">
        <v>35307</v>
      </c>
      <c r="CF85" s="820">
        <v>34276.666666666664</v>
      </c>
      <c r="CG85" s="820">
        <v>0.83479999999999999</v>
      </c>
      <c r="CH85" s="639"/>
      <c r="CI85" s="820">
        <v>-1030.3333333333358</v>
      </c>
      <c r="CJ85" s="820">
        <v>-2.92E-2</v>
      </c>
      <c r="CL85" s="619" t="s">
        <v>484</v>
      </c>
      <c r="CM85" s="619" t="s">
        <v>743</v>
      </c>
      <c r="CN85" s="780">
        <v>0.86589999999999989</v>
      </c>
      <c r="CO85" s="781"/>
      <c r="CP85" s="780">
        <v>20183</v>
      </c>
      <c r="CQ85" s="787">
        <v>37700048</v>
      </c>
      <c r="CR85" s="787">
        <v>0</v>
      </c>
      <c r="CS85" s="787">
        <v>37700048</v>
      </c>
      <c r="CT85" s="787">
        <v>1867.91</v>
      </c>
      <c r="CU85" s="781"/>
      <c r="CV85" s="822">
        <v>1645.54</v>
      </c>
      <c r="CW85" s="787">
        <v>254.84000000000015</v>
      </c>
      <c r="CX85" s="785">
        <v>1</v>
      </c>
      <c r="CY85" s="786"/>
      <c r="CZ85" s="787">
        <v>0.65</v>
      </c>
      <c r="DA85" s="787" t="s">
        <v>2</v>
      </c>
      <c r="DB85" s="781"/>
      <c r="DC85" s="785">
        <v>1</v>
      </c>
      <c r="DX85" s="1037" t="s">
        <v>377</v>
      </c>
      <c r="DY85" s="1038" t="s">
        <v>238</v>
      </c>
      <c r="DZ85" s="1038" t="s">
        <v>6</v>
      </c>
      <c r="EA85" s="1039" t="s">
        <v>1081</v>
      </c>
      <c r="EB85" s="792">
        <v>630</v>
      </c>
      <c r="EC85" s="793"/>
      <c r="ED85" s="794">
        <v>630</v>
      </c>
      <c r="EE85" s="794"/>
      <c r="EF85" s="793"/>
      <c r="EG85" s="794">
        <v>1.5034723050855547E-2</v>
      </c>
      <c r="EH85" s="793"/>
      <c r="EI85" s="794">
        <v>0</v>
      </c>
      <c r="EJ85" s="794"/>
      <c r="EK85" s="794">
        <v>0</v>
      </c>
      <c r="EL85" s="794"/>
      <c r="EM85" s="793"/>
      <c r="EN85" s="793"/>
      <c r="EO85" s="795"/>
      <c r="ES85" s="823" t="s">
        <v>461</v>
      </c>
      <c r="ET85" s="824" t="s">
        <v>462</v>
      </c>
      <c r="EU85" s="841">
        <v>65162</v>
      </c>
    </row>
    <row r="86" spans="1:151" ht="15.75">
      <c r="A86" s="798" t="s">
        <v>486</v>
      </c>
      <c r="B86" s="799" t="s">
        <v>487</v>
      </c>
      <c r="C86" s="744">
        <v>7847</v>
      </c>
      <c r="D86" s="745">
        <v>9854</v>
      </c>
      <c r="E86" s="800"/>
      <c r="F86" s="800">
        <v>9854</v>
      </c>
      <c r="G86" s="800"/>
      <c r="H86" s="801">
        <v>9854</v>
      </c>
      <c r="K86" s="802" t="s">
        <v>486</v>
      </c>
      <c r="L86" s="803" t="s">
        <v>487</v>
      </c>
      <c r="M86" s="804">
        <v>4531215104</v>
      </c>
      <c r="N86" s="805">
        <v>141589400</v>
      </c>
      <c r="O86" s="804">
        <v>4389625704</v>
      </c>
      <c r="P86" s="802">
        <v>2012</v>
      </c>
      <c r="Q86" s="752">
        <v>0.97099999999999997</v>
      </c>
      <c r="R86" s="803">
        <v>4520726781</v>
      </c>
      <c r="S86" s="806">
        <v>141589400</v>
      </c>
      <c r="T86" s="803">
        <v>540677148</v>
      </c>
      <c r="U86" s="803">
        <v>995457433</v>
      </c>
      <c r="V86" s="803">
        <v>6198450762</v>
      </c>
      <c r="X86" s="619" t="s">
        <v>486</v>
      </c>
      <c r="Y86" s="619" t="s">
        <v>487</v>
      </c>
      <c r="Z86" s="807">
        <v>6198450762</v>
      </c>
      <c r="AA86" s="808">
        <v>41033744.044440001</v>
      </c>
      <c r="AB86" s="756">
        <v>12746940</v>
      </c>
      <c r="AC86" s="756">
        <v>215399</v>
      </c>
      <c r="AD86" s="809">
        <v>53996083.044440001</v>
      </c>
      <c r="AE86" s="810">
        <v>9854</v>
      </c>
      <c r="AF86" s="807">
        <v>5480</v>
      </c>
      <c r="AG86" s="807">
        <v>0.8972</v>
      </c>
      <c r="AI86" s="619" t="s">
        <v>486</v>
      </c>
      <c r="AJ86" s="619" t="s">
        <v>487</v>
      </c>
      <c r="AK86" s="760">
        <v>53996083.044440001</v>
      </c>
      <c r="AL86" s="761">
        <v>9854</v>
      </c>
      <c r="AM86" s="811">
        <v>5480</v>
      </c>
      <c r="AN86" s="812">
        <v>0.8972</v>
      </c>
      <c r="AO86" s="813">
        <v>0.4733</v>
      </c>
      <c r="AP86" s="814">
        <v>0.7117</v>
      </c>
      <c r="AQ86" s="812">
        <v>0.7621</v>
      </c>
      <c r="AR86" s="815">
        <v>0.7621</v>
      </c>
      <c r="AS86" s="825">
        <v>1448.28</v>
      </c>
      <c r="AT86" s="826">
        <v>452.10000000000014</v>
      </c>
      <c r="AU86" s="814">
        <v>4454993</v>
      </c>
      <c r="AV86" s="812">
        <v>0.95299999999999996</v>
      </c>
      <c r="AW86" s="811">
        <v>4245608</v>
      </c>
      <c r="BB86" s="619" t="s">
        <v>486</v>
      </c>
      <c r="BC86" s="619" t="s">
        <v>660</v>
      </c>
      <c r="BD86" s="768">
        <v>6198450762</v>
      </c>
      <c r="BE86" s="769">
        <v>564.15</v>
      </c>
      <c r="BF86" s="808">
        <v>10987239</v>
      </c>
      <c r="BG86" s="816">
        <v>0.4733</v>
      </c>
      <c r="BH86" s="673"/>
      <c r="BI86" s="770">
        <v>9854</v>
      </c>
      <c r="BJ86" s="808">
        <v>17.47</v>
      </c>
      <c r="BK86" s="770">
        <v>67669</v>
      </c>
      <c r="BL86" s="810">
        <v>120</v>
      </c>
      <c r="BN86" s="619" t="s">
        <v>484</v>
      </c>
      <c r="BO86" s="619" t="s">
        <v>485</v>
      </c>
      <c r="BP86" s="772">
        <v>1.0246283185840708</v>
      </c>
      <c r="BQ86" s="817">
        <v>0.97930120481927707</v>
      </c>
      <c r="BR86" s="818">
        <v>0.96660000000000001</v>
      </c>
      <c r="BS86" s="774"/>
      <c r="BT86" s="819">
        <v>2015</v>
      </c>
      <c r="BU86" s="776">
        <v>0.98050000000000004</v>
      </c>
      <c r="BV86" s="777"/>
      <c r="BW86" s="778">
        <v>0.66249999999999998</v>
      </c>
      <c r="BX86" s="778">
        <v>0.65</v>
      </c>
      <c r="BY86" s="778">
        <v>0.9819</v>
      </c>
      <c r="BZ86" s="622"/>
      <c r="CA86" s="619" t="s">
        <v>486</v>
      </c>
      <c r="CB86" s="619" t="s">
        <v>660</v>
      </c>
      <c r="CC86" s="770">
        <v>28297</v>
      </c>
      <c r="CD86" s="770">
        <v>29340</v>
      </c>
      <c r="CE86" s="770">
        <v>30036</v>
      </c>
      <c r="CF86" s="820">
        <v>29224.333333333332</v>
      </c>
      <c r="CG86" s="820">
        <v>0.7117</v>
      </c>
      <c r="CH86" s="639"/>
      <c r="CI86" s="820">
        <v>-811.66666666666788</v>
      </c>
      <c r="CJ86" s="820">
        <v>-2.7E-2</v>
      </c>
      <c r="CL86" s="619" t="s">
        <v>486</v>
      </c>
      <c r="CM86" s="619" t="s">
        <v>660</v>
      </c>
      <c r="CN86" s="780">
        <v>0.7621</v>
      </c>
      <c r="CO86" s="781"/>
      <c r="CP86" s="780">
        <v>9854</v>
      </c>
      <c r="CQ86" s="787">
        <v>13598146</v>
      </c>
      <c r="CR86" s="787">
        <v>0</v>
      </c>
      <c r="CS86" s="787">
        <v>13598146</v>
      </c>
      <c r="CT86" s="787">
        <v>1379.96</v>
      </c>
      <c r="CU86" s="781"/>
      <c r="CV86" s="822">
        <v>1448.28</v>
      </c>
      <c r="CW86" s="787">
        <v>452.10000000000014</v>
      </c>
      <c r="CX86" s="785">
        <v>0.95299999999999996</v>
      </c>
      <c r="CY86" s="786"/>
      <c r="CZ86" s="787">
        <v>0.58899999999999997</v>
      </c>
      <c r="DA86" s="787" t="s">
        <v>2</v>
      </c>
      <c r="DB86" s="781"/>
      <c r="DC86" s="785">
        <v>0.95299999999999996</v>
      </c>
      <c r="DX86" s="1037" t="s">
        <v>377</v>
      </c>
      <c r="DY86" s="1038" t="s">
        <v>262</v>
      </c>
      <c r="DZ86" s="1038" t="s">
        <v>6</v>
      </c>
      <c r="EA86" s="1039" t="s">
        <v>263</v>
      </c>
      <c r="EB86" s="792">
        <v>1360</v>
      </c>
      <c r="EC86" s="793"/>
      <c r="ED86" s="794">
        <v>1360</v>
      </c>
      <c r="EE86" s="794"/>
      <c r="EF86" s="793"/>
      <c r="EG86" s="794">
        <v>3.2455910078037373E-2</v>
      </c>
      <c r="EH86" s="793"/>
      <c r="EI86" s="794">
        <v>0</v>
      </c>
      <c r="EJ86" s="794"/>
      <c r="EK86" s="794">
        <v>0</v>
      </c>
      <c r="EL86" s="794"/>
      <c r="EM86" s="793"/>
      <c r="EN86" s="793"/>
      <c r="EO86" s="795"/>
      <c r="ES86" s="823" t="s">
        <v>463</v>
      </c>
      <c r="ET86" s="824" t="s">
        <v>464</v>
      </c>
      <c r="EU86" s="841">
        <v>1811129</v>
      </c>
    </row>
    <row r="87" spans="1:151" ht="15.75">
      <c r="A87" s="798" t="s">
        <v>488</v>
      </c>
      <c r="B87" s="799" t="s">
        <v>489</v>
      </c>
      <c r="C87" s="744">
        <v>8052</v>
      </c>
      <c r="D87" s="745">
        <v>11044</v>
      </c>
      <c r="E87" s="800"/>
      <c r="F87" s="800">
        <v>11044</v>
      </c>
      <c r="G87" s="800"/>
      <c r="H87" s="801">
        <v>11044</v>
      </c>
      <c r="K87" s="802" t="s">
        <v>488</v>
      </c>
      <c r="L87" s="803" t="s">
        <v>489</v>
      </c>
      <c r="M87" s="804">
        <v>3367792707</v>
      </c>
      <c r="N87" s="805">
        <v>664025005</v>
      </c>
      <c r="O87" s="804">
        <v>2703767702</v>
      </c>
      <c r="P87" s="802">
        <v>2011</v>
      </c>
      <c r="Q87" s="752">
        <v>1.0153000000000001</v>
      </c>
      <c r="R87" s="803">
        <v>2663023443</v>
      </c>
      <c r="S87" s="806">
        <v>664025005</v>
      </c>
      <c r="T87" s="803">
        <v>176420086</v>
      </c>
      <c r="U87" s="803">
        <v>1047345908</v>
      </c>
      <c r="V87" s="803">
        <v>4550814442</v>
      </c>
      <c r="X87" s="619" t="s">
        <v>488</v>
      </c>
      <c r="Y87" s="619" t="s">
        <v>489</v>
      </c>
      <c r="Z87" s="807">
        <v>4550814442</v>
      </c>
      <c r="AA87" s="808">
        <v>30126391.606040001</v>
      </c>
      <c r="AB87" s="756">
        <v>12224474</v>
      </c>
      <c r="AC87" s="756">
        <v>322956</v>
      </c>
      <c r="AD87" s="809">
        <v>42673821.606040001</v>
      </c>
      <c r="AE87" s="810">
        <v>11044</v>
      </c>
      <c r="AF87" s="807">
        <v>3864</v>
      </c>
      <c r="AG87" s="807">
        <v>0.63260000000000005</v>
      </c>
      <c r="AI87" s="619" t="s">
        <v>488</v>
      </c>
      <c r="AJ87" s="619" t="s">
        <v>489</v>
      </c>
      <c r="AK87" s="760">
        <v>42673821.606040001</v>
      </c>
      <c r="AL87" s="761">
        <v>11044</v>
      </c>
      <c r="AM87" s="811">
        <v>3864</v>
      </c>
      <c r="AN87" s="812">
        <v>0.63260000000000005</v>
      </c>
      <c r="AO87" s="813">
        <v>0.20749999999999999</v>
      </c>
      <c r="AP87" s="814">
        <v>0.8821</v>
      </c>
      <c r="AQ87" s="812">
        <v>0.71489999999999998</v>
      </c>
      <c r="AR87" s="815">
        <v>0.71489999999999998</v>
      </c>
      <c r="AS87" s="825">
        <v>1358.58</v>
      </c>
      <c r="AT87" s="826">
        <v>541.80000000000018</v>
      </c>
      <c r="AU87" s="814">
        <v>5983639</v>
      </c>
      <c r="AV87" s="812">
        <v>1</v>
      </c>
      <c r="AW87" s="811">
        <v>5983639</v>
      </c>
      <c r="BB87" s="619" t="s">
        <v>488</v>
      </c>
      <c r="BC87" s="619" t="s">
        <v>661</v>
      </c>
      <c r="BD87" s="768">
        <v>4550814442</v>
      </c>
      <c r="BE87" s="769">
        <v>944.74</v>
      </c>
      <c r="BF87" s="808">
        <v>4817002</v>
      </c>
      <c r="BG87" s="816">
        <v>0.20749999999999999</v>
      </c>
      <c r="BH87" s="673"/>
      <c r="BI87" s="770">
        <v>11044</v>
      </c>
      <c r="BJ87" s="808">
        <v>11.69</v>
      </c>
      <c r="BK87" s="770">
        <v>63646</v>
      </c>
      <c r="BL87" s="810">
        <v>67</v>
      </c>
      <c r="BN87" s="619" t="s">
        <v>486</v>
      </c>
      <c r="BO87" s="619" t="s">
        <v>487</v>
      </c>
      <c r="BP87" s="772">
        <v>1</v>
      </c>
      <c r="BQ87" s="772">
        <v>1.018897927053267</v>
      </c>
      <c r="BR87" s="818">
        <v>0.92949999999999999</v>
      </c>
      <c r="BS87" s="774"/>
      <c r="BT87" s="819">
        <v>2012</v>
      </c>
      <c r="BU87" s="776">
        <v>0.97099999999999997</v>
      </c>
      <c r="BV87" s="777"/>
      <c r="BW87" s="778">
        <v>0.60699999999999998</v>
      </c>
      <c r="BX87" s="778">
        <v>0.58899999999999997</v>
      </c>
      <c r="BY87" s="778">
        <v>0.88970000000000005</v>
      </c>
      <c r="BZ87" s="622"/>
      <c r="CA87" s="619" t="s">
        <v>488</v>
      </c>
      <c r="CB87" s="619" t="s">
        <v>661</v>
      </c>
      <c r="CC87" s="770">
        <v>35742</v>
      </c>
      <c r="CD87" s="770">
        <v>36284</v>
      </c>
      <c r="CE87" s="770">
        <v>36632</v>
      </c>
      <c r="CF87" s="820">
        <v>36219.333333333336</v>
      </c>
      <c r="CG87" s="820">
        <v>0.8821</v>
      </c>
      <c r="CH87" s="639"/>
      <c r="CI87" s="820">
        <v>-412.66666666666424</v>
      </c>
      <c r="CJ87" s="820">
        <v>-1.1299999999999999E-2</v>
      </c>
      <c r="CL87" s="619" t="s">
        <v>488</v>
      </c>
      <c r="CM87" s="619" t="s">
        <v>661</v>
      </c>
      <c r="CN87" s="780">
        <v>0.71489999999999998</v>
      </c>
      <c r="CO87" s="781"/>
      <c r="CP87" s="780">
        <v>11044</v>
      </c>
      <c r="CQ87" s="787">
        <v>11149125</v>
      </c>
      <c r="CR87" s="787">
        <v>1714084</v>
      </c>
      <c r="CS87" s="787">
        <v>12863209</v>
      </c>
      <c r="CT87" s="787">
        <v>1164.72</v>
      </c>
      <c r="CU87" s="781"/>
      <c r="CV87" s="822">
        <v>1358.58</v>
      </c>
      <c r="CW87" s="787">
        <v>541.80000000000018</v>
      </c>
      <c r="CX87" s="785">
        <v>0.85699999999999998</v>
      </c>
      <c r="CY87" s="786"/>
      <c r="CZ87" s="787">
        <v>0.83799999999999997</v>
      </c>
      <c r="DA87" s="787">
        <v>1</v>
      </c>
      <c r="DB87" s="781"/>
      <c r="DC87" s="785">
        <v>1</v>
      </c>
      <c r="DX87" s="1037" t="s">
        <v>377</v>
      </c>
      <c r="DY87" s="1038" t="s">
        <v>761</v>
      </c>
      <c r="DZ87" s="1038" t="s">
        <v>6</v>
      </c>
      <c r="EA87" s="1039" t="s">
        <v>1082</v>
      </c>
      <c r="EB87" s="792">
        <v>225</v>
      </c>
      <c r="EC87" s="793"/>
      <c r="ED87" s="794">
        <v>225</v>
      </c>
      <c r="EE87" s="794"/>
      <c r="EF87" s="793"/>
      <c r="EG87" s="794">
        <v>5.3695439467341243E-3</v>
      </c>
      <c r="EH87" s="793"/>
      <c r="EI87" s="794">
        <v>0</v>
      </c>
      <c r="EJ87" s="794"/>
      <c r="EK87" s="794">
        <v>0</v>
      </c>
      <c r="EL87" s="794"/>
      <c r="EM87" s="793"/>
      <c r="EN87" s="793"/>
      <c r="EO87" s="795"/>
      <c r="ES87" s="823" t="s">
        <v>465</v>
      </c>
      <c r="ET87" s="824" t="s">
        <v>466</v>
      </c>
      <c r="EU87" s="841">
        <v>2370735</v>
      </c>
    </row>
    <row r="88" spans="1:151" ht="15.75">
      <c r="A88" s="798" t="s">
        <v>490</v>
      </c>
      <c r="B88" s="799" t="s">
        <v>491</v>
      </c>
      <c r="C88" s="744">
        <v>5586</v>
      </c>
      <c r="D88" s="745">
        <v>5586</v>
      </c>
      <c r="E88" s="800"/>
      <c r="F88" s="800">
        <v>5586</v>
      </c>
      <c r="G88" s="800"/>
      <c r="H88" s="801">
        <v>5586</v>
      </c>
      <c r="K88" s="802" t="s">
        <v>490</v>
      </c>
      <c r="L88" s="803" t="s">
        <v>491</v>
      </c>
      <c r="M88" s="804">
        <v>1476588308</v>
      </c>
      <c r="N88" s="805">
        <v>84336400</v>
      </c>
      <c r="O88" s="804">
        <v>1392251908</v>
      </c>
      <c r="P88" s="802">
        <v>2011</v>
      </c>
      <c r="Q88" s="752">
        <v>1.0463</v>
      </c>
      <c r="R88" s="803">
        <v>1330643131</v>
      </c>
      <c r="S88" s="806">
        <v>84336400</v>
      </c>
      <c r="T88" s="803">
        <v>119258900</v>
      </c>
      <c r="U88" s="803">
        <v>631953669</v>
      </c>
      <c r="V88" s="803">
        <v>2166192100</v>
      </c>
      <c r="X88" s="619" t="s">
        <v>490</v>
      </c>
      <c r="Y88" s="619" t="s">
        <v>491</v>
      </c>
      <c r="Z88" s="807">
        <v>2166192100</v>
      </c>
      <c r="AA88" s="808">
        <v>14340191.702</v>
      </c>
      <c r="AB88" s="756">
        <v>6735178</v>
      </c>
      <c r="AC88" s="756">
        <v>154090</v>
      </c>
      <c r="AD88" s="809">
        <v>21229459.702</v>
      </c>
      <c r="AE88" s="810">
        <v>5586</v>
      </c>
      <c r="AF88" s="807">
        <v>3800</v>
      </c>
      <c r="AG88" s="807">
        <v>0.62209999999999999</v>
      </c>
      <c r="AI88" s="619" t="s">
        <v>490</v>
      </c>
      <c r="AJ88" s="619" t="s">
        <v>491</v>
      </c>
      <c r="AK88" s="760">
        <v>21229459.702</v>
      </c>
      <c r="AL88" s="761">
        <v>5586</v>
      </c>
      <c r="AM88" s="811">
        <v>3800</v>
      </c>
      <c r="AN88" s="812">
        <v>0.62209999999999999</v>
      </c>
      <c r="AO88" s="813">
        <v>0.29270000000000002</v>
      </c>
      <c r="AP88" s="814">
        <v>0.73809999999999998</v>
      </c>
      <c r="AQ88" s="812">
        <v>0.6472</v>
      </c>
      <c r="AR88" s="815">
        <v>0.6472</v>
      </c>
      <c r="AS88" s="825">
        <v>1229.93</v>
      </c>
      <c r="AT88" s="826">
        <v>670.45</v>
      </c>
      <c r="AU88" s="814">
        <v>3745134</v>
      </c>
      <c r="AV88" s="812">
        <v>1</v>
      </c>
      <c r="AW88" s="811">
        <v>3745134</v>
      </c>
      <c r="BB88" s="619" t="s">
        <v>490</v>
      </c>
      <c r="BC88" s="619" t="s">
        <v>662</v>
      </c>
      <c r="BD88" s="768">
        <v>2166192100</v>
      </c>
      <c r="BE88" s="769">
        <v>318.83999999999997</v>
      </c>
      <c r="BF88" s="808">
        <v>6793978</v>
      </c>
      <c r="BG88" s="816">
        <v>0.29270000000000002</v>
      </c>
      <c r="BH88" s="673"/>
      <c r="BI88" s="770">
        <v>5586</v>
      </c>
      <c r="BJ88" s="808">
        <v>17.52</v>
      </c>
      <c r="BK88" s="770">
        <v>35829</v>
      </c>
      <c r="BL88" s="810">
        <v>112</v>
      </c>
      <c r="BN88" s="619" t="s">
        <v>488</v>
      </c>
      <c r="BO88" s="619" t="s">
        <v>489</v>
      </c>
      <c r="BP88" s="772">
        <v>1.0374000000000001</v>
      </c>
      <c r="BQ88" s="772">
        <v>1.0242955588452998</v>
      </c>
      <c r="BR88" s="818">
        <v>1.002</v>
      </c>
      <c r="BS88" s="774"/>
      <c r="BT88" s="819">
        <v>2011</v>
      </c>
      <c r="BU88" s="776">
        <v>1.0153000000000001</v>
      </c>
      <c r="BV88" s="777"/>
      <c r="BW88" s="778">
        <v>0.82499999999999996</v>
      </c>
      <c r="BX88" s="778">
        <v>0.83799999999999997</v>
      </c>
      <c r="BY88" s="778">
        <v>1.2659</v>
      </c>
      <c r="BZ88" s="622"/>
      <c r="CA88" s="619" t="s">
        <v>490</v>
      </c>
      <c r="CB88" s="619" t="s">
        <v>662</v>
      </c>
      <c r="CC88" s="770">
        <v>29322</v>
      </c>
      <c r="CD88" s="770">
        <v>30555</v>
      </c>
      <c r="CE88" s="770">
        <v>31041</v>
      </c>
      <c r="CF88" s="820">
        <v>30306</v>
      </c>
      <c r="CG88" s="820">
        <v>0.73809999999999998</v>
      </c>
      <c r="CH88" s="639"/>
      <c r="CI88" s="820">
        <v>-735</v>
      </c>
      <c r="CJ88" s="820">
        <v>-2.3699999999999999E-2</v>
      </c>
      <c r="CL88" s="619" t="s">
        <v>490</v>
      </c>
      <c r="CM88" s="619" t="s">
        <v>662</v>
      </c>
      <c r="CN88" s="780">
        <v>0.6472</v>
      </c>
      <c r="CO88" s="781"/>
      <c r="CP88" s="780">
        <v>5586</v>
      </c>
      <c r="CQ88" s="787">
        <v>10583014</v>
      </c>
      <c r="CR88" s="787">
        <v>0</v>
      </c>
      <c r="CS88" s="787">
        <v>10583014</v>
      </c>
      <c r="CT88" s="787">
        <v>1894.56</v>
      </c>
      <c r="CU88" s="781"/>
      <c r="CV88" s="822">
        <v>1229.93</v>
      </c>
      <c r="CW88" s="787">
        <v>670.45</v>
      </c>
      <c r="CX88" s="785">
        <v>1</v>
      </c>
      <c r="CY88" s="786"/>
      <c r="CZ88" s="787">
        <v>1.0569999999999999</v>
      </c>
      <c r="DA88" s="787">
        <v>1</v>
      </c>
      <c r="DB88" s="781"/>
      <c r="DC88" s="785">
        <v>1</v>
      </c>
      <c r="DX88" s="1037" t="s">
        <v>377</v>
      </c>
      <c r="DY88" s="1039" t="s">
        <v>768</v>
      </c>
      <c r="DZ88" s="1038" t="s">
        <v>6</v>
      </c>
      <c r="EA88" s="1039" t="s">
        <v>1083</v>
      </c>
      <c r="EB88" s="792">
        <v>557</v>
      </c>
      <c r="EC88" s="793"/>
      <c r="ED88" s="794">
        <v>557</v>
      </c>
      <c r="EE88" s="794"/>
      <c r="EF88" s="793"/>
      <c r="EG88" s="794">
        <v>1.3292604348137366E-2</v>
      </c>
      <c r="EH88" s="793"/>
      <c r="EI88" s="794">
        <v>0</v>
      </c>
      <c r="EJ88" s="794"/>
      <c r="EK88" s="794">
        <v>0</v>
      </c>
      <c r="EL88" s="794"/>
      <c r="EM88" s="793"/>
      <c r="EN88" s="793"/>
      <c r="EO88" s="795"/>
      <c r="ES88" s="823" t="s">
        <v>467</v>
      </c>
      <c r="ET88" s="824" t="s">
        <v>468</v>
      </c>
      <c r="EU88" s="841">
        <v>0</v>
      </c>
    </row>
    <row r="89" spans="1:151" ht="15.75">
      <c r="A89" s="798" t="s">
        <v>492</v>
      </c>
      <c r="B89" s="799" t="s">
        <v>493</v>
      </c>
      <c r="C89" s="744">
        <v>8414</v>
      </c>
      <c r="D89" s="745">
        <v>9304</v>
      </c>
      <c r="E89" s="800"/>
      <c r="F89" s="800">
        <v>9304</v>
      </c>
      <c r="G89" s="800"/>
      <c r="H89" s="801">
        <v>9304</v>
      </c>
      <c r="K89" s="802" t="s">
        <v>492</v>
      </c>
      <c r="L89" s="803" t="s">
        <v>493</v>
      </c>
      <c r="M89" s="804">
        <v>3733873440</v>
      </c>
      <c r="N89" s="805">
        <v>225227948</v>
      </c>
      <c r="O89" s="804">
        <v>3508645492</v>
      </c>
      <c r="P89" s="802">
        <v>2017</v>
      </c>
      <c r="Q89" s="752">
        <v>0.98329999999999995</v>
      </c>
      <c r="R89" s="803">
        <v>3568235017</v>
      </c>
      <c r="S89" s="806">
        <v>225227948</v>
      </c>
      <c r="T89" s="803">
        <v>156688576</v>
      </c>
      <c r="U89" s="803">
        <v>914265211</v>
      </c>
      <c r="V89" s="803">
        <v>4864416752</v>
      </c>
      <c r="X89" s="619" t="s">
        <v>492</v>
      </c>
      <c r="Y89" s="619" t="s">
        <v>493</v>
      </c>
      <c r="Z89" s="807">
        <v>4864416752</v>
      </c>
      <c r="AA89" s="808">
        <v>32202438.89824</v>
      </c>
      <c r="AB89" s="756">
        <v>8882459</v>
      </c>
      <c r="AC89" s="756">
        <v>257545</v>
      </c>
      <c r="AD89" s="809">
        <v>41342442.89824</v>
      </c>
      <c r="AE89" s="810">
        <v>9304</v>
      </c>
      <c r="AF89" s="807">
        <v>4444</v>
      </c>
      <c r="AG89" s="807">
        <v>0.72760000000000002</v>
      </c>
      <c r="AI89" s="619" t="s">
        <v>492</v>
      </c>
      <c r="AJ89" s="619" t="s">
        <v>493</v>
      </c>
      <c r="AK89" s="760">
        <v>41342442.89824</v>
      </c>
      <c r="AL89" s="761">
        <v>9304</v>
      </c>
      <c r="AM89" s="811">
        <v>4444</v>
      </c>
      <c r="AN89" s="812">
        <v>0.72760000000000002</v>
      </c>
      <c r="AO89" s="813">
        <v>0.53039999999999998</v>
      </c>
      <c r="AP89" s="814">
        <v>0.84119999999999995</v>
      </c>
      <c r="AQ89" s="812">
        <v>0.76460000000000006</v>
      </c>
      <c r="AR89" s="815">
        <v>0.76460000000000006</v>
      </c>
      <c r="AS89" s="825">
        <v>1453.03</v>
      </c>
      <c r="AT89" s="826">
        <v>447.35000000000014</v>
      </c>
      <c r="AU89" s="814">
        <v>4162144</v>
      </c>
      <c r="AV89" s="812">
        <v>0.75700000000000001</v>
      </c>
      <c r="AW89" s="811">
        <v>3150743</v>
      </c>
      <c r="BB89" s="619" t="s">
        <v>492</v>
      </c>
      <c r="BC89" s="619" t="s">
        <v>663</v>
      </c>
      <c r="BD89" s="768">
        <v>4864416752</v>
      </c>
      <c r="BE89" s="769">
        <v>395.09</v>
      </c>
      <c r="BF89" s="808">
        <v>12312174</v>
      </c>
      <c r="BG89" s="816">
        <v>0.53039999999999998</v>
      </c>
      <c r="BH89" s="673"/>
      <c r="BI89" s="770">
        <v>9304</v>
      </c>
      <c r="BJ89" s="808">
        <v>23.55</v>
      </c>
      <c r="BK89" s="770">
        <v>61701</v>
      </c>
      <c r="BL89" s="810">
        <v>156</v>
      </c>
      <c r="BN89" s="619" t="s">
        <v>490</v>
      </c>
      <c r="BO89" s="619" t="s">
        <v>491</v>
      </c>
      <c r="BP89" s="772">
        <v>1.0194202898550724</v>
      </c>
      <c r="BQ89" s="772">
        <v>1.0669999999999999</v>
      </c>
      <c r="BR89" s="818">
        <v>1.0415000000000001</v>
      </c>
      <c r="BS89" s="774"/>
      <c r="BT89" s="819">
        <v>2011</v>
      </c>
      <c r="BU89" s="776">
        <v>1.0463</v>
      </c>
      <c r="BV89" s="777"/>
      <c r="BW89" s="778">
        <v>1.01</v>
      </c>
      <c r="BX89" s="778">
        <v>1.0569999999999999</v>
      </c>
      <c r="BY89" s="778">
        <v>1.5967</v>
      </c>
      <c r="BZ89" s="622"/>
      <c r="CA89" s="619" t="s">
        <v>492</v>
      </c>
      <c r="CB89" s="619" t="s">
        <v>663</v>
      </c>
      <c r="CC89" s="770">
        <v>32852</v>
      </c>
      <c r="CD89" s="770">
        <v>34701</v>
      </c>
      <c r="CE89" s="770">
        <v>36060</v>
      </c>
      <c r="CF89" s="820">
        <v>34537.666666666664</v>
      </c>
      <c r="CG89" s="820">
        <v>0.84119999999999995</v>
      </c>
      <c r="CH89" s="639"/>
      <c r="CI89" s="820">
        <v>-1522.3333333333358</v>
      </c>
      <c r="CJ89" s="820">
        <v>-4.2200000000000001E-2</v>
      </c>
      <c r="CL89" s="619" t="s">
        <v>492</v>
      </c>
      <c r="CM89" s="619" t="s">
        <v>663</v>
      </c>
      <c r="CN89" s="780">
        <v>0.76460000000000006</v>
      </c>
      <c r="CO89" s="781"/>
      <c r="CP89" s="780">
        <v>9304</v>
      </c>
      <c r="CQ89" s="787">
        <v>10234243</v>
      </c>
      <c r="CR89" s="787">
        <v>0</v>
      </c>
      <c r="CS89" s="787">
        <v>10234243</v>
      </c>
      <c r="CT89" s="787">
        <v>1099.98</v>
      </c>
      <c r="CU89" s="781"/>
      <c r="CV89" s="822">
        <v>1453.03</v>
      </c>
      <c r="CW89" s="787">
        <v>447.35000000000014</v>
      </c>
      <c r="CX89" s="785">
        <v>0.75700000000000001</v>
      </c>
      <c r="CY89" s="786"/>
      <c r="CZ89" s="787">
        <v>0.65900000000000003</v>
      </c>
      <c r="DA89" s="787" t="s">
        <v>2</v>
      </c>
      <c r="DB89" s="781"/>
      <c r="DC89" s="785">
        <v>0.75700000000000001</v>
      </c>
      <c r="DX89" s="1037" t="s">
        <v>377</v>
      </c>
      <c r="DY89" s="1039" t="s">
        <v>828</v>
      </c>
      <c r="DZ89" s="1038" t="s">
        <v>6</v>
      </c>
      <c r="EA89" s="1039" t="s">
        <v>1084</v>
      </c>
      <c r="EB89" s="792">
        <v>398</v>
      </c>
      <c r="EC89" s="793"/>
      <c r="ED89" s="794">
        <v>398</v>
      </c>
      <c r="EE89" s="794"/>
      <c r="EF89" s="793"/>
      <c r="EG89" s="794">
        <v>9.4981266257785843E-3</v>
      </c>
      <c r="EH89" s="793"/>
      <c r="EI89" s="794">
        <v>0</v>
      </c>
      <c r="EJ89" s="794"/>
      <c r="EK89" s="794">
        <v>0</v>
      </c>
      <c r="EL89" s="794"/>
      <c r="EM89" s="793"/>
      <c r="EN89" s="793"/>
      <c r="EO89" s="795"/>
      <c r="ES89" s="823" t="s">
        <v>469</v>
      </c>
      <c r="ET89" s="824" t="s">
        <v>470</v>
      </c>
      <c r="EU89" s="841">
        <v>633070</v>
      </c>
    </row>
    <row r="90" spans="1:151" ht="15.75">
      <c r="A90" s="798" t="s">
        <v>494</v>
      </c>
      <c r="B90" s="799" t="s">
        <v>495</v>
      </c>
      <c r="C90" s="744">
        <v>5819</v>
      </c>
      <c r="D90" s="745">
        <v>5819</v>
      </c>
      <c r="E90" s="800"/>
      <c r="F90" s="800">
        <v>5819</v>
      </c>
      <c r="G90" s="800"/>
      <c r="H90" s="801">
        <v>5819</v>
      </c>
      <c r="K90" s="802" t="s">
        <v>494</v>
      </c>
      <c r="L90" s="803" t="s">
        <v>495</v>
      </c>
      <c r="M90" s="804">
        <v>2762529711</v>
      </c>
      <c r="N90" s="805">
        <v>102021200</v>
      </c>
      <c r="O90" s="804">
        <v>2660508511</v>
      </c>
      <c r="P90" s="802">
        <v>2017</v>
      </c>
      <c r="Q90" s="752">
        <v>0.99879999999999991</v>
      </c>
      <c r="R90" s="803">
        <v>2663704957</v>
      </c>
      <c r="S90" s="806">
        <v>102021200</v>
      </c>
      <c r="T90" s="803">
        <v>574875572</v>
      </c>
      <c r="U90" s="803">
        <v>582838223</v>
      </c>
      <c r="V90" s="803">
        <v>3923439952</v>
      </c>
      <c r="X90" s="619" t="s">
        <v>494</v>
      </c>
      <c r="Y90" s="619" t="s">
        <v>495</v>
      </c>
      <c r="Z90" s="807">
        <v>3923439952</v>
      </c>
      <c r="AA90" s="808">
        <v>25973172.482239999</v>
      </c>
      <c r="AB90" s="756">
        <v>7933848</v>
      </c>
      <c r="AC90" s="756">
        <v>135124</v>
      </c>
      <c r="AD90" s="809">
        <v>34042144.482239999</v>
      </c>
      <c r="AE90" s="810">
        <v>5819</v>
      </c>
      <c r="AF90" s="807">
        <v>5850</v>
      </c>
      <c r="AG90" s="807">
        <v>0.95779999999999998</v>
      </c>
      <c r="AI90" s="619" t="s">
        <v>494</v>
      </c>
      <c r="AJ90" s="619" t="s">
        <v>495</v>
      </c>
      <c r="AK90" s="760">
        <v>34042144.482239999</v>
      </c>
      <c r="AL90" s="761">
        <v>5819</v>
      </c>
      <c r="AM90" s="811">
        <v>5850</v>
      </c>
      <c r="AN90" s="812">
        <v>0.95779999999999998</v>
      </c>
      <c r="AO90" s="813">
        <v>0.37659999999999999</v>
      </c>
      <c r="AP90" s="814">
        <v>0.79679999999999995</v>
      </c>
      <c r="AQ90" s="812">
        <v>0.81919999999999993</v>
      </c>
      <c r="AR90" s="815">
        <v>0.81919999999999993</v>
      </c>
      <c r="AS90" s="825">
        <v>1556.79</v>
      </c>
      <c r="AT90" s="826">
        <v>343.59000000000015</v>
      </c>
      <c r="AU90" s="814">
        <v>1999350</v>
      </c>
      <c r="AV90" s="812">
        <v>1</v>
      </c>
      <c r="AW90" s="811">
        <v>1999350</v>
      </c>
      <c r="BB90" s="619" t="s">
        <v>494</v>
      </c>
      <c r="BC90" s="619" t="s">
        <v>664</v>
      </c>
      <c r="BD90" s="768">
        <v>3923439952</v>
      </c>
      <c r="BE90" s="769">
        <v>448.86</v>
      </c>
      <c r="BF90" s="808">
        <v>8740899</v>
      </c>
      <c r="BG90" s="816">
        <v>0.37659999999999999</v>
      </c>
      <c r="BH90" s="673"/>
      <c r="BI90" s="770">
        <v>5819</v>
      </c>
      <c r="BJ90" s="808">
        <v>12.96</v>
      </c>
      <c r="BK90" s="770">
        <v>46568</v>
      </c>
      <c r="BL90" s="810">
        <v>104</v>
      </c>
      <c r="BN90" s="619" t="s">
        <v>492</v>
      </c>
      <c r="BO90" s="619" t="s">
        <v>493</v>
      </c>
      <c r="BP90" s="772">
        <v>0.93101777777777783</v>
      </c>
      <c r="BQ90" s="772">
        <v>0.90730454415818995</v>
      </c>
      <c r="BR90" s="773">
        <v>0.98329999999999995</v>
      </c>
      <c r="BS90" s="774"/>
      <c r="BT90" s="775">
        <v>2017</v>
      </c>
      <c r="BU90" s="776">
        <v>0.98329999999999995</v>
      </c>
      <c r="BV90" s="777"/>
      <c r="BW90" s="778">
        <v>0.67</v>
      </c>
      <c r="BX90" s="778">
        <v>0.65900000000000003</v>
      </c>
      <c r="BY90" s="778">
        <v>0.99550000000000005</v>
      </c>
      <c r="BZ90" s="622"/>
      <c r="CA90" s="619" t="s">
        <v>494</v>
      </c>
      <c r="CB90" s="619" t="s">
        <v>664</v>
      </c>
      <c r="CC90" s="770">
        <v>31847</v>
      </c>
      <c r="CD90" s="770">
        <v>32943</v>
      </c>
      <c r="CE90" s="770">
        <v>33354</v>
      </c>
      <c r="CF90" s="820">
        <v>32714.666666666668</v>
      </c>
      <c r="CG90" s="820">
        <v>0.79679999999999995</v>
      </c>
      <c r="CH90" s="639"/>
      <c r="CI90" s="820">
        <v>-639.33333333333212</v>
      </c>
      <c r="CJ90" s="820">
        <v>-1.9199999999999998E-2</v>
      </c>
      <c r="CL90" s="619" t="s">
        <v>494</v>
      </c>
      <c r="CM90" s="619" t="s">
        <v>664</v>
      </c>
      <c r="CN90" s="780">
        <v>0.81919999999999993</v>
      </c>
      <c r="CO90" s="781"/>
      <c r="CP90" s="780">
        <v>5819</v>
      </c>
      <c r="CQ90" s="787">
        <v>10012838</v>
      </c>
      <c r="CR90" s="787">
        <v>0</v>
      </c>
      <c r="CS90" s="787">
        <v>10012838</v>
      </c>
      <c r="CT90" s="787">
        <v>1720.71</v>
      </c>
      <c r="CU90" s="781"/>
      <c r="CV90" s="822">
        <v>1556.79</v>
      </c>
      <c r="CW90" s="787">
        <v>343.59000000000015</v>
      </c>
      <c r="CX90" s="785">
        <v>1</v>
      </c>
      <c r="CY90" s="786"/>
      <c r="CZ90" s="787">
        <v>0.65900000000000003</v>
      </c>
      <c r="DA90" s="787" t="s">
        <v>2</v>
      </c>
      <c r="DB90" s="781"/>
      <c r="DC90" s="785">
        <v>1</v>
      </c>
      <c r="DX90" s="1037" t="s">
        <v>377</v>
      </c>
      <c r="DY90" s="1039" t="s">
        <v>884</v>
      </c>
      <c r="DZ90" s="1038" t="s">
        <v>6</v>
      </c>
      <c r="EA90" s="1039" t="s">
        <v>1085</v>
      </c>
      <c r="EB90" s="792">
        <v>340</v>
      </c>
      <c r="EC90" s="793"/>
      <c r="ED90" s="794">
        <v>340</v>
      </c>
      <c r="EE90" s="794"/>
      <c r="EF90" s="793"/>
      <c r="EG90" s="794">
        <v>8.1139775195093432E-3</v>
      </c>
      <c r="EH90" s="793"/>
      <c r="EI90" s="794">
        <v>0</v>
      </c>
      <c r="EJ90" s="794"/>
      <c r="EK90" s="794">
        <v>0</v>
      </c>
      <c r="EL90" s="794"/>
      <c r="EM90" s="793"/>
      <c r="EN90" s="793"/>
      <c r="EO90" s="795"/>
      <c r="ES90" s="823" t="s">
        <v>471</v>
      </c>
      <c r="ET90" s="824" t="s">
        <v>472</v>
      </c>
      <c r="EU90" s="841">
        <v>7249179</v>
      </c>
    </row>
    <row r="91" spans="1:151" ht="15.75">
      <c r="A91" s="798" t="s">
        <v>496</v>
      </c>
      <c r="B91" s="799" t="s">
        <v>497</v>
      </c>
      <c r="C91" s="744">
        <v>7645</v>
      </c>
      <c r="D91" s="745">
        <v>11485</v>
      </c>
      <c r="E91" s="800"/>
      <c r="F91" s="800">
        <v>11485</v>
      </c>
      <c r="G91" s="800"/>
      <c r="H91" s="801">
        <v>11485</v>
      </c>
      <c r="K91" s="802" t="s">
        <v>496</v>
      </c>
      <c r="L91" s="803" t="s">
        <v>497</v>
      </c>
      <c r="M91" s="804">
        <v>4244347376</v>
      </c>
      <c r="N91" s="805">
        <v>277937170</v>
      </c>
      <c r="O91" s="804">
        <v>3966410206</v>
      </c>
      <c r="P91" s="802">
        <v>2016</v>
      </c>
      <c r="Q91" s="752">
        <v>0.98699999999999999</v>
      </c>
      <c r="R91" s="803">
        <v>4018652691</v>
      </c>
      <c r="S91" s="806">
        <v>277937170</v>
      </c>
      <c r="T91" s="803">
        <v>226358853</v>
      </c>
      <c r="U91" s="803">
        <v>1228718745</v>
      </c>
      <c r="V91" s="803">
        <v>5751667459</v>
      </c>
      <c r="X91" s="619" t="s">
        <v>496</v>
      </c>
      <c r="Y91" s="619" t="s">
        <v>497</v>
      </c>
      <c r="Z91" s="807">
        <v>5751667459</v>
      </c>
      <c r="AA91" s="808">
        <v>38076038.57858</v>
      </c>
      <c r="AB91" s="756">
        <v>17729935</v>
      </c>
      <c r="AC91" s="756">
        <v>315337</v>
      </c>
      <c r="AD91" s="809">
        <v>56121310.57858</v>
      </c>
      <c r="AE91" s="810">
        <v>11485</v>
      </c>
      <c r="AF91" s="807">
        <v>4886</v>
      </c>
      <c r="AG91" s="807">
        <v>0.79990000000000006</v>
      </c>
      <c r="AI91" s="619" t="s">
        <v>496</v>
      </c>
      <c r="AJ91" s="619" t="s">
        <v>497</v>
      </c>
      <c r="AK91" s="760">
        <v>56121310.57858</v>
      </c>
      <c r="AL91" s="761">
        <v>11485</v>
      </c>
      <c r="AM91" s="811">
        <v>4886</v>
      </c>
      <c r="AN91" s="812">
        <v>0.79990000000000006</v>
      </c>
      <c r="AO91" s="813">
        <v>0.46560000000000001</v>
      </c>
      <c r="AP91" s="814">
        <v>0.84919999999999995</v>
      </c>
      <c r="AQ91" s="812">
        <v>0.7911999999999999</v>
      </c>
      <c r="AR91" s="815">
        <v>0.7911999999999999</v>
      </c>
      <c r="AS91" s="825">
        <v>1503.58</v>
      </c>
      <c r="AT91" s="826">
        <v>396.80000000000018</v>
      </c>
      <c r="AU91" s="814">
        <v>4557248</v>
      </c>
      <c r="AV91" s="812">
        <v>0.83199999999999996</v>
      </c>
      <c r="AW91" s="811">
        <v>3791630</v>
      </c>
      <c r="BB91" s="619" t="s">
        <v>496</v>
      </c>
      <c r="BC91" s="619" t="s">
        <v>665</v>
      </c>
      <c r="BD91" s="768">
        <v>5751667459</v>
      </c>
      <c r="BE91" s="769">
        <v>532.16999999999996</v>
      </c>
      <c r="BF91" s="808">
        <v>10807951</v>
      </c>
      <c r="BG91" s="816">
        <v>0.46560000000000001</v>
      </c>
      <c r="BH91" s="673"/>
      <c r="BI91" s="770">
        <v>11485</v>
      </c>
      <c r="BJ91" s="808">
        <v>21.58</v>
      </c>
      <c r="BK91" s="770">
        <v>72795</v>
      </c>
      <c r="BL91" s="810">
        <v>137</v>
      </c>
      <c r="BN91" s="619" t="s">
        <v>494</v>
      </c>
      <c r="BO91" s="619" t="s">
        <v>495</v>
      </c>
      <c r="BP91" s="772">
        <v>0.98687499999999995</v>
      </c>
      <c r="BQ91" s="772">
        <v>0.98961937716262971</v>
      </c>
      <c r="BR91" s="773">
        <v>0.99879999999999991</v>
      </c>
      <c r="BS91" s="774"/>
      <c r="BT91" s="775">
        <v>2017</v>
      </c>
      <c r="BU91" s="776">
        <v>0.99879999999999991</v>
      </c>
      <c r="BV91" s="777"/>
      <c r="BW91" s="778">
        <v>0.66</v>
      </c>
      <c r="BX91" s="778">
        <v>0.65900000000000003</v>
      </c>
      <c r="BY91" s="778">
        <v>0.99550000000000005</v>
      </c>
      <c r="BZ91" s="622"/>
      <c r="CA91" s="619" t="s">
        <v>496</v>
      </c>
      <c r="CB91" s="619" t="s">
        <v>665</v>
      </c>
      <c r="CC91" s="770">
        <v>33872</v>
      </c>
      <c r="CD91" s="770">
        <v>35173</v>
      </c>
      <c r="CE91" s="770">
        <v>35563</v>
      </c>
      <c r="CF91" s="820">
        <v>34869.333333333336</v>
      </c>
      <c r="CG91" s="820">
        <v>0.84919999999999995</v>
      </c>
      <c r="CH91" s="639"/>
      <c r="CI91" s="820">
        <v>-693.66666666666424</v>
      </c>
      <c r="CJ91" s="820">
        <v>-1.95E-2</v>
      </c>
      <c r="CL91" s="619" t="s">
        <v>496</v>
      </c>
      <c r="CM91" s="619" t="s">
        <v>665</v>
      </c>
      <c r="CN91" s="780">
        <v>0.7911999999999999</v>
      </c>
      <c r="CO91" s="781"/>
      <c r="CP91" s="780">
        <v>11485</v>
      </c>
      <c r="CQ91" s="787">
        <v>12560710</v>
      </c>
      <c r="CR91" s="787">
        <v>1808975</v>
      </c>
      <c r="CS91" s="787">
        <v>14369685</v>
      </c>
      <c r="CT91" s="787">
        <v>1251.17</v>
      </c>
      <c r="CU91" s="781"/>
      <c r="CV91" s="822">
        <v>1503.58</v>
      </c>
      <c r="CW91" s="787">
        <v>396.80000000000018</v>
      </c>
      <c r="CX91" s="785">
        <v>0.83199999999999996</v>
      </c>
      <c r="CY91" s="786"/>
      <c r="CZ91" s="787">
        <v>0.57399999999999995</v>
      </c>
      <c r="DA91" s="787" t="s">
        <v>2</v>
      </c>
      <c r="DB91" s="781"/>
      <c r="DC91" s="785">
        <v>0.83199999999999996</v>
      </c>
      <c r="DX91" s="1044" t="s">
        <v>377</v>
      </c>
      <c r="DY91" s="1041" t="s">
        <v>916</v>
      </c>
      <c r="DZ91" s="1040" t="s">
        <v>6</v>
      </c>
      <c r="EA91" s="1041" t="s">
        <v>917</v>
      </c>
      <c r="EB91" s="792">
        <v>677</v>
      </c>
      <c r="EC91" s="827"/>
      <c r="ED91" s="828">
        <v>677</v>
      </c>
      <c r="EE91" s="828"/>
      <c r="EF91" s="827"/>
      <c r="EG91" s="828">
        <v>1.6156361119728898E-2</v>
      </c>
      <c r="EH91" s="827"/>
      <c r="EI91" s="794">
        <v>0</v>
      </c>
      <c r="EJ91" s="828"/>
      <c r="EK91" s="828">
        <v>0</v>
      </c>
      <c r="EL91" s="828"/>
      <c r="EM91" s="827"/>
      <c r="EN91" s="827"/>
      <c r="EO91" s="829"/>
      <c r="ES91" s="823" t="s">
        <v>473</v>
      </c>
      <c r="ET91" s="824" t="s">
        <v>474</v>
      </c>
      <c r="EU91" s="841">
        <v>0</v>
      </c>
    </row>
    <row r="92" spans="1:151" ht="15.75">
      <c r="A92" s="798" t="s">
        <v>498</v>
      </c>
      <c r="B92" s="799" t="s">
        <v>499</v>
      </c>
      <c r="C92" s="744">
        <v>1960</v>
      </c>
      <c r="D92" s="745">
        <v>2176</v>
      </c>
      <c r="E92" s="800"/>
      <c r="F92" s="800">
        <v>2176</v>
      </c>
      <c r="G92" s="800"/>
      <c r="H92" s="801">
        <v>2176</v>
      </c>
      <c r="K92" s="802" t="s">
        <v>498</v>
      </c>
      <c r="L92" s="803" t="s">
        <v>499</v>
      </c>
      <c r="M92" s="804">
        <v>1408261717</v>
      </c>
      <c r="N92" s="805">
        <v>24993340</v>
      </c>
      <c r="O92" s="804">
        <v>1383268377</v>
      </c>
      <c r="P92" s="802">
        <v>2013</v>
      </c>
      <c r="Q92" s="752">
        <v>1.0175000000000001</v>
      </c>
      <c r="R92" s="803">
        <v>1359477520</v>
      </c>
      <c r="S92" s="806">
        <v>24993340</v>
      </c>
      <c r="T92" s="803">
        <v>71366578</v>
      </c>
      <c r="U92" s="803">
        <v>156036432</v>
      </c>
      <c r="V92" s="803">
        <v>1611873870</v>
      </c>
      <c r="X92" s="619" t="s">
        <v>498</v>
      </c>
      <c r="Y92" s="619" t="s">
        <v>499</v>
      </c>
      <c r="Z92" s="807">
        <v>1611873870</v>
      </c>
      <c r="AA92" s="808">
        <v>10670605.019400001</v>
      </c>
      <c r="AB92" s="756">
        <v>3248444</v>
      </c>
      <c r="AC92" s="756">
        <v>86086</v>
      </c>
      <c r="AD92" s="809">
        <v>14005135.019400001</v>
      </c>
      <c r="AE92" s="810">
        <v>2176</v>
      </c>
      <c r="AF92" s="807">
        <v>6436</v>
      </c>
      <c r="AG92" s="807">
        <v>1.0537000000000001</v>
      </c>
      <c r="AI92" s="619" t="s">
        <v>498</v>
      </c>
      <c r="AJ92" s="619" t="s">
        <v>499</v>
      </c>
      <c r="AK92" s="760">
        <v>14005135.019400001</v>
      </c>
      <c r="AL92" s="761">
        <v>2176</v>
      </c>
      <c r="AM92" s="811">
        <v>6436</v>
      </c>
      <c r="AN92" s="812">
        <v>1.0537000000000001</v>
      </c>
      <c r="AO92" s="813">
        <v>0.13150000000000001</v>
      </c>
      <c r="AP92" s="814">
        <v>0.77610000000000001</v>
      </c>
      <c r="AQ92" s="812">
        <v>0.82279999999999998</v>
      </c>
      <c r="AR92" s="815">
        <v>0.82279999999999998</v>
      </c>
      <c r="AS92" s="825">
        <v>1563.63</v>
      </c>
      <c r="AT92" s="826">
        <v>336.75</v>
      </c>
      <c r="AU92" s="814">
        <v>732768</v>
      </c>
      <c r="AV92" s="812">
        <v>0.252</v>
      </c>
      <c r="AW92" s="811">
        <v>184658</v>
      </c>
      <c r="BB92" s="619" t="s">
        <v>498</v>
      </c>
      <c r="BC92" s="619" t="s">
        <v>666</v>
      </c>
      <c r="BD92" s="768">
        <v>1611873870</v>
      </c>
      <c r="BE92" s="769">
        <v>528</v>
      </c>
      <c r="BF92" s="808">
        <v>3052791</v>
      </c>
      <c r="BG92" s="816">
        <v>0.13150000000000001</v>
      </c>
      <c r="BH92" s="673"/>
      <c r="BI92" s="770">
        <v>2176</v>
      </c>
      <c r="BJ92" s="808">
        <v>4.12</v>
      </c>
      <c r="BK92" s="770">
        <v>14717</v>
      </c>
      <c r="BL92" s="810">
        <v>28</v>
      </c>
      <c r="BN92" s="619" t="s">
        <v>496</v>
      </c>
      <c r="BO92" s="619" t="s">
        <v>497</v>
      </c>
      <c r="BP92" s="772">
        <v>0.98677685950413219</v>
      </c>
      <c r="BQ92" s="772">
        <v>0.99630136986301365</v>
      </c>
      <c r="BR92" s="818">
        <v>0.98230000000000006</v>
      </c>
      <c r="BS92" s="774"/>
      <c r="BT92" s="819">
        <v>2016</v>
      </c>
      <c r="BU92" s="776">
        <v>0.98699999999999999</v>
      </c>
      <c r="BV92" s="777"/>
      <c r="BW92" s="778">
        <v>0.58199999999999996</v>
      </c>
      <c r="BX92" s="778">
        <v>0.57399999999999995</v>
      </c>
      <c r="BY92" s="778">
        <v>0.86709999999999998</v>
      </c>
      <c r="BZ92" s="622"/>
      <c r="CA92" s="619" t="s">
        <v>498</v>
      </c>
      <c r="CB92" s="619" t="s">
        <v>666</v>
      </c>
      <c r="CC92" s="770">
        <v>30603</v>
      </c>
      <c r="CD92" s="770">
        <v>31937</v>
      </c>
      <c r="CE92" s="770">
        <v>33065</v>
      </c>
      <c r="CF92" s="820">
        <v>31868.333333333332</v>
      </c>
      <c r="CG92" s="820">
        <v>0.77610000000000001</v>
      </c>
      <c r="CH92" s="639"/>
      <c r="CI92" s="820">
        <v>-1196.6666666666679</v>
      </c>
      <c r="CJ92" s="820">
        <v>-3.6200000000000003E-2</v>
      </c>
      <c r="CL92" s="619" t="s">
        <v>498</v>
      </c>
      <c r="CM92" s="619" t="s">
        <v>666</v>
      </c>
      <c r="CN92" s="780">
        <v>0.82279999999999998</v>
      </c>
      <c r="CO92" s="781"/>
      <c r="CP92" s="780">
        <v>2176</v>
      </c>
      <c r="CQ92" s="787">
        <v>858674</v>
      </c>
      <c r="CR92" s="787">
        <v>0</v>
      </c>
      <c r="CS92" s="787">
        <v>858674</v>
      </c>
      <c r="CT92" s="787">
        <v>394.61</v>
      </c>
      <c r="CU92" s="781"/>
      <c r="CV92" s="822">
        <v>1563.63</v>
      </c>
      <c r="CW92" s="787">
        <v>336.75</v>
      </c>
      <c r="CX92" s="785">
        <v>0.252</v>
      </c>
      <c r="CY92" s="786"/>
      <c r="CZ92" s="787">
        <v>0.36599999999999999</v>
      </c>
      <c r="DA92" s="787" t="s">
        <v>2</v>
      </c>
      <c r="DB92" s="781"/>
      <c r="DC92" s="785">
        <v>0.252</v>
      </c>
      <c r="DX92" s="1038" t="s">
        <v>377</v>
      </c>
      <c r="DY92" s="1038" t="s">
        <v>918</v>
      </c>
      <c r="DZ92" s="1038" t="s">
        <v>6</v>
      </c>
      <c r="EA92" s="1039" t="s">
        <v>919</v>
      </c>
      <c r="EB92" s="792">
        <v>421</v>
      </c>
      <c r="EC92" s="793"/>
      <c r="ED92" s="794">
        <v>421</v>
      </c>
      <c r="EE92" s="794">
        <v>41903</v>
      </c>
      <c r="EF92" s="793"/>
      <c r="EG92" s="794">
        <v>1.0047013340333628E-2</v>
      </c>
      <c r="EH92" s="793"/>
      <c r="EI92" s="794">
        <v>0</v>
      </c>
      <c r="EJ92" s="794"/>
      <c r="EK92" s="794">
        <v>0</v>
      </c>
      <c r="EL92" s="794"/>
      <c r="EM92" s="793"/>
      <c r="EN92" s="793"/>
      <c r="EO92" s="795"/>
      <c r="ES92" s="823" t="s">
        <v>475</v>
      </c>
      <c r="ET92" s="824" t="s">
        <v>476</v>
      </c>
      <c r="EU92" s="841">
        <v>6392193</v>
      </c>
    </row>
    <row r="93" spans="1:151" ht="15.75">
      <c r="A93" s="798" t="s">
        <v>500</v>
      </c>
      <c r="B93" s="799" t="s">
        <v>501</v>
      </c>
      <c r="C93" s="744">
        <v>3346</v>
      </c>
      <c r="D93" s="745">
        <v>3796</v>
      </c>
      <c r="E93" s="800"/>
      <c r="F93" s="800">
        <v>3796</v>
      </c>
      <c r="G93" s="800"/>
      <c r="H93" s="801">
        <v>3796</v>
      </c>
      <c r="K93" s="802" t="s">
        <v>500</v>
      </c>
      <c r="L93" s="803" t="s">
        <v>501</v>
      </c>
      <c r="M93" s="804">
        <v>5258380829</v>
      </c>
      <c r="N93" s="805">
        <v>34733510</v>
      </c>
      <c r="O93" s="804">
        <v>5223647319</v>
      </c>
      <c r="P93" s="802">
        <v>2016</v>
      </c>
      <c r="Q93" s="752">
        <v>0.98009999999999997</v>
      </c>
      <c r="R93" s="803">
        <v>5329708519</v>
      </c>
      <c r="S93" s="806">
        <v>34733510</v>
      </c>
      <c r="T93" s="803">
        <v>125429145</v>
      </c>
      <c r="U93" s="803">
        <v>432578943</v>
      </c>
      <c r="V93" s="803">
        <v>5922450117</v>
      </c>
      <c r="X93" s="619" t="s">
        <v>500</v>
      </c>
      <c r="Y93" s="619" t="s">
        <v>501</v>
      </c>
      <c r="Z93" s="807">
        <v>5922450117</v>
      </c>
      <c r="AA93" s="808">
        <v>39206619.77454</v>
      </c>
      <c r="AB93" s="756">
        <v>7185740</v>
      </c>
      <c r="AC93" s="756">
        <v>95718</v>
      </c>
      <c r="AD93" s="809">
        <v>46488077.77454</v>
      </c>
      <c r="AE93" s="810">
        <v>3796</v>
      </c>
      <c r="AF93" s="807">
        <v>12247</v>
      </c>
      <c r="AG93" s="807">
        <v>2.0051000000000001</v>
      </c>
      <c r="AI93" s="619" t="s">
        <v>500</v>
      </c>
      <c r="AJ93" s="619" t="s">
        <v>501</v>
      </c>
      <c r="AK93" s="760">
        <v>46488077.77454</v>
      </c>
      <c r="AL93" s="761">
        <v>3796</v>
      </c>
      <c r="AM93" s="811">
        <v>12247</v>
      </c>
      <c r="AN93" s="812">
        <v>2.0051000000000001</v>
      </c>
      <c r="AO93" s="813">
        <v>0.67400000000000004</v>
      </c>
      <c r="AP93" s="814">
        <v>0.88019999999999998</v>
      </c>
      <c r="AQ93" s="812">
        <v>1.3094999999999999</v>
      </c>
      <c r="AR93" s="815" t="s">
        <v>2</v>
      </c>
      <c r="AS93" s="825" t="s">
        <v>2</v>
      </c>
      <c r="AT93" s="826" t="s">
        <v>2</v>
      </c>
      <c r="AU93" s="814">
        <v>0</v>
      </c>
      <c r="AV93" s="812" t="s">
        <v>2</v>
      </c>
      <c r="AW93" s="811">
        <v>0</v>
      </c>
      <c r="BB93" s="619" t="s">
        <v>500</v>
      </c>
      <c r="BC93" s="619" t="s">
        <v>667</v>
      </c>
      <c r="BD93" s="768">
        <v>5922450117</v>
      </c>
      <c r="BE93" s="769">
        <v>378.53</v>
      </c>
      <c r="BF93" s="808">
        <v>15645920</v>
      </c>
      <c r="BG93" s="816">
        <v>0.67400000000000004</v>
      </c>
      <c r="BH93" s="673"/>
      <c r="BI93" s="770">
        <v>3796</v>
      </c>
      <c r="BJ93" s="808">
        <v>10.029999999999999</v>
      </c>
      <c r="BK93" s="770">
        <v>34093</v>
      </c>
      <c r="BL93" s="810">
        <v>90</v>
      </c>
      <c r="BN93" s="619" t="s">
        <v>498</v>
      </c>
      <c r="BO93" s="619" t="s">
        <v>499</v>
      </c>
      <c r="BP93" s="772">
        <v>1.0752469857508222</v>
      </c>
      <c r="BQ93" s="772">
        <v>1.0364901960784314</v>
      </c>
      <c r="BR93" s="818">
        <v>0.98549999999999993</v>
      </c>
      <c r="BS93" s="774"/>
      <c r="BT93" s="819">
        <v>2013</v>
      </c>
      <c r="BU93" s="776">
        <v>1.0175000000000001</v>
      </c>
      <c r="BV93" s="777"/>
      <c r="BW93" s="778">
        <v>0.36</v>
      </c>
      <c r="BX93" s="778">
        <v>0.36599999999999999</v>
      </c>
      <c r="BY93" s="778">
        <v>0.55289999999999995</v>
      </c>
      <c r="BZ93" s="622"/>
      <c r="CA93" s="619" t="s">
        <v>500</v>
      </c>
      <c r="CB93" s="619" t="s">
        <v>667</v>
      </c>
      <c r="CC93" s="770">
        <v>34665</v>
      </c>
      <c r="CD93" s="770">
        <v>36572</v>
      </c>
      <c r="CE93" s="770">
        <v>37182</v>
      </c>
      <c r="CF93" s="820">
        <v>36139.666666666664</v>
      </c>
      <c r="CG93" s="820">
        <v>0.88019999999999998</v>
      </c>
      <c r="CH93" s="639"/>
      <c r="CI93" s="820">
        <v>-1042.3333333333358</v>
      </c>
      <c r="CJ93" s="820">
        <v>-2.8000000000000001E-2</v>
      </c>
      <c r="CL93" s="619" t="s">
        <v>500</v>
      </c>
      <c r="CM93" s="619" t="s">
        <v>667</v>
      </c>
      <c r="CN93" s="780" t="s">
        <v>2</v>
      </c>
      <c r="CO93" s="781"/>
      <c r="CP93" s="780">
        <v>3796</v>
      </c>
      <c r="CQ93" s="787">
        <v>11177315</v>
      </c>
      <c r="CR93" s="787">
        <v>0</v>
      </c>
      <c r="CS93" s="787">
        <v>11177315</v>
      </c>
      <c r="CT93" s="787">
        <v>2944.5</v>
      </c>
      <c r="CU93" s="781"/>
      <c r="CV93" s="822" t="s">
        <v>2</v>
      </c>
      <c r="CW93" s="787" t="s">
        <v>2</v>
      </c>
      <c r="CX93" s="785" t="s">
        <v>2</v>
      </c>
      <c r="CY93" s="786"/>
      <c r="CZ93" s="787">
        <v>0.501</v>
      </c>
      <c r="DA93" s="787" t="s">
        <v>2</v>
      </c>
      <c r="DB93" s="781"/>
      <c r="DC93" s="785" t="s">
        <v>2</v>
      </c>
      <c r="DX93" s="1044" t="s">
        <v>379</v>
      </c>
      <c r="DY93" s="1040" t="s">
        <v>379</v>
      </c>
      <c r="DZ93" s="1040" t="s">
        <v>744</v>
      </c>
      <c r="EA93" s="1041" t="s">
        <v>380</v>
      </c>
      <c r="EB93" s="792">
        <v>5836</v>
      </c>
      <c r="EC93" s="827"/>
      <c r="ED93" s="828">
        <v>5836</v>
      </c>
      <c r="EE93" s="828"/>
      <c r="EF93" s="827"/>
      <c r="EG93" s="828">
        <v>0.84250036090659741</v>
      </c>
      <c r="EH93" s="827"/>
      <c r="EI93" s="794">
        <v>4225609</v>
      </c>
      <c r="EJ93" s="828"/>
      <c r="EK93" s="828">
        <v>3560077</v>
      </c>
      <c r="EL93" s="828">
        <v>4225609</v>
      </c>
      <c r="EM93" s="827">
        <v>0</v>
      </c>
      <c r="EN93" s="827"/>
      <c r="EO93" s="829"/>
      <c r="ES93" s="823" t="s">
        <v>121</v>
      </c>
      <c r="ET93" s="824" t="s">
        <v>122</v>
      </c>
      <c r="EU93" s="841">
        <v>1800008</v>
      </c>
    </row>
    <row r="94" spans="1:151" ht="15.75">
      <c r="A94" s="798" t="s">
        <v>502</v>
      </c>
      <c r="B94" s="799" t="s">
        <v>503</v>
      </c>
      <c r="C94" s="744">
        <v>670</v>
      </c>
      <c r="D94" s="745">
        <v>670</v>
      </c>
      <c r="E94" s="800"/>
      <c r="F94" s="800">
        <v>670</v>
      </c>
      <c r="G94" s="800"/>
      <c r="H94" s="801">
        <v>670</v>
      </c>
      <c r="K94" s="802" t="s">
        <v>502</v>
      </c>
      <c r="L94" s="803" t="s">
        <v>503</v>
      </c>
      <c r="M94" s="804">
        <v>351796230</v>
      </c>
      <c r="N94" s="805">
        <v>64609330</v>
      </c>
      <c r="O94" s="804">
        <v>287186900</v>
      </c>
      <c r="P94" s="802">
        <v>2017</v>
      </c>
      <c r="Q94" s="752">
        <v>0.99750000000000005</v>
      </c>
      <c r="R94" s="803">
        <v>287906667</v>
      </c>
      <c r="S94" s="806">
        <v>64609330</v>
      </c>
      <c r="T94" s="803">
        <v>11938520</v>
      </c>
      <c r="U94" s="803">
        <v>62652356</v>
      </c>
      <c r="V94" s="803">
        <v>427106873</v>
      </c>
      <c r="X94" s="619" t="s">
        <v>502</v>
      </c>
      <c r="Y94" s="619" t="s">
        <v>503</v>
      </c>
      <c r="Z94" s="807">
        <v>427106873</v>
      </c>
      <c r="AA94" s="808">
        <v>2827447.49926</v>
      </c>
      <c r="AB94" s="756">
        <v>702518</v>
      </c>
      <c r="AC94" s="756">
        <v>91769</v>
      </c>
      <c r="AD94" s="809">
        <v>3621734.49926</v>
      </c>
      <c r="AE94" s="810">
        <v>670</v>
      </c>
      <c r="AF94" s="807">
        <v>5406</v>
      </c>
      <c r="AG94" s="807">
        <v>0.8851</v>
      </c>
      <c r="AI94" s="619" t="s">
        <v>502</v>
      </c>
      <c r="AJ94" s="619" t="s">
        <v>503</v>
      </c>
      <c r="AK94" s="760">
        <v>3621734.49926</v>
      </c>
      <c r="AL94" s="761">
        <v>670</v>
      </c>
      <c r="AM94" s="811">
        <v>5406</v>
      </c>
      <c r="AN94" s="812">
        <v>0.8851</v>
      </c>
      <c r="AO94" s="813">
        <v>4.7300000000000002E-2</v>
      </c>
      <c r="AP94" s="814">
        <v>0.71540000000000004</v>
      </c>
      <c r="AQ94" s="812">
        <v>0.71640000000000004</v>
      </c>
      <c r="AR94" s="815">
        <v>0.71640000000000004</v>
      </c>
      <c r="AS94" s="825">
        <v>1361.43</v>
      </c>
      <c r="AT94" s="826">
        <v>538.95000000000005</v>
      </c>
      <c r="AU94" s="814">
        <v>361097</v>
      </c>
      <c r="AV94" s="812">
        <v>1</v>
      </c>
      <c r="AW94" s="811">
        <v>361097</v>
      </c>
      <c r="BB94" s="619" t="s">
        <v>502</v>
      </c>
      <c r="BC94" s="619" t="s">
        <v>668</v>
      </c>
      <c r="BD94" s="768">
        <v>427106873</v>
      </c>
      <c r="BE94" s="769">
        <v>389.03</v>
      </c>
      <c r="BF94" s="808">
        <v>1097876</v>
      </c>
      <c r="BG94" s="816">
        <v>4.7300000000000002E-2</v>
      </c>
      <c r="BH94" s="673"/>
      <c r="BI94" s="770">
        <v>670</v>
      </c>
      <c r="BJ94" s="808">
        <v>1.72</v>
      </c>
      <c r="BK94" s="770">
        <v>4141</v>
      </c>
      <c r="BL94" s="810">
        <v>11</v>
      </c>
      <c r="BN94" s="619" t="s">
        <v>500</v>
      </c>
      <c r="BO94" s="619" t="s">
        <v>501</v>
      </c>
      <c r="BP94" s="772">
        <v>1.0511460674157302</v>
      </c>
      <c r="BQ94" s="772">
        <v>0.99891386554621842</v>
      </c>
      <c r="BR94" s="818">
        <v>0.9706999999999999</v>
      </c>
      <c r="BS94" s="774"/>
      <c r="BT94" s="819">
        <v>2016</v>
      </c>
      <c r="BU94" s="776">
        <v>0.98009999999999997</v>
      </c>
      <c r="BV94" s="777"/>
      <c r="BW94" s="778">
        <v>0.51100000000000001</v>
      </c>
      <c r="BX94" s="778">
        <v>0.501</v>
      </c>
      <c r="BY94" s="778">
        <v>0.75680000000000003</v>
      </c>
      <c r="BZ94" s="622"/>
      <c r="CA94" s="619" t="s">
        <v>502</v>
      </c>
      <c r="CB94" s="619" t="s">
        <v>668</v>
      </c>
      <c r="CC94" s="770">
        <v>29276</v>
      </c>
      <c r="CD94" s="770">
        <v>29399</v>
      </c>
      <c r="CE94" s="770">
        <v>29449</v>
      </c>
      <c r="CF94" s="820">
        <v>29374.666666666668</v>
      </c>
      <c r="CG94" s="820">
        <v>0.71540000000000004</v>
      </c>
      <c r="CH94" s="639"/>
      <c r="CI94" s="820">
        <v>-74.333333333332121</v>
      </c>
      <c r="CJ94" s="820">
        <v>-2.5000000000000001E-3</v>
      </c>
      <c r="CL94" s="619" t="s">
        <v>502</v>
      </c>
      <c r="CM94" s="619" t="s">
        <v>668</v>
      </c>
      <c r="CN94" s="780">
        <v>0.71640000000000004</v>
      </c>
      <c r="CO94" s="781"/>
      <c r="CP94" s="780">
        <v>670</v>
      </c>
      <c r="CQ94" s="787">
        <v>567595</v>
      </c>
      <c r="CR94" s="787">
        <v>0</v>
      </c>
      <c r="CS94" s="787">
        <v>567595</v>
      </c>
      <c r="CT94" s="787">
        <v>847.16</v>
      </c>
      <c r="CU94" s="781"/>
      <c r="CV94" s="822">
        <v>1361.43</v>
      </c>
      <c r="CW94" s="787">
        <v>538.95000000000005</v>
      </c>
      <c r="CX94" s="785">
        <v>0.622</v>
      </c>
      <c r="CY94" s="786"/>
      <c r="CZ94" s="787">
        <v>0.82799999999999996</v>
      </c>
      <c r="DA94" s="787">
        <v>1</v>
      </c>
      <c r="DB94" s="781"/>
      <c r="DC94" s="785">
        <v>1</v>
      </c>
      <c r="DX94" s="1038" t="s">
        <v>379</v>
      </c>
      <c r="DY94" s="1038" t="s">
        <v>770</v>
      </c>
      <c r="DZ94" s="1038" t="s">
        <v>6</v>
      </c>
      <c r="EA94" s="1039" t="s">
        <v>1086</v>
      </c>
      <c r="EB94" s="792">
        <v>1091</v>
      </c>
      <c r="EC94" s="793"/>
      <c r="ED94" s="794">
        <v>1091</v>
      </c>
      <c r="EE94" s="794">
        <v>6927</v>
      </c>
      <c r="EF94" s="793"/>
      <c r="EG94" s="794">
        <v>0.15749963909340262</v>
      </c>
      <c r="EH94" s="793"/>
      <c r="EI94" s="794">
        <v>0</v>
      </c>
      <c r="EJ94" s="794"/>
      <c r="EK94" s="794">
        <v>665532</v>
      </c>
      <c r="EL94" s="794"/>
      <c r="EM94" s="793"/>
      <c r="EN94" s="793"/>
      <c r="EO94" s="795"/>
      <c r="ES94" s="823" t="s">
        <v>477</v>
      </c>
      <c r="ET94" s="824" t="s">
        <v>478</v>
      </c>
      <c r="EU94" s="841">
        <v>4285276</v>
      </c>
    </row>
    <row r="95" spans="1:151" ht="15.75">
      <c r="A95" s="798" t="s">
        <v>504</v>
      </c>
      <c r="B95" s="799" t="s">
        <v>505</v>
      </c>
      <c r="C95" s="744">
        <v>41320</v>
      </c>
      <c r="D95" s="745">
        <v>45117</v>
      </c>
      <c r="E95" s="800"/>
      <c r="F95" s="800">
        <v>45117</v>
      </c>
      <c r="G95" s="800"/>
      <c r="H95" s="801">
        <v>45117</v>
      </c>
      <c r="K95" s="802" t="s">
        <v>504</v>
      </c>
      <c r="L95" s="803" t="s">
        <v>505</v>
      </c>
      <c r="M95" s="804">
        <v>20881317737</v>
      </c>
      <c r="N95" s="805">
        <v>409096391</v>
      </c>
      <c r="O95" s="804">
        <v>20472221346</v>
      </c>
      <c r="P95" s="802">
        <v>2015</v>
      </c>
      <c r="Q95" s="752">
        <v>0.92600000000000005</v>
      </c>
      <c r="R95" s="803">
        <v>22108230395</v>
      </c>
      <c r="S95" s="806">
        <v>409096391</v>
      </c>
      <c r="T95" s="803">
        <v>420815848</v>
      </c>
      <c r="U95" s="803">
        <v>4028157404</v>
      </c>
      <c r="V95" s="803">
        <v>26966300038</v>
      </c>
      <c r="X95" s="619" t="s">
        <v>504</v>
      </c>
      <c r="Y95" s="619" t="s">
        <v>505</v>
      </c>
      <c r="Z95" s="807">
        <v>26966300038</v>
      </c>
      <c r="AA95" s="808">
        <v>178516906.25156</v>
      </c>
      <c r="AB95" s="756">
        <v>41522939</v>
      </c>
      <c r="AC95" s="756">
        <v>640970</v>
      </c>
      <c r="AD95" s="809">
        <v>220680815.25156</v>
      </c>
      <c r="AE95" s="810">
        <v>45117</v>
      </c>
      <c r="AF95" s="807">
        <v>4891</v>
      </c>
      <c r="AG95" s="807">
        <v>0.80079999999999996</v>
      </c>
      <c r="AI95" s="619" t="s">
        <v>504</v>
      </c>
      <c r="AJ95" s="619" t="s">
        <v>505</v>
      </c>
      <c r="AK95" s="760">
        <v>220680815.25156</v>
      </c>
      <c r="AL95" s="761">
        <v>45117</v>
      </c>
      <c r="AM95" s="811">
        <v>4891</v>
      </c>
      <c r="AN95" s="812">
        <v>0.80079999999999996</v>
      </c>
      <c r="AO95" s="813">
        <v>1.8394999999999999</v>
      </c>
      <c r="AP95" s="814">
        <v>1.0862000000000001</v>
      </c>
      <c r="AQ95" s="812">
        <v>1.0473999999999999</v>
      </c>
      <c r="AR95" s="815" t="s">
        <v>2</v>
      </c>
      <c r="AS95" s="825" t="s">
        <v>2</v>
      </c>
      <c r="AT95" s="826" t="s">
        <v>2</v>
      </c>
      <c r="AU95" s="814">
        <v>0</v>
      </c>
      <c r="AV95" s="812" t="s">
        <v>2</v>
      </c>
      <c r="AW95" s="811">
        <v>0</v>
      </c>
      <c r="BB95" s="619" t="s">
        <v>504</v>
      </c>
      <c r="BC95" s="619" t="s">
        <v>669</v>
      </c>
      <c r="BD95" s="768">
        <v>26966300038</v>
      </c>
      <c r="BE95" s="769">
        <v>631.52</v>
      </c>
      <c r="BF95" s="808">
        <v>42700627</v>
      </c>
      <c r="BG95" s="816">
        <v>1.8394999999999999</v>
      </c>
      <c r="BH95" s="673"/>
      <c r="BI95" s="770">
        <v>45117</v>
      </c>
      <c r="BJ95" s="808">
        <v>71.44</v>
      </c>
      <c r="BK95" s="770">
        <v>224009</v>
      </c>
      <c r="BL95" s="810">
        <v>355</v>
      </c>
      <c r="BN95" s="619" t="s">
        <v>502</v>
      </c>
      <c r="BO95" s="619" t="s">
        <v>503</v>
      </c>
      <c r="BP95" s="772">
        <v>1.4293333333333333</v>
      </c>
      <c r="BQ95" s="772">
        <v>1.4585499999999998</v>
      </c>
      <c r="BR95" s="773">
        <v>0.99750000000000005</v>
      </c>
      <c r="BS95" s="774"/>
      <c r="BT95" s="819">
        <v>2017</v>
      </c>
      <c r="BU95" s="776">
        <v>0.99750000000000005</v>
      </c>
      <c r="BV95" s="777"/>
      <c r="BW95" s="778">
        <v>0.83</v>
      </c>
      <c r="BX95" s="778">
        <v>0.82799999999999996</v>
      </c>
      <c r="BY95" s="778">
        <v>1.2507999999999999</v>
      </c>
      <c r="BZ95" s="622"/>
      <c r="CA95" s="619" t="s">
        <v>504</v>
      </c>
      <c r="CB95" s="619" t="s">
        <v>669</v>
      </c>
      <c r="CC95" s="770">
        <v>42200</v>
      </c>
      <c r="CD95" s="770">
        <v>45350</v>
      </c>
      <c r="CE95" s="770">
        <v>46246</v>
      </c>
      <c r="CF95" s="820">
        <v>44598.666666666664</v>
      </c>
      <c r="CG95" s="820">
        <v>1.0862000000000001</v>
      </c>
      <c r="CH95" s="639"/>
      <c r="CI95" s="820">
        <v>-1647.3333333333358</v>
      </c>
      <c r="CJ95" s="820">
        <v>-3.56E-2</v>
      </c>
      <c r="CL95" s="619" t="s">
        <v>504</v>
      </c>
      <c r="CM95" s="619" t="s">
        <v>669</v>
      </c>
      <c r="CN95" s="780" t="s">
        <v>2</v>
      </c>
      <c r="CO95" s="781"/>
      <c r="CP95" s="780">
        <v>45117</v>
      </c>
      <c r="CQ95" s="787">
        <v>94544835</v>
      </c>
      <c r="CR95" s="787">
        <v>0</v>
      </c>
      <c r="CS95" s="787">
        <v>94544835</v>
      </c>
      <c r="CT95" s="787">
        <v>2095.5500000000002</v>
      </c>
      <c r="CU95" s="781"/>
      <c r="CV95" s="822" t="s">
        <v>2</v>
      </c>
      <c r="CW95" s="787" t="s">
        <v>2</v>
      </c>
      <c r="CX95" s="785" t="s">
        <v>2</v>
      </c>
      <c r="CY95" s="786"/>
      <c r="CZ95" s="787">
        <v>0.72299999999999998</v>
      </c>
      <c r="DA95" s="787">
        <v>1</v>
      </c>
      <c r="DB95" s="781"/>
      <c r="DC95" s="785" t="s">
        <v>2</v>
      </c>
      <c r="DX95" s="1038" t="s">
        <v>381</v>
      </c>
      <c r="DY95" s="1038" t="s">
        <v>381</v>
      </c>
      <c r="DZ95" s="1038" t="s">
        <v>744</v>
      </c>
      <c r="EA95" s="1039" t="s">
        <v>382</v>
      </c>
      <c r="EB95" s="792">
        <v>54174</v>
      </c>
      <c r="EC95" s="793"/>
      <c r="ED95" s="794">
        <v>54174</v>
      </c>
      <c r="EE95" s="794"/>
      <c r="EF95" s="793"/>
      <c r="EG95" s="794">
        <v>0.93263552946442407</v>
      </c>
      <c r="EH95" s="793"/>
      <c r="EI95" s="794">
        <v>0</v>
      </c>
      <c r="EJ95" s="794"/>
      <c r="EK95" s="794">
        <v>0</v>
      </c>
      <c r="EL95" s="794">
        <v>0</v>
      </c>
      <c r="EM95" s="793">
        <v>0</v>
      </c>
      <c r="EN95" s="793"/>
      <c r="EO95" s="795"/>
      <c r="ES95" s="823" t="s">
        <v>479</v>
      </c>
      <c r="ET95" s="824" t="s">
        <v>481</v>
      </c>
      <c r="EU95" s="841">
        <v>18128644</v>
      </c>
    </row>
    <row r="96" spans="1:151" ht="15.75">
      <c r="A96" s="798" t="s">
        <v>506</v>
      </c>
      <c r="B96" s="799" t="s">
        <v>507</v>
      </c>
      <c r="C96" s="744">
        <v>5539</v>
      </c>
      <c r="D96" s="745">
        <v>7815</v>
      </c>
      <c r="E96" s="800"/>
      <c r="F96" s="800">
        <v>7815</v>
      </c>
      <c r="G96" s="800"/>
      <c r="H96" s="801">
        <v>7815</v>
      </c>
      <c r="K96" s="802" t="s">
        <v>506</v>
      </c>
      <c r="L96" s="803" t="s">
        <v>507</v>
      </c>
      <c r="M96" s="804">
        <v>1937430616</v>
      </c>
      <c r="N96" s="805">
        <v>75562831</v>
      </c>
      <c r="O96" s="804">
        <v>1861867785</v>
      </c>
      <c r="P96" s="802">
        <v>2016</v>
      </c>
      <c r="Q96" s="752">
        <v>0.99450000000000005</v>
      </c>
      <c r="R96" s="803">
        <v>1872164691</v>
      </c>
      <c r="S96" s="806">
        <v>75562831</v>
      </c>
      <c r="T96" s="803">
        <v>88126141</v>
      </c>
      <c r="U96" s="803">
        <v>668753236</v>
      </c>
      <c r="V96" s="803">
        <v>2704606899</v>
      </c>
      <c r="X96" s="619" t="s">
        <v>506</v>
      </c>
      <c r="Y96" s="619" t="s">
        <v>507</v>
      </c>
      <c r="Z96" s="807">
        <v>2704606899</v>
      </c>
      <c r="AA96" s="808">
        <v>17904497.671379998</v>
      </c>
      <c r="AB96" s="756">
        <v>8426334</v>
      </c>
      <c r="AC96" s="756">
        <v>210721</v>
      </c>
      <c r="AD96" s="809">
        <v>26541552.671379998</v>
      </c>
      <c r="AE96" s="810">
        <v>7815</v>
      </c>
      <c r="AF96" s="807">
        <v>3396</v>
      </c>
      <c r="AG96" s="807">
        <v>0.55600000000000005</v>
      </c>
      <c r="AI96" s="619" t="s">
        <v>506</v>
      </c>
      <c r="AJ96" s="619" t="s">
        <v>507</v>
      </c>
      <c r="AK96" s="760">
        <v>26541552.671379998</v>
      </c>
      <c r="AL96" s="761">
        <v>7815</v>
      </c>
      <c r="AM96" s="811">
        <v>3396</v>
      </c>
      <c r="AN96" s="812">
        <v>0.55600000000000005</v>
      </c>
      <c r="AO96" s="813">
        <v>0.45960000000000001</v>
      </c>
      <c r="AP96" s="814">
        <v>0.77590000000000003</v>
      </c>
      <c r="AQ96" s="812">
        <v>0.65640000000000009</v>
      </c>
      <c r="AR96" s="815">
        <v>0.65640000000000009</v>
      </c>
      <c r="AS96" s="825">
        <v>1247.4100000000001</v>
      </c>
      <c r="AT96" s="826">
        <v>652.97</v>
      </c>
      <c r="AU96" s="814">
        <v>5102961</v>
      </c>
      <c r="AV96" s="812">
        <v>1</v>
      </c>
      <c r="AW96" s="811">
        <v>5102961</v>
      </c>
      <c r="BB96" s="619" t="s">
        <v>506</v>
      </c>
      <c r="BC96" s="619" t="s">
        <v>670</v>
      </c>
      <c r="BD96" s="768">
        <v>2704606899</v>
      </c>
      <c r="BE96" s="769">
        <v>253.52</v>
      </c>
      <c r="BF96" s="808">
        <v>10668219</v>
      </c>
      <c r="BG96" s="816">
        <v>0.45960000000000001</v>
      </c>
      <c r="BH96" s="673"/>
      <c r="BI96" s="770">
        <v>7815</v>
      </c>
      <c r="BJ96" s="808">
        <v>30.83</v>
      </c>
      <c r="BK96" s="770">
        <v>44968</v>
      </c>
      <c r="BL96" s="810">
        <v>177</v>
      </c>
      <c r="BN96" s="619" t="s">
        <v>504</v>
      </c>
      <c r="BO96" s="619" t="s">
        <v>505</v>
      </c>
      <c r="BP96" s="772">
        <v>0.99714285714285711</v>
      </c>
      <c r="BQ96" s="817">
        <v>0.95332284374799303</v>
      </c>
      <c r="BR96" s="818">
        <v>0.88400000000000001</v>
      </c>
      <c r="BS96" s="774"/>
      <c r="BT96" s="819">
        <v>2015</v>
      </c>
      <c r="BU96" s="776">
        <v>0.92600000000000005</v>
      </c>
      <c r="BV96" s="777"/>
      <c r="BW96" s="778">
        <v>0.78100000000000003</v>
      </c>
      <c r="BX96" s="778">
        <v>0.72299999999999998</v>
      </c>
      <c r="BY96" s="778">
        <v>1.0921000000000001</v>
      </c>
      <c r="BZ96" s="622"/>
      <c r="CA96" s="619" t="s">
        <v>506</v>
      </c>
      <c r="CB96" s="619" t="s">
        <v>670</v>
      </c>
      <c r="CC96" s="770">
        <v>30998</v>
      </c>
      <c r="CD96" s="770">
        <v>32013</v>
      </c>
      <c r="CE96" s="770">
        <v>32565</v>
      </c>
      <c r="CF96" s="820">
        <v>31858.666666666668</v>
      </c>
      <c r="CG96" s="820">
        <v>0.77590000000000003</v>
      </c>
      <c r="CH96" s="639"/>
      <c r="CI96" s="820">
        <v>-706.33333333333212</v>
      </c>
      <c r="CJ96" s="820">
        <v>-2.1700000000000001E-2</v>
      </c>
      <c r="CL96" s="619" t="s">
        <v>506</v>
      </c>
      <c r="CM96" s="619" t="s">
        <v>670</v>
      </c>
      <c r="CN96" s="780">
        <v>0.65640000000000009</v>
      </c>
      <c r="CO96" s="781"/>
      <c r="CP96" s="780">
        <v>7815</v>
      </c>
      <c r="CQ96" s="787">
        <v>8232440</v>
      </c>
      <c r="CR96" s="787">
        <v>0</v>
      </c>
      <c r="CS96" s="787">
        <v>8232440</v>
      </c>
      <c r="CT96" s="787">
        <v>1053.42</v>
      </c>
      <c r="CU96" s="781"/>
      <c r="CV96" s="822">
        <v>1247.4100000000001</v>
      </c>
      <c r="CW96" s="787">
        <v>652.97</v>
      </c>
      <c r="CX96" s="785">
        <v>0.84399999999999997</v>
      </c>
      <c r="CY96" s="786"/>
      <c r="CZ96" s="787">
        <v>0.88500000000000001</v>
      </c>
      <c r="DA96" s="787">
        <v>1</v>
      </c>
      <c r="DB96" s="781"/>
      <c r="DC96" s="785">
        <v>1</v>
      </c>
      <c r="DX96" s="1038" t="s">
        <v>381</v>
      </c>
      <c r="DY96" s="1038" t="s">
        <v>67</v>
      </c>
      <c r="DZ96" s="1038" t="s">
        <v>6</v>
      </c>
      <c r="EA96" s="1039" t="s">
        <v>1087</v>
      </c>
      <c r="EB96" s="792">
        <v>755</v>
      </c>
      <c r="EC96" s="793"/>
      <c r="ED96" s="794">
        <v>755</v>
      </c>
      <c r="EE96" s="794"/>
      <c r="EF96" s="793"/>
      <c r="EG96" s="794">
        <v>1.2997744762167094E-2</v>
      </c>
      <c r="EH96" s="793"/>
      <c r="EI96" s="794">
        <v>0</v>
      </c>
      <c r="EJ96" s="794"/>
      <c r="EK96" s="794">
        <v>0</v>
      </c>
      <c r="EL96" s="794"/>
      <c r="EM96" s="793"/>
      <c r="EN96" s="793"/>
      <c r="EO96" s="795"/>
      <c r="ES96" s="823" t="s">
        <v>482</v>
      </c>
      <c r="ET96" s="824" t="s">
        <v>483</v>
      </c>
      <c r="EU96" s="841">
        <v>4814484</v>
      </c>
    </row>
    <row r="97" spans="1:151" ht="15.75">
      <c r="A97" s="798" t="s">
        <v>508</v>
      </c>
      <c r="B97" s="799" t="s">
        <v>542</v>
      </c>
      <c r="C97" s="744">
        <v>162743</v>
      </c>
      <c r="D97" s="745">
        <v>178840</v>
      </c>
      <c r="E97" s="800"/>
      <c r="F97" s="800">
        <v>178840</v>
      </c>
      <c r="G97" s="800"/>
      <c r="H97" s="801">
        <v>178840</v>
      </c>
      <c r="K97" s="802" t="s">
        <v>508</v>
      </c>
      <c r="L97" s="803" t="s">
        <v>542</v>
      </c>
      <c r="M97" s="804">
        <v>122874155245</v>
      </c>
      <c r="N97" s="805">
        <v>349664144</v>
      </c>
      <c r="O97" s="804">
        <v>122524491101</v>
      </c>
      <c r="P97" s="802">
        <v>2016</v>
      </c>
      <c r="Q97" s="752">
        <v>0.96060000000000001</v>
      </c>
      <c r="R97" s="803">
        <v>127549959506</v>
      </c>
      <c r="S97" s="806">
        <v>349664144</v>
      </c>
      <c r="T97" s="803">
        <v>3447570780</v>
      </c>
      <c r="U97" s="803">
        <v>17721511854</v>
      </c>
      <c r="V97" s="803">
        <v>149068706284</v>
      </c>
      <c r="X97" s="619" t="s">
        <v>508</v>
      </c>
      <c r="Y97" s="619" t="s">
        <v>542</v>
      </c>
      <c r="Z97" s="807">
        <v>149068706284</v>
      </c>
      <c r="AA97" s="808">
        <v>986834835.60008001</v>
      </c>
      <c r="AB97" s="756">
        <v>159304632</v>
      </c>
      <c r="AC97" s="756">
        <v>2796453</v>
      </c>
      <c r="AD97" s="809">
        <v>1148935920.60008</v>
      </c>
      <c r="AE97" s="810">
        <v>178840</v>
      </c>
      <c r="AF97" s="807">
        <v>6424</v>
      </c>
      <c r="AG97" s="807">
        <v>1.0517000000000001</v>
      </c>
      <c r="AI97" s="619" t="s">
        <v>508</v>
      </c>
      <c r="AJ97" s="619" t="s">
        <v>542</v>
      </c>
      <c r="AK97" s="760">
        <v>1148935920.60008</v>
      </c>
      <c r="AL97" s="761">
        <v>178840</v>
      </c>
      <c r="AM97" s="811">
        <v>6424</v>
      </c>
      <c r="AN97" s="812">
        <v>1.0517000000000001</v>
      </c>
      <c r="AO97" s="813">
        <v>7.6886999999999999</v>
      </c>
      <c r="AP97" s="814">
        <v>1.2827</v>
      </c>
      <c r="AQ97" s="812">
        <v>1.831</v>
      </c>
      <c r="AR97" s="815" t="s">
        <v>2</v>
      </c>
      <c r="AS97" s="825" t="s">
        <v>2</v>
      </c>
      <c r="AT97" s="826" t="s">
        <v>2</v>
      </c>
      <c r="AU97" s="814">
        <v>0</v>
      </c>
      <c r="AV97" s="812" t="s">
        <v>2</v>
      </c>
      <c r="AW97" s="811">
        <v>0</v>
      </c>
      <c r="BB97" s="619" t="s">
        <v>508</v>
      </c>
      <c r="BC97" s="619" t="s">
        <v>671</v>
      </c>
      <c r="BD97" s="768">
        <v>149068706284</v>
      </c>
      <c r="BE97" s="769">
        <v>835.22</v>
      </c>
      <c r="BF97" s="808">
        <v>178478373</v>
      </c>
      <c r="BG97" s="816">
        <v>7.6886999999999999</v>
      </c>
      <c r="BH97" s="673"/>
      <c r="BI97" s="770">
        <v>178840</v>
      </c>
      <c r="BJ97" s="808">
        <v>214.12</v>
      </c>
      <c r="BK97" s="770">
        <v>1030326</v>
      </c>
      <c r="BL97" s="810">
        <v>1234</v>
      </c>
      <c r="BN97" s="619" t="s">
        <v>506</v>
      </c>
      <c r="BO97" s="619" t="s">
        <v>507</v>
      </c>
      <c r="BP97" s="772">
        <v>1.2</v>
      </c>
      <c r="BQ97" s="772">
        <v>1.0261307692307693</v>
      </c>
      <c r="BR97" s="818">
        <v>0.97870000000000001</v>
      </c>
      <c r="BS97" s="774"/>
      <c r="BT97" s="819">
        <v>2016</v>
      </c>
      <c r="BU97" s="776">
        <v>0.99450000000000005</v>
      </c>
      <c r="BV97" s="777"/>
      <c r="BW97" s="778">
        <v>0.89</v>
      </c>
      <c r="BX97" s="778">
        <v>0.88500000000000001</v>
      </c>
      <c r="BY97" s="778">
        <v>1.3369</v>
      </c>
      <c r="BZ97" s="622"/>
      <c r="CA97" s="619" t="s">
        <v>508</v>
      </c>
      <c r="CB97" s="619" t="s">
        <v>671</v>
      </c>
      <c r="CC97" s="770">
        <v>50656</v>
      </c>
      <c r="CD97" s="770">
        <v>53288</v>
      </c>
      <c r="CE97" s="770">
        <v>54063</v>
      </c>
      <c r="CF97" s="820">
        <v>52669</v>
      </c>
      <c r="CG97" s="820">
        <v>1.2827</v>
      </c>
      <c r="CH97" s="639"/>
      <c r="CI97" s="820">
        <v>-1394</v>
      </c>
      <c r="CJ97" s="820">
        <v>-2.58E-2</v>
      </c>
      <c r="CL97" s="619" t="s">
        <v>508</v>
      </c>
      <c r="CM97" s="619" t="s">
        <v>671</v>
      </c>
      <c r="CN97" s="780" t="s">
        <v>2</v>
      </c>
      <c r="CO97" s="781"/>
      <c r="CP97" s="780">
        <v>178840</v>
      </c>
      <c r="CQ97" s="787">
        <v>407871457</v>
      </c>
      <c r="CR97" s="787">
        <v>0</v>
      </c>
      <c r="CS97" s="787">
        <v>407871457</v>
      </c>
      <c r="CT97" s="787">
        <v>2280.65</v>
      </c>
      <c r="CU97" s="781"/>
      <c r="CV97" s="822" t="s">
        <v>2</v>
      </c>
      <c r="CW97" s="787" t="s">
        <v>2</v>
      </c>
      <c r="CX97" s="785" t="s">
        <v>2</v>
      </c>
      <c r="CY97" s="786"/>
      <c r="CZ97" s="787">
        <v>0.59099999999999997</v>
      </c>
      <c r="DA97" s="787" t="s">
        <v>2</v>
      </c>
      <c r="DB97" s="781"/>
      <c r="DC97" s="785" t="s">
        <v>2</v>
      </c>
      <c r="DX97" s="1038" t="s">
        <v>381</v>
      </c>
      <c r="DY97" s="1038" t="s">
        <v>69</v>
      </c>
      <c r="DZ97" s="1038" t="s">
        <v>6</v>
      </c>
      <c r="EA97" s="1039" t="s">
        <v>1088</v>
      </c>
      <c r="EB97" s="792">
        <v>470</v>
      </c>
      <c r="EC97" s="793"/>
      <c r="ED97" s="794">
        <v>470</v>
      </c>
      <c r="EE97" s="793"/>
      <c r="EF97" s="793"/>
      <c r="EG97" s="794">
        <v>8.0913113088987212E-3</v>
      </c>
      <c r="EH97" s="793"/>
      <c r="EI97" s="794">
        <v>0</v>
      </c>
      <c r="EJ97" s="794"/>
      <c r="EK97" s="794">
        <v>0</v>
      </c>
      <c r="EL97" s="794"/>
      <c r="EM97" s="793"/>
      <c r="EN97" s="793"/>
      <c r="EO97" s="795"/>
      <c r="ES97" s="823" t="s">
        <v>484</v>
      </c>
      <c r="ET97" s="824" t="s">
        <v>181</v>
      </c>
      <c r="EU97" s="841">
        <v>4783602</v>
      </c>
    </row>
    <row r="98" spans="1:151" ht="15.75">
      <c r="A98" s="798" t="s">
        <v>543</v>
      </c>
      <c r="B98" s="799" t="s">
        <v>544</v>
      </c>
      <c r="C98" s="744">
        <v>1897</v>
      </c>
      <c r="D98" s="745">
        <v>2049</v>
      </c>
      <c r="E98" s="800"/>
      <c r="F98" s="800">
        <v>2049</v>
      </c>
      <c r="G98" s="800"/>
      <c r="H98" s="801">
        <v>2049</v>
      </c>
      <c r="K98" s="802" t="s">
        <v>543</v>
      </c>
      <c r="L98" s="803" t="s">
        <v>544</v>
      </c>
      <c r="M98" s="804">
        <v>2080803405</v>
      </c>
      <c r="N98" s="805">
        <v>77878532</v>
      </c>
      <c r="O98" s="804">
        <v>2002924873</v>
      </c>
      <c r="P98" s="802">
        <v>2017</v>
      </c>
      <c r="Q98" s="752">
        <v>1.0293999999999999</v>
      </c>
      <c r="R98" s="803">
        <v>1945720685</v>
      </c>
      <c r="S98" s="806">
        <v>77878532</v>
      </c>
      <c r="T98" s="803">
        <v>61185878</v>
      </c>
      <c r="U98" s="803">
        <v>262334585</v>
      </c>
      <c r="V98" s="803">
        <v>2347119680</v>
      </c>
      <c r="X98" s="619" t="s">
        <v>543</v>
      </c>
      <c r="Y98" s="619" t="s">
        <v>544</v>
      </c>
      <c r="Z98" s="807">
        <v>2347119680</v>
      </c>
      <c r="AA98" s="808">
        <v>15537932.2816</v>
      </c>
      <c r="AB98" s="756">
        <v>3099558</v>
      </c>
      <c r="AC98" s="756">
        <v>64980</v>
      </c>
      <c r="AD98" s="809">
        <v>18702470.281599998</v>
      </c>
      <c r="AE98" s="810">
        <v>2049</v>
      </c>
      <c r="AF98" s="807">
        <v>9128</v>
      </c>
      <c r="AG98" s="807">
        <v>1.4944</v>
      </c>
      <c r="AI98" s="619" t="s">
        <v>543</v>
      </c>
      <c r="AJ98" s="619" t="s">
        <v>544</v>
      </c>
      <c r="AK98" s="760">
        <v>18702470.281599998</v>
      </c>
      <c r="AL98" s="761">
        <v>2049</v>
      </c>
      <c r="AM98" s="811">
        <v>9128</v>
      </c>
      <c r="AN98" s="812">
        <v>1.4944</v>
      </c>
      <c r="AO98" s="813">
        <v>0.23599999999999999</v>
      </c>
      <c r="AP98" s="814">
        <v>0.69189999999999996</v>
      </c>
      <c r="AQ98" s="812">
        <v>0.96739999999999993</v>
      </c>
      <c r="AR98" s="815">
        <v>0.96739999999999993</v>
      </c>
      <c r="AS98" s="825">
        <v>1838.43</v>
      </c>
      <c r="AT98" s="826">
        <v>61.950000000000045</v>
      </c>
      <c r="AU98" s="814">
        <v>126936</v>
      </c>
      <c r="AV98" s="812">
        <v>1</v>
      </c>
      <c r="AW98" s="811">
        <v>126936</v>
      </c>
      <c r="BB98" s="619" t="s">
        <v>543</v>
      </c>
      <c r="BC98" s="619" t="s">
        <v>672</v>
      </c>
      <c r="BD98" s="768">
        <v>2347119680</v>
      </c>
      <c r="BE98" s="769">
        <v>428.46</v>
      </c>
      <c r="BF98" s="808">
        <v>5478037</v>
      </c>
      <c r="BG98" s="816">
        <v>0.23599999999999999</v>
      </c>
      <c r="BH98" s="673"/>
      <c r="BI98" s="770">
        <v>2049</v>
      </c>
      <c r="BJ98" s="808">
        <v>4.78</v>
      </c>
      <c r="BK98" s="770">
        <v>20244</v>
      </c>
      <c r="BL98" s="810">
        <v>47</v>
      </c>
      <c r="BN98" s="619" t="s">
        <v>508</v>
      </c>
      <c r="BO98" s="619" t="s">
        <v>542</v>
      </c>
      <c r="BP98" s="772">
        <v>1.0044148968678379</v>
      </c>
      <c r="BQ98" s="772">
        <v>0.99572390165887925</v>
      </c>
      <c r="BR98" s="818">
        <v>0.94299999999999995</v>
      </c>
      <c r="BS98" s="774"/>
      <c r="BT98" s="819">
        <v>2016</v>
      </c>
      <c r="BU98" s="776">
        <v>0.96060000000000001</v>
      </c>
      <c r="BV98" s="777"/>
      <c r="BW98" s="778">
        <v>0.61499999999999999</v>
      </c>
      <c r="BX98" s="778">
        <v>0.59099999999999997</v>
      </c>
      <c r="BY98" s="778">
        <v>0.89270000000000005</v>
      </c>
      <c r="BZ98" s="622"/>
      <c r="CA98" s="619" t="s">
        <v>543</v>
      </c>
      <c r="CB98" s="619" t="s">
        <v>672</v>
      </c>
      <c r="CC98" s="770">
        <v>27777</v>
      </c>
      <c r="CD98" s="770">
        <v>28261</v>
      </c>
      <c r="CE98" s="770">
        <v>29190</v>
      </c>
      <c r="CF98" s="820">
        <v>28409.333333333332</v>
      </c>
      <c r="CG98" s="820">
        <v>0.69189999999999996</v>
      </c>
      <c r="CH98" s="639"/>
      <c r="CI98" s="820">
        <v>-780.66666666666788</v>
      </c>
      <c r="CJ98" s="820">
        <v>-2.6700000000000002E-2</v>
      </c>
      <c r="CL98" s="619" t="s">
        <v>543</v>
      </c>
      <c r="CM98" s="619" t="s">
        <v>672</v>
      </c>
      <c r="CN98" s="780">
        <v>0.96739999999999993</v>
      </c>
      <c r="CO98" s="781"/>
      <c r="CP98" s="780">
        <v>2049</v>
      </c>
      <c r="CQ98" s="787">
        <v>4958073</v>
      </c>
      <c r="CR98" s="787">
        <v>0</v>
      </c>
      <c r="CS98" s="787">
        <v>4958073</v>
      </c>
      <c r="CT98" s="787">
        <v>2419.75</v>
      </c>
      <c r="CU98" s="781"/>
      <c r="CV98" s="822">
        <v>1838.43</v>
      </c>
      <c r="CW98" s="787">
        <v>61.950000000000045</v>
      </c>
      <c r="CX98" s="785">
        <v>1</v>
      </c>
      <c r="CY98" s="786"/>
      <c r="CZ98" s="787">
        <v>0.78200000000000003</v>
      </c>
      <c r="DA98" s="787">
        <v>1</v>
      </c>
      <c r="DB98" s="781"/>
      <c r="DC98" s="785">
        <v>1</v>
      </c>
      <c r="DX98" s="1038" t="s">
        <v>381</v>
      </c>
      <c r="DY98" s="1038" t="s">
        <v>71</v>
      </c>
      <c r="DZ98" s="1038" t="s">
        <v>6</v>
      </c>
      <c r="EA98" s="1039" t="s">
        <v>1089</v>
      </c>
      <c r="EB98" s="792">
        <v>823</v>
      </c>
      <c r="EC98" s="793"/>
      <c r="ED98" s="794">
        <v>823</v>
      </c>
      <c r="EE98" s="794"/>
      <c r="EF98" s="793"/>
      <c r="EG98" s="794">
        <v>1.4168402568560952E-2</v>
      </c>
      <c r="EH98" s="793"/>
      <c r="EI98" s="794">
        <v>0</v>
      </c>
      <c r="EJ98" s="794"/>
      <c r="EK98" s="794">
        <v>0</v>
      </c>
      <c r="EL98" s="794"/>
      <c r="EM98" s="793"/>
      <c r="EN98" s="793"/>
      <c r="EO98" s="795"/>
      <c r="ES98" s="823" t="s">
        <v>486</v>
      </c>
      <c r="ET98" s="824" t="s">
        <v>487</v>
      </c>
      <c r="EU98" s="841">
        <v>3380889</v>
      </c>
    </row>
    <row r="99" spans="1:151" ht="15.75">
      <c r="A99" s="798" t="s">
        <v>545</v>
      </c>
      <c r="B99" s="799" t="s">
        <v>546</v>
      </c>
      <c r="C99" s="744">
        <v>1344</v>
      </c>
      <c r="D99" s="745">
        <v>1344</v>
      </c>
      <c r="E99" s="800"/>
      <c r="F99" s="800">
        <v>1344</v>
      </c>
      <c r="G99" s="800"/>
      <c r="H99" s="801">
        <v>1344</v>
      </c>
      <c r="K99" s="802" t="s">
        <v>545</v>
      </c>
      <c r="L99" s="803" t="s">
        <v>546</v>
      </c>
      <c r="M99" s="804">
        <v>692233709</v>
      </c>
      <c r="N99" s="805">
        <v>111766310</v>
      </c>
      <c r="O99" s="804">
        <v>580467399</v>
      </c>
      <c r="P99" s="802">
        <v>2013</v>
      </c>
      <c r="Q99" s="752">
        <v>1.02</v>
      </c>
      <c r="R99" s="803">
        <v>569085685</v>
      </c>
      <c r="S99" s="806">
        <v>111766310</v>
      </c>
      <c r="T99" s="803">
        <v>60297488</v>
      </c>
      <c r="U99" s="803">
        <v>170819604</v>
      </c>
      <c r="V99" s="803">
        <v>911969087</v>
      </c>
      <c r="X99" s="619" t="s">
        <v>545</v>
      </c>
      <c r="Y99" s="619" t="s">
        <v>546</v>
      </c>
      <c r="Z99" s="807">
        <v>911969087</v>
      </c>
      <c r="AA99" s="808">
        <v>6037235.3559400002</v>
      </c>
      <c r="AB99" s="756">
        <v>2089254</v>
      </c>
      <c r="AC99" s="756">
        <v>72801</v>
      </c>
      <c r="AD99" s="809">
        <v>8199290.3559400002</v>
      </c>
      <c r="AE99" s="810">
        <v>1344</v>
      </c>
      <c r="AF99" s="807">
        <v>6101</v>
      </c>
      <c r="AG99" s="807">
        <v>0.99890000000000001</v>
      </c>
      <c r="AI99" s="619" t="s">
        <v>545</v>
      </c>
      <c r="AJ99" s="619" t="s">
        <v>546</v>
      </c>
      <c r="AK99" s="760">
        <v>8199290.3559400002</v>
      </c>
      <c r="AL99" s="761">
        <v>1344</v>
      </c>
      <c r="AM99" s="811">
        <v>6101</v>
      </c>
      <c r="AN99" s="812">
        <v>0.99890000000000001</v>
      </c>
      <c r="AO99" s="813">
        <v>0.1129</v>
      </c>
      <c r="AP99" s="814">
        <v>0.80020000000000002</v>
      </c>
      <c r="AQ99" s="812">
        <v>0.81100000000000005</v>
      </c>
      <c r="AR99" s="815">
        <v>0.81100000000000005</v>
      </c>
      <c r="AS99" s="825">
        <v>1541.21</v>
      </c>
      <c r="AT99" s="826">
        <v>359.17000000000007</v>
      </c>
      <c r="AU99" s="814">
        <v>482724</v>
      </c>
      <c r="AV99" s="812">
        <v>1</v>
      </c>
      <c r="AW99" s="811">
        <v>482724</v>
      </c>
      <c r="BB99" s="619" t="s">
        <v>545</v>
      </c>
      <c r="BC99" s="619" t="s">
        <v>673</v>
      </c>
      <c r="BD99" s="768">
        <v>911969087</v>
      </c>
      <c r="BE99" s="769">
        <v>348.13</v>
      </c>
      <c r="BF99" s="808">
        <v>2619622</v>
      </c>
      <c r="BG99" s="816">
        <v>0.1129</v>
      </c>
      <c r="BH99" s="673"/>
      <c r="BI99" s="770">
        <v>1344</v>
      </c>
      <c r="BJ99" s="808">
        <v>3.86</v>
      </c>
      <c r="BK99" s="770">
        <v>12394</v>
      </c>
      <c r="BL99" s="810">
        <v>36</v>
      </c>
      <c r="BN99" s="619" t="s">
        <v>543</v>
      </c>
      <c r="BO99" s="619" t="s">
        <v>544</v>
      </c>
      <c r="BP99" s="772">
        <v>1.1371066666666667</v>
      </c>
      <c r="BQ99" s="772">
        <v>1.2332535778985507</v>
      </c>
      <c r="BR99" s="773">
        <v>1.0293999999999999</v>
      </c>
      <c r="BS99" s="774"/>
      <c r="BT99" s="775">
        <v>2017</v>
      </c>
      <c r="BU99" s="776">
        <v>1.0293999999999999</v>
      </c>
      <c r="BV99" s="777"/>
      <c r="BW99" s="778">
        <v>0.76</v>
      </c>
      <c r="BX99" s="778">
        <v>0.78200000000000003</v>
      </c>
      <c r="BY99" s="778">
        <v>1.1813</v>
      </c>
      <c r="BZ99" s="622"/>
      <c r="CA99" s="619" t="s">
        <v>545</v>
      </c>
      <c r="CB99" s="619" t="s">
        <v>673</v>
      </c>
      <c r="CC99" s="770">
        <v>31821</v>
      </c>
      <c r="CD99" s="770">
        <v>32851</v>
      </c>
      <c r="CE99" s="770">
        <v>33901</v>
      </c>
      <c r="CF99" s="820">
        <v>32857.666666666664</v>
      </c>
      <c r="CG99" s="820">
        <v>0.80020000000000002</v>
      </c>
      <c r="CH99" s="639"/>
      <c r="CI99" s="820">
        <v>-1043.3333333333358</v>
      </c>
      <c r="CJ99" s="820">
        <v>-3.0800000000000001E-2</v>
      </c>
      <c r="CL99" s="619" t="s">
        <v>545</v>
      </c>
      <c r="CM99" s="619" t="s">
        <v>673</v>
      </c>
      <c r="CN99" s="780">
        <v>0.81100000000000005</v>
      </c>
      <c r="CO99" s="781"/>
      <c r="CP99" s="780">
        <v>1344</v>
      </c>
      <c r="CQ99" s="787">
        <v>1603000</v>
      </c>
      <c r="CR99" s="787">
        <v>0</v>
      </c>
      <c r="CS99" s="787">
        <v>1603000</v>
      </c>
      <c r="CT99" s="787">
        <v>1192.71</v>
      </c>
      <c r="CU99" s="781"/>
      <c r="CV99" s="822">
        <v>1541.21</v>
      </c>
      <c r="CW99" s="787">
        <v>359.17000000000007</v>
      </c>
      <c r="CX99" s="785">
        <v>0.77400000000000002</v>
      </c>
      <c r="CY99" s="786"/>
      <c r="CZ99" s="787">
        <v>0.872</v>
      </c>
      <c r="DA99" s="787">
        <v>1</v>
      </c>
      <c r="DB99" s="781"/>
      <c r="DC99" s="785">
        <v>1</v>
      </c>
      <c r="DX99" s="1044" t="s">
        <v>381</v>
      </c>
      <c r="DY99" s="1040" t="s">
        <v>578</v>
      </c>
      <c r="DZ99" s="1040" t="s">
        <v>6</v>
      </c>
      <c r="EA99" s="1041" t="s">
        <v>1090</v>
      </c>
      <c r="EB99" s="792">
        <v>550</v>
      </c>
      <c r="EC99" s="827"/>
      <c r="ED99" s="828">
        <v>550</v>
      </c>
      <c r="EE99" s="828"/>
      <c r="EF99" s="827"/>
      <c r="EG99" s="828">
        <v>9.4685557870091419E-3</v>
      </c>
      <c r="EH99" s="827"/>
      <c r="EI99" s="794">
        <v>0</v>
      </c>
      <c r="EJ99" s="828"/>
      <c r="EK99" s="828">
        <v>0</v>
      </c>
      <c r="EL99" s="828"/>
      <c r="EM99" s="827"/>
      <c r="EN99" s="827"/>
      <c r="EO99" s="829"/>
      <c r="ES99" s="823" t="s">
        <v>488</v>
      </c>
      <c r="ET99" s="824" t="s">
        <v>489</v>
      </c>
      <c r="EU99" s="841">
        <v>4362573</v>
      </c>
    </row>
    <row r="100" spans="1:151" ht="15.75">
      <c r="A100" s="798" t="s">
        <v>547</v>
      </c>
      <c r="B100" s="799" t="s">
        <v>548</v>
      </c>
      <c r="C100" s="744">
        <v>4694</v>
      </c>
      <c r="D100" s="745">
        <v>4884</v>
      </c>
      <c r="E100" s="800"/>
      <c r="F100" s="800">
        <v>4884</v>
      </c>
      <c r="G100" s="800"/>
      <c r="H100" s="801">
        <v>4884</v>
      </c>
      <c r="K100" s="802" t="s">
        <v>547</v>
      </c>
      <c r="L100" s="803" t="s">
        <v>548</v>
      </c>
      <c r="M100" s="804">
        <v>8445945918</v>
      </c>
      <c r="N100" s="805">
        <v>462249083</v>
      </c>
      <c r="O100" s="804">
        <v>7983696835</v>
      </c>
      <c r="P100" s="802">
        <v>2014</v>
      </c>
      <c r="Q100" s="752">
        <v>1.0043</v>
      </c>
      <c r="R100" s="803">
        <v>7949513925</v>
      </c>
      <c r="S100" s="806">
        <v>462249083</v>
      </c>
      <c r="T100" s="803">
        <v>104256450</v>
      </c>
      <c r="U100" s="803">
        <v>614468945</v>
      </c>
      <c r="V100" s="803">
        <v>9130488403</v>
      </c>
      <c r="X100" s="619" t="s">
        <v>547</v>
      </c>
      <c r="Y100" s="619" t="s">
        <v>548</v>
      </c>
      <c r="Z100" s="807">
        <v>9130488403</v>
      </c>
      <c r="AA100" s="808">
        <v>60443833.227860004</v>
      </c>
      <c r="AB100" s="756">
        <v>11548101</v>
      </c>
      <c r="AC100" s="756">
        <v>338720</v>
      </c>
      <c r="AD100" s="809">
        <v>72330654.227860004</v>
      </c>
      <c r="AE100" s="810">
        <v>4884</v>
      </c>
      <c r="AF100" s="807">
        <v>14810</v>
      </c>
      <c r="AG100" s="807">
        <v>2.4247000000000001</v>
      </c>
      <c r="AI100" s="619" t="s">
        <v>547</v>
      </c>
      <c r="AJ100" s="619" t="s">
        <v>548</v>
      </c>
      <c r="AK100" s="760">
        <v>72330654.227860004</v>
      </c>
      <c r="AL100" s="761">
        <v>4884</v>
      </c>
      <c r="AM100" s="811">
        <v>14810</v>
      </c>
      <c r="AN100" s="812">
        <v>2.4247000000000001</v>
      </c>
      <c r="AO100" s="813">
        <v>1.2584</v>
      </c>
      <c r="AP100" s="814">
        <v>0.81130000000000002</v>
      </c>
      <c r="AQ100" s="812">
        <v>1.5013999999999998</v>
      </c>
      <c r="AR100" s="815" t="s">
        <v>2</v>
      </c>
      <c r="AS100" s="825" t="s">
        <v>2</v>
      </c>
      <c r="AT100" s="826" t="s">
        <v>2</v>
      </c>
      <c r="AU100" s="814">
        <v>0</v>
      </c>
      <c r="AV100" s="812" t="s">
        <v>2</v>
      </c>
      <c r="AW100" s="811">
        <v>0</v>
      </c>
      <c r="BB100" s="619" t="s">
        <v>547</v>
      </c>
      <c r="BC100" s="619" t="s">
        <v>674</v>
      </c>
      <c r="BD100" s="768">
        <v>9130488403</v>
      </c>
      <c r="BE100" s="769">
        <v>312.56</v>
      </c>
      <c r="BF100" s="808">
        <v>29211954</v>
      </c>
      <c r="BG100" s="816">
        <v>1.2584</v>
      </c>
      <c r="BH100" s="673"/>
      <c r="BI100" s="770">
        <v>4884</v>
      </c>
      <c r="BJ100" s="808">
        <v>15.63</v>
      </c>
      <c r="BK100" s="770">
        <v>55191</v>
      </c>
      <c r="BL100" s="810">
        <v>177</v>
      </c>
      <c r="BN100" s="619" t="s">
        <v>545</v>
      </c>
      <c r="BO100" s="619" t="s">
        <v>546</v>
      </c>
      <c r="BP100" s="772">
        <v>1</v>
      </c>
      <c r="BQ100" s="772">
        <v>1.015068493150685</v>
      </c>
      <c r="BR100" s="818">
        <v>1.0299</v>
      </c>
      <c r="BS100" s="774"/>
      <c r="BT100" s="819">
        <v>2013</v>
      </c>
      <c r="BU100" s="776">
        <v>1.02</v>
      </c>
      <c r="BV100" s="777"/>
      <c r="BW100" s="778">
        <v>0.85499999999999998</v>
      </c>
      <c r="BX100" s="778">
        <v>0.872</v>
      </c>
      <c r="BY100" s="778">
        <v>1.3171999999999999</v>
      </c>
      <c r="BZ100" s="622"/>
      <c r="CA100" s="619" t="s">
        <v>547</v>
      </c>
      <c r="CB100" s="619" t="s">
        <v>674</v>
      </c>
      <c r="CC100" s="770">
        <v>32194</v>
      </c>
      <c r="CD100" s="770">
        <v>33674</v>
      </c>
      <c r="CE100" s="770">
        <v>34069</v>
      </c>
      <c r="CF100" s="820">
        <v>33312.333333333336</v>
      </c>
      <c r="CG100" s="820">
        <v>0.81130000000000002</v>
      </c>
      <c r="CH100" s="639"/>
      <c r="CI100" s="820">
        <v>-756.66666666666424</v>
      </c>
      <c r="CJ100" s="820">
        <v>-2.2200000000000001E-2</v>
      </c>
      <c r="CL100" s="619" t="s">
        <v>547</v>
      </c>
      <c r="CM100" s="619" t="s">
        <v>674</v>
      </c>
      <c r="CN100" s="780" t="s">
        <v>2</v>
      </c>
      <c r="CO100" s="781"/>
      <c r="CP100" s="780">
        <v>4884</v>
      </c>
      <c r="CQ100" s="787">
        <v>12713223</v>
      </c>
      <c r="CR100" s="787">
        <v>0</v>
      </c>
      <c r="CS100" s="787">
        <v>12713223</v>
      </c>
      <c r="CT100" s="787">
        <v>2603.04</v>
      </c>
      <c r="CU100" s="781"/>
      <c r="CV100" s="822" t="s">
        <v>2</v>
      </c>
      <c r="CW100" s="787" t="s">
        <v>2</v>
      </c>
      <c r="CX100" s="785" t="s">
        <v>2</v>
      </c>
      <c r="CY100" s="786"/>
      <c r="CZ100" s="787">
        <v>0.35499999999999998</v>
      </c>
      <c r="DA100" s="787" t="s">
        <v>2</v>
      </c>
      <c r="DB100" s="781"/>
      <c r="DC100" s="785" t="s">
        <v>2</v>
      </c>
      <c r="DX100" s="1038" t="s">
        <v>381</v>
      </c>
      <c r="DY100" s="1038" t="s">
        <v>830</v>
      </c>
      <c r="DZ100" s="1038" t="s">
        <v>6</v>
      </c>
      <c r="EA100" s="1039" t="s">
        <v>1091</v>
      </c>
      <c r="EB100" s="792">
        <v>978</v>
      </c>
      <c r="EC100" s="793"/>
      <c r="ED100" s="794">
        <v>978</v>
      </c>
      <c r="EE100" s="794"/>
      <c r="EF100" s="793"/>
      <c r="EG100" s="794">
        <v>1.6836813744899891E-2</v>
      </c>
      <c r="EH100" s="793"/>
      <c r="EI100" s="794">
        <v>0</v>
      </c>
      <c r="EJ100" s="794"/>
      <c r="EK100" s="794">
        <v>0</v>
      </c>
      <c r="EL100" s="794"/>
      <c r="EM100" s="793"/>
      <c r="EN100" s="793"/>
      <c r="EO100" s="795"/>
      <c r="ES100" s="823" t="s">
        <v>129</v>
      </c>
      <c r="ET100" s="824" t="s">
        <v>130</v>
      </c>
      <c r="EU100" s="841">
        <v>1621066</v>
      </c>
    </row>
    <row r="101" spans="1:151" ht="15.75">
      <c r="A101" s="798" t="s">
        <v>549</v>
      </c>
      <c r="B101" s="799" t="s">
        <v>550</v>
      </c>
      <c r="C101" s="744">
        <v>18565</v>
      </c>
      <c r="D101" s="745">
        <v>19650</v>
      </c>
      <c r="E101" s="800"/>
      <c r="F101" s="800">
        <v>19650</v>
      </c>
      <c r="G101" s="800"/>
      <c r="H101" s="801">
        <v>19650</v>
      </c>
      <c r="K101" s="802" t="s">
        <v>549</v>
      </c>
      <c r="L101" s="803" t="s">
        <v>550</v>
      </c>
      <c r="M101" s="804">
        <v>5979489615</v>
      </c>
      <c r="N101" s="805">
        <v>280347763</v>
      </c>
      <c r="O101" s="804">
        <v>5699141852</v>
      </c>
      <c r="P101" s="802">
        <v>2011</v>
      </c>
      <c r="Q101" s="752">
        <v>0.99370000000000003</v>
      </c>
      <c r="R101" s="803">
        <v>5735274079</v>
      </c>
      <c r="S101" s="806">
        <v>280347763</v>
      </c>
      <c r="T101" s="803">
        <v>723602773</v>
      </c>
      <c r="U101" s="803">
        <v>1592663478</v>
      </c>
      <c r="V101" s="803">
        <v>8331888093</v>
      </c>
      <c r="X101" s="619" t="s">
        <v>549</v>
      </c>
      <c r="Y101" s="619" t="s">
        <v>550</v>
      </c>
      <c r="Z101" s="807">
        <v>8331888093</v>
      </c>
      <c r="AA101" s="808">
        <v>55157099.175659999</v>
      </c>
      <c r="AB101" s="756">
        <v>20559300</v>
      </c>
      <c r="AC101" s="756">
        <v>605560</v>
      </c>
      <c r="AD101" s="809">
        <v>76321959.175659999</v>
      </c>
      <c r="AE101" s="810">
        <v>19650</v>
      </c>
      <c r="AF101" s="807">
        <v>3884</v>
      </c>
      <c r="AG101" s="807">
        <v>0.63590000000000002</v>
      </c>
      <c r="AI101" s="619" t="s">
        <v>549</v>
      </c>
      <c r="AJ101" s="619" t="s">
        <v>550</v>
      </c>
      <c r="AK101" s="760">
        <v>76321959.175659999</v>
      </c>
      <c r="AL101" s="761">
        <v>19650</v>
      </c>
      <c r="AM101" s="811">
        <v>3884</v>
      </c>
      <c r="AN101" s="812">
        <v>0.63590000000000002</v>
      </c>
      <c r="AO101" s="813">
        <v>0.64900000000000002</v>
      </c>
      <c r="AP101" s="814">
        <v>0.88200000000000001</v>
      </c>
      <c r="AQ101" s="812">
        <v>0.76029999999999998</v>
      </c>
      <c r="AR101" s="815">
        <v>0.76029999999999998</v>
      </c>
      <c r="AS101" s="825">
        <v>1444.86</v>
      </c>
      <c r="AT101" s="826">
        <v>455.52000000000021</v>
      </c>
      <c r="AU101" s="814">
        <v>8950968</v>
      </c>
      <c r="AV101" s="812">
        <v>0.71499999999999997</v>
      </c>
      <c r="AW101" s="811">
        <v>6399942</v>
      </c>
      <c r="BB101" s="619" t="s">
        <v>549</v>
      </c>
      <c r="BC101" s="619" t="s">
        <v>675</v>
      </c>
      <c r="BD101" s="768">
        <v>8331888093</v>
      </c>
      <c r="BE101" s="769">
        <v>553.09</v>
      </c>
      <c r="BF101" s="808">
        <v>15064254</v>
      </c>
      <c r="BG101" s="816">
        <v>0.64900000000000002</v>
      </c>
      <c r="BH101" s="673"/>
      <c r="BI101" s="770">
        <v>19650</v>
      </c>
      <c r="BJ101" s="808">
        <v>35.53</v>
      </c>
      <c r="BK101" s="770">
        <v>125126</v>
      </c>
      <c r="BL101" s="810">
        <v>226</v>
      </c>
      <c r="BN101" s="619" t="s">
        <v>547</v>
      </c>
      <c r="BO101" s="619" t="s">
        <v>548</v>
      </c>
      <c r="BP101" s="817">
        <v>0.99697117071045938</v>
      </c>
      <c r="BQ101" s="772">
        <v>0.9936491935483871</v>
      </c>
      <c r="BR101" s="818">
        <v>1.0139</v>
      </c>
      <c r="BS101" s="774"/>
      <c r="BT101" s="819">
        <v>2014</v>
      </c>
      <c r="BU101" s="776">
        <v>1.0043</v>
      </c>
      <c r="BV101" s="777"/>
      <c r="BW101" s="778">
        <v>0.35299999999999998</v>
      </c>
      <c r="BX101" s="778">
        <v>0.35499999999999998</v>
      </c>
      <c r="BY101" s="778">
        <v>0.5363</v>
      </c>
      <c r="BZ101" s="622"/>
      <c r="CA101" s="619" t="s">
        <v>549</v>
      </c>
      <c r="CB101" s="619" t="s">
        <v>675</v>
      </c>
      <c r="CC101" s="770">
        <v>35391</v>
      </c>
      <c r="CD101" s="770">
        <v>36303</v>
      </c>
      <c r="CE101" s="770">
        <v>36950</v>
      </c>
      <c r="CF101" s="820">
        <v>36214.666666666664</v>
      </c>
      <c r="CG101" s="820">
        <v>0.88200000000000001</v>
      </c>
      <c r="CH101" s="639"/>
      <c r="CI101" s="820">
        <v>-735.33333333333576</v>
      </c>
      <c r="CJ101" s="820">
        <v>-1.9900000000000001E-2</v>
      </c>
      <c r="CL101" s="619" t="s">
        <v>549</v>
      </c>
      <c r="CM101" s="619" t="s">
        <v>675</v>
      </c>
      <c r="CN101" s="780">
        <v>0.76029999999999998</v>
      </c>
      <c r="CO101" s="781"/>
      <c r="CP101" s="780">
        <v>19650</v>
      </c>
      <c r="CQ101" s="787">
        <v>20306456</v>
      </c>
      <c r="CR101" s="787">
        <v>0</v>
      </c>
      <c r="CS101" s="787">
        <v>20306456</v>
      </c>
      <c r="CT101" s="787">
        <v>1033.4100000000001</v>
      </c>
      <c r="CU101" s="781"/>
      <c r="CV101" s="822">
        <v>1444.86</v>
      </c>
      <c r="CW101" s="787">
        <v>455.52000000000021</v>
      </c>
      <c r="CX101" s="785">
        <v>0.71499999999999997</v>
      </c>
      <c r="CY101" s="786"/>
      <c r="CZ101" s="787">
        <v>0.65900000000000003</v>
      </c>
      <c r="DA101" s="787" t="s">
        <v>2</v>
      </c>
      <c r="DB101" s="781"/>
      <c r="DC101" s="785">
        <v>0.71499999999999997</v>
      </c>
      <c r="DX101" s="1037" t="s">
        <v>381</v>
      </c>
      <c r="DY101" s="1037" t="s">
        <v>1092</v>
      </c>
      <c r="DZ101" s="1038" t="s">
        <v>6</v>
      </c>
      <c r="EA101" s="1039" t="s">
        <v>1093</v>
      </c>
      <c r="EB101" s="792">
        <v>337</v>
      </c>
      <c r="EC101" s="793"/>
      <c r="ED101" s="794">
        <v>337</v>
      </c>
      <c r="EE101" s="794">
        <v>58087</v>
      </c>
      <c r="EF101" s="793"/>
      <c r="EG101" s="794">
        <v>5.8016423640401471E-3</v>
      </c>
      <c r="EH101" s="793"/>
      <c r="EI101" s="794">
        <v>0</v>
      </c>
      <c r="EJ101" s="794"/>
      <c r="EK101" s="794">
        <v>0</v>
      </c>
      <c r="EL101" s="794"/>
      <c r="EM101" s="793"/>
      <c r="EN101" s="793"/>
      <c r="EO101" s="795"/>
      <c r="ES101" s="823" t="s">
        <v>490</v>
      </c>
      <c r="ET101" s="824" t="s">
        <v>491</v>
      </c>
      <c r="EU101" s="841">
        <v>3745134</v>
      </c>
    </row>
    <row r="102" spans="1:151" ht="15.75">
      <c r="A102" s="798" t="s">
        <v>551</v>
      </c>
      <c r="B102" s="799" t="s">
        <v>552</v>
      </c>
      <c r="C102" s="744">
        <v>9086</v>
      </c>
      <c r="D102" s="745">
        <v>9308</v>
      </c>
      <c r="E102" s="800"/>
      <c r="F102" s="800">
        <v>9308</v>
      </c>
      <c r="G102" s="800"/>
      <c r="H102" s="801">
        <v>9308</v>
      </c>
      <c r="K102" s="802" t="s">
        <v>551</v>
      </c>
      <c r="L102" s="803" t="s">
        <v>552</v>
      </c>
      <c r="M102" s="804">
        <v>4283252850</v>
      </c>
      <c r="N102" s="805">
        <v>326067760</v>
      </c>
      <c r="O102" s="804">
        <v>3957185090</v>
      </c>
      <c r="P102" s="802">
        <v>2013</v>
      </c>
      <c r="Q102" s="752">
        <v>0.94369999999999998</v>
      </c>
      <c r="R102" s="803">
        <v>4193265964</v>
      </c>
      <c r="S102" s="806">
        <v>326067760</v>
      </c>
      <c r="T102" s="803">
        <v>203119996</v>
      </c>
      <c r="U102" s="803">
        <v>997815427</v>
      </c>
      <c r="V102" s="803">
        <v>5720269147</v>
      </c>
      <c r="X102" s="619" t="s">
        <v>551</v>
      </c>
      <c r="Y102" s="619" t="s">
        <v>552</v>
      </c>
      <c r="Z102" s="807">
        <v>5720269147</v>
      </c>
      <c r="AA102" s="808">
        <v>37868181.753140002</v>
      </c>
      <c r="AB102" s="756">
        <v>15112072</v>
      </c>
      <c r="AC102" s="756">
        <v>376281</v>
      </c>
      <c r="AD102" s="809">
        <v>53356534.753140002</v>
      </c>
      <c r="AE102" s="810">
        <v>9308</v>
      </c>
      <c r="AF102" s="807">
        <v>5732</v>
      </c>
      <c r="AG102" s="807">
        <v>0.93840000000000001</v>
      </c>
      <c r="AI102" s="619" t="s">
        <v>551</v>
      </c>
      <c r="AJ102" s="619" t="s">
        <v>552</v>
      </c>
      <c r="AK102" s="760">
        <v>53356534.753140002</v>
      </c>
      <c r="AL102" s="761">
        <v>9308</v>
      </c>
      <c r="AM102" s="811">
        <v>5732</v>
      </c>
      <c r="AN102" s="812">
        <v>0.93840000000000001</v>
      </c>
      <c r="AO102" s="813">
        <v>0.32669999999999999</v>
      </c>
      <c r="AP102" s="814">
        <v>0.79300000000000004</v>
      </c>
      <c r="AQ102" s="812">
        <v>0.80459999999999998</v>
      </c>
      <c r="AR102" s="815">
        <v>0.80459999999999998</v>
      </c>
      <c r="AS102" s="825">
        <v>1529.05</v>
      </c>
      <c r="AT102" s="826">
        <v>371.33000000000015</v>
      </c>
      <c r="AU102" s="814">
        <v>3456340</v>
      </c>
      <c r="AV102" s="812">
        <v>0.82799999999999996</v>
      </c>
      <c r="AW102" s="811">
        <v>2861850</v>
      </c>
      <c r="BB102" s="619" t="s">
        <v>551</v>
      </c>
      <c r="BC102" s="619" t="s">
        <v>676</v>
      </c>
      <c r="BD102" s="768">
        <v>5720269147</v>
      </c>
      <c r="BE102" s="769">
        <v>754.28</v>
      </c>
      <c r="BF102" s="808">
        <v>7583748</v>
      </c>
      <c r="BG102" s="816">
        <v>0.32669999999999999</v>
      </c>
      <c r="BH102" s="673"/>
      <c r="BI102" s="770">
        <v>9308</v>
      </c>
      <c r="BJ102" s="808">
        <v>12.34</v>
      </c>
      <c r="BK102" s="770">
        <v>69890</v>
      </c>
      <c r="BL102" s="810">
        <v>93</v>
      </c>
      <c r="BN102" s="619" t="s">
        <v>549</v>
      </c>
      <c r="BO102" s="619" t="s">
        <v>550</v>
      </c>
      <c r="BP102" s="772">
        <v>1.0036592662080466</v>
      </c>
      <c r="BQ102" s="772">
        <v>0.99819157088122612</v>
      </c>
      <c r="BR102" s="818">
        <v>0.98730000000000007</v>
      </c>
      <c r="BS102" s="774"/>
      <c r="BT102" s="819">
        <v>2011</v>
      </c>
      <c r="BU102" s="776">
        <v>0.99370000000000003</v>
      </c>
      <c r="BV102" s="777"/>
      <c r="BW102" s="778">
        <v>0.66349999999999998</v>
      </c>
      <c r="BX102" s="778">
        <v>0.65900000000000003</v>
      </c>
      <c r="BY102" s="778">
        <v>0.99550000000000005</v>
      </c>
      <c r="BZ102" s="622"/>
      <c r="CA102" s="619" t="s">
        <v>551</v>
      </c>
      <c r="CB102" s="619" t="s">
        <v>676</v>
      </c>
      <c r="CC102" s="770">
        <v>31101</v>
      </c>
      <c r="CD102" s="770">
        <v>33104</v>
      </c>
      <c r="CE102" s="770">
        <v>33482</v>
      </c>
      <c r="CF102" s="820">
        <v>32562.333333333332</v>
      </c>
      <c r="CG102" s="820">
        <v>0.79300000000000004</v>
      </c>
      <c r="CH102" s="639"/>
      <c r="CI102" s="820">
        <v>-919.66666666666788</v>
      </c>
      <c r="CJ102" s="820">
        <v>-2.75E-2</v>
      </c>
      <c r="CL102" s="619" t="s">
        <v>551</v>
      </c>
      <c r="CM102" s="619" t="s">
        <v>676</v>
      </c>
      <c r="CN102" s="780">
        <v>0.80459999999999998</v>
      </c>
      <c r="CO102" s="781"/>
      <c r="CP102" s="780">
        <v>9308</v>
      </c>
      <c r="CQ102" s="787">
        <v>11778330</v>
      </c>
      <c r="CR102" s="787">
        <v>0</v>
      </c>
      <c r="CS102" s="787">
        <v>11778330</v>
      </c>
      <c r="CT102" s="787">
        <v>1265.4000000000001</v>
      </c>
      <c r="CU102" s="781"/>
      <c r="CV102" s="822">
        <v>1529.05</v>
      </c>
      <c r="CW102" s="787">
        <v>371.33000000000015</v>
      </c>
      <c r="CX102" s="785">
        <v>0.82799999999999996</v>
      </c>
      <c r="CY102" s="786"/>
      <c r="CZ102" s="787">
        <v>0.63200000000000001</v>
      </c>
      <c r="DA102" s="787" t="s">
        <v>2</v>
      </c>
      <c r="DB102" s="781"/>
      <c r="DC102" s="785">
        <v>0.82799999999999996</v>
      </c>
      <c r="DX102" s="1040" t="s">
        <v>383</v>
      </c>
      <c r="DY102" s="1040" t="s">
        <v>383</v>
      </c>
      <c r="DZ102" s="1040" t="s">
        <v>744</v>
      </c>
      <c r="EA102" s="1041" t="s">
        <v>384</v>
      </c>
      <c r="EB102" s="792">
        <v>8178</v>
      </c>
      <c r="EC102" s="827"/>
      <c r="ED102" s="828">
        <v>8178</v>
      </c>
      <c r="EE102" s="828"/>
      <c r="EF102" s="827"/>
      <c r="EG102" s="828">
        <v>0.92136097341144663</v>
      </c>
      <c r="EH102" s="827"/>
      <c r="EI102" s="794">
        <v>3759785</v>
      </c>
      <c r="EJ102" s="828"/>
      <c r="EK102" s="828">
        <v>3464119</v>
      </c>
      <c r="EL102" s="828">
        <v>3759785</v>
      </c>
      <c r="EM102" s="827">
        <v>0</v>
      </c>
      <c r="EN102" s="827"/>
      <c r="EO102" s="829"/>
      <c r="ES102" s="823" t="s">
        <v>492</v>
      </c>
      <c r="ET102" s="824" t="s">
        <v>493</v>
      </c>
      <c r="EU102" s="841">
        <v>2849350</v>
      </c>
    </row>
    <row r="103" spans="1:151" ht="15.75">
      <c r="A103" s="798" t="s">
        <v>553</v>
      </c>
      <c r="B103" s="799" t="s">
        <v>554</v>
      </c>
      <c r="C103" s="744">
        <v>11162</v>
      </c>
      <c r="D103" s="745">
        <v>13300</v>
      </c>
      <c r="E103" s="800"/>
      <c r="F103" s="800">
        <v>13300</v>
      </c>
      <c r="G103" s="800"/>
      <c r="H103" s="801">
        <v>13300</v>
      </c>
      <c r="K103" s="802" t="s">
        <v>553</v>
      </c>
      <c r="L103" s="803" t="s">
        <v>554</v>
      </c>
      <c r="M103" s="804">
        <v>4671261953</v>
      </c>
      <c r="N103" s="805">
        <v>187793619</v>
      </c>
      <c r="O103" s="804">
        <v>4483468334</v>
      </c>
      <c r="P103" s="802">
        <v>2016</v>
      </c>
      <c r="Q103" s="752">
        <v>1.0172000000000001</v>
      </c>
      <c r="R103" s="803">
        <v>4407656640</v>
      </c>
      <c r="S103" s="806">
        <v>187793619</v>
      </c>
      <c r="T103" s="803">
        <v>110326490</v>
      </c>
      <c r="U103" s="803">
        <v>2023781171</v>
      </c>
      <c r="V103" s="803">
        <v>6729557920</v>
      </c>
      <c r="X103" s="619" t="s">
        <v>553</v>
      </c>
      <c r="Y103" s="619" t="s">
        <v>554</v>
      </c>
      <c r="Z103" s="807">
        <v>6729557920</v>
      </c>
      <c r="AA103" s="808">
        <v>44549673.430399999</v>
      </c>
      <c r="AB103" s="756">
        <v>14449583</v>
      </c>
      <c r="AC103" s="756">
        <v>461510</v>
      </c>
      <c r="AD103" s="809">
        <v>59460766.430399999</v>
      </c>
      <c r="AE103" s="810">
        <v>13300</v>
      </c>
      <c r="AF103" s="807">
        <v>4471</v>
      </c>
      <c r="AG103" s="807">
        <v>0.73199999999999998</v>
      </c>
      <c r="AI103" s="619" t="s">
        <v>553</v>
      </c>
      <c r="AJ103" s="619" t="s">
        <v>554</v>
      </c>
      <c r="AK103" s="760">
        <v>59460766.430399999</v>
      </c>
      <c r="AL103" s="761">
        <v>13300</v>
      </c>
      <c r="AM103" s="811">
        <v>4471</v>
      </c>
      <c r="AN103" s="812">
        <v>0.73199999999999998</v>
      </c>
      <c r="AO103" s="813">
        <v>0.78739999999999999</v>
      </c>
      <c r="AP103" s="814">
        <v>0.91339999999999999</v>
      </c>
      <c r="AQ103" s="812">
        <v>0.82820000000000005</v>
      </c>
      <c r="AR103" s="815">
        <v>0.82820000000000005</v>
      </c>
      <c r="AS103" s="825">
        <v>1573.89</v>
      </c>
      <c r="AT103" s="826">
        <v>326.49</v>
      </c>
      <c r="AU103" s="814">
        <v>4342317</v>
      </c>
      <c r="AV103" s="812">
        <v>1</v>
      </c>
      <c r="AW103" s="811">
        <v>4342317</v>
      </c>
      <c r="BB103" s="619" t="s">
        <v>553</v>
      </c>
      <c r="BC103" s="619" t="s">
        <v>677</v>
      </c>
      <c r="BD103" s="768">
        <v>6729557920</v>
      </c>
      <c r="BE103" s="769">
        <v>368.17</v>
      </c>
      <c r="BF103" s="808">
        <v>18278398</v>
      </c>
      <c r="BG103" s="816">
        <v>0.78739999999999999</v>
      </c>
      <c r="BH103" s="673"/>
      <c r="BI103" s="770">
        <v>13300</v>
      </c>
      <c r="BJ103" s="808">
        <v>36.119999999999997</v>
      </c>
      <c r="BK103" s="770">
        <v>81599</v>
      </c>
      <c r="BL103" s="810">
        <v>222</v>
      </c>
      <c r="BN103" s="619" t="s">
        <v>551</v>
      </c>
      <c r="BO103" s="619" t="s">
        <v>552</v>
      </c>
      <c r="BP103" s="772">
        <v>0.9499463401210787</v>
      </c>
      <c r="BQ103" s="772">
        <v>0.93230144927536229</v>
      </c>
      <c r="BR103" s="818">
        <v>0.94930000000000003</v>
      </c>
      <c r="BS103" s="774"/>
      <c r="BT103" s="819">
        <v>2013</v>
      </c>
      <c r="BU103" s="776">
        <v>0.94369999999999998</v>
      </c>
      <c r="BV103" s="777"/>
      <c r="BW103" s="778">
        <v>0.67</v>
      </c>
      <c r="BX103" s="778">
        <v>0.63200000000000001</v>
      </c>
      <c r="BY103" s="778">
        <v>0.95469999999999999</v>
      </c>
      <c r="BZ103" s="622"/>
      <c r="CA103" s="619" t="s">
        <v>553</v>
      </c>
      <c r="CB103" s="619" t="s">
        <v>677</v>
      </c>
      <c r="CC103" s="770">
        <v>36485</v>
      </c>
      <c r="CD103" s="770">
        <v>37761</v>
      </c>
      <c r="CE103" s="770">
        <v>38272</v>
      </c>
      <c r="CF103" s="820">
        <v>37506</v>
      </c>
      <c r="CG103" s="820">
        <v>0.91339999999999999</v>
      </c>
      <c r="CH103" s="639"/>
      <c r="CI103" s="820">
        <v>-766</v>
      </c>
      <c r="CJ103" s="820">
        <v>-0.02</v>
      </c>
      <c r="CL103" s="619" t="s">
        <v>553</v>
      </c>
      <c r="CM103" s="619" t="s">
        <v>677</v>
      </c>
      <c r="CN103" s="780">
        <v>0.82820000000000005</v>
      </c>
      <c r="CO103" s="781"/>
      <c r="CP103" s="780">
        <v>13300</v>
      </c>
      <c r="CQ103" s="787">
        <v>19482452</v>
      </c>
      <c r="CR103" s="787">
        <v>0</v>
      </c>
      <c r="CS103" s="787">
        <v>19482452</v>
      </c>
      <c r="CT103" s="787">
        <v>1464.85</v>
      </c>
      <c r="CU103" s="781"/>
      <c r="CV103" s="822">
        <v>1573.89</v>
      </c>
      <c r="CW103" s="787">
        <v>326.49</v>
      </c>
      <c r="CX103" s="785">
        <v>0.93100000000000005</v>
      </c>
      <c r="CY103" s="786"/>
      <c r="CZ103" s="787">
        <v>0.74299999999999999</v>
      </c>
      <c r="DA103" s="787">
        <v>1</v>
      </c>
      <c r="DB103" s="781"/>
      <c r="DC103" s="785">
        <v>1</v>
      </c>
      <c r="DX103" s="1038" t="s">
        <v>383</v>
      </c>
      <c r="DY103" s="1038" t="s">
        <v>73</v>
      </c>
      <c r="DZ103" s="1038" t="s">
        <v>6</v>
      </c>
      <c r="EA103" s="1039" t="s">
        <v>1094</v>
      </c>
      <c r="EB103" s="792">
        <v>301</v>
      </c>
      <c r="EC103" s="793"/>
      <c r="ED103" s="794">
        <v>301</v>
      </c>
      <c r="EE103" s="794"/>
      <c r="EF103" s="793"/>
      <c r="EG103" s="794">
        <v>3.3911671924290218E-2</v>
      </c>
      <c r="EH103" s="793"/>
      <c r="EI103" s="794">
        <v>0</v>
      </c>
      <c r="EJ103" s="794"/>
      <c r="EK103" s="794">
        <v>127501</v>
      </c>
      <c r="EL103" s="794"/>
      <c r="EM103" s="793"/>
      <c r="EN103" s="793"/>
      <c r="EO103" s="795"/>
      <c r="ES103" s="823" t="s">
        <v>494</v>
      </c>
      <c r="ET103" s="824" t="s">
        <v>495</v>
      </c>
      <c r="EU103" s="841">
        <v>1999350</v>
      </c>
    </row>
    <row r="104" spans="1:151" ht="15.75">
      <c r="A104" s="798" t="s">
        <v>555</v>
      </c>
      <c r="B104" s="799" t="s">
        <v>556</v>
      </c>
      <c r="C104" s="744">
        <v>5182</v>
      </c>
      <c r="D104" s="745">
        <v>5182</v>
      </c>
      <c r="E104" s="800"/>
      <c r="F104" s="800">
        <v>5182</v>
      </c>
      <c r="G104" s="800"/>
      <c r="H104" s="801">
        <v>5182</v>
      </c>
      <c r="K104" s="802" t="s">
        <v>555</v>
      </c>
      <c r="L104" s="803" t="s">
        <v>556</v>
      </c>
      <c r="M104" s="804">
        <v>2253558353</v>
      </c>
      <c r="N104" s="805">
        <v>258537560</v>
      </c>
      <c r="O104" s="804">
        <v>1995020793</v>
      </c>
      <c r="P104" s="802">
        <v>2017</v>
      </c>
      <c r="Q104" s="752">
        <v>1.0037</v>
      </c>
      <c r="R104" s="803">
        <v>1987666427</v>
      </c>
      <c r="S104" s="806">
        <v>258537560</v>
      </c>
      <c r="T104" s="803">
        <v>96806253</v>
      </c>
      <c r="U104" s="803">
        <v>651446805</v>
      </c>
      <c r="V104" s="803">
        <v>2994457045</v>
      </c>
      <c r="X104" s="619" t="s">
        <v>555</v>
      </c>
      <c r="Y104" s="619" t="s">
        <v>556</v>
      </c>
      <c r="Z104" s="807">
        <v>2994457045</v>
      </c>
      <c r="AA104" s="808">
        <v>19823305.637899999</v>
      </c>
      <c r="AB104" s="756">
        <v>6437968</v>
      </c>
      <c r="AC104" s="756">
        <v>172848</v>
      </c>
      <c r="AD104" s="809">
        <v>26434121.637899999</v>
      </c>
      <c r="AE104" s="810">
        <v>5182</v>
      </c>
      <c r="AF104" s="807">
        <v>5101</v>
      </c>
      <c r="AG104" s="807">
        <v>0.83509999999999995</v>
      </c>
      <c r="AI104" s="619" t="s">
        <v>555</v>
      </c>
      <c r="AJ104" s="619" t="s">
        <v>556</v>
      </c>
      <c r="AK104" s="760">
        <v>26434121.637899999</v>
      </c>
      <c r="AL104" s="761">
        <v>5182</v>
      </c>
      <c r="AM104" s="811">
        <v>5101</v>
      </c>
      <c r="AN104" s="812">
        <v>0.83509999999999995</v>
      </c>
      <c r="AO104" s="813">
        <v>0.38529999999999998</v>
      </c>
      <c r="AP104" s="814">
        <v>0.82469999999999999</v>
      </c>
      <c r="AQ104" s="812">
        <v>0.78489999999999993</v>
      </c>
      <c r="AR104" s="815">
        <v>0.78489999999999993</v>
      </c>
      <c r="AS104" s="825">
        <v>1491.61</v>
      </c>
      <c r="AT104" s="826">
        <v>408.77000000000021</v>
      </c>
      <c r="AU104" s="814">
        <v>2118246</v>
      </c>
      <c r="AV104" s="812">
        <v>0.8</v>
      </c>
      <c r="AW104" s="811">
        <v>1694597</v>
      </c>
      <c r="BB104" s="619" t="s">
        <v>555</v>
      </c>
      <c r="BC104" s="619" t="s">
        <v>678</v>
      </c>
      <c r="BD104" s="768">
        <v>2994457045</v>
      </c>
      <c r="BE104" s="769">
        <v>334.83</v>
      </c>
      <c r="BF104" s="808">
        <v>8943216</v>
      </c>
      <c r="BG104" s="816">
        <v>0.38529999999999998</v>
      </c>
      <c r="BH104" s="673"/>
      <c r="BI104" s="770">
        <v>5182</v>
      </c>
      <c r="BJ104" s="808">
        <v>15.48</v>
      </c>
      <c r="BK104" s="770">
        <v>37875</v>
      </c>
      <c r="BL104" s="810">
        <v>113</v>
      </c>
      <c r="BN104" s="619" t="s">
        <v>553</v>
      </c>
      <c r="BO104" s="619" t="s">
        <v>554</v>
      </c>
      <c r="BP104" s="772">
        <v>1.0886121933382089</v>
      </c>
      <c r="BQ104" s="772">
        <v>1.007792507204611</v>
      </c>
      <c r="BR104" s="818">
        <v>1.0219</v>
      </c>
      <c r="BS104" s="774"/>
      <c r="BT104" s="819">
        <v>2016</v>
      </c>
      <c r="BU104" s="776">
        <v>1.0172000000000001</v>
      </c>
      <c r="BV104" s="777"/>
      <c r="BW104" s="778">
        <v>0.73</v>
      </c>
      <c r="BX104" s="778">
        <v>0.74299999999999999</v>
      </c>
      <c r="BY104" s="778">
        <v>1.1224000000000001</v>
      </c>
      <c r="BZ104" s="622"/>
      <c r="CA104" s="619" t="s">
        <v>555</v>
      </c>
      <c r="CB104" s="619" t="s">
        <v>678</v>
      </c>
      <c r="CC104" s="770">
        <v>33216</v>
      </c>
      <c r="CD104" s="770">
        <v>34081</v>
      </c>
      <c r="CE104" s="770">
        <v>34294</v>
      </c>
      <c r="CF104" s="820">
        <v>33863.666666666664</v>
      </c>
      <c r="CG104" s="820">
        <v>0.82469999999999999</v>
      </c>
      <c r="CH104" s="639"/>
      <c r="CI104" s="820">
        <v>-430.33333333333576</v>
      </c>
      <c r="CJ104" s="820">
        <v>-1.2500000000000001E-2</v>
      </c>
      <c r="CL104" s="619" t="s">
        <v>555</v>
      </c>
      <c r="CM104" s="619" t="s">
        <v>678</v>
      </c>
      <c r="CN104" s="780">
        <v>0.78489999999999993</v>
      </c>
      <c r="CO104" s="781"/>
      <c r="CP104" s="780">
        <v>5182</v>
      </c>
      <c r="CQ104" s="787">
        <v>6186725</v>
      </c>
      <c r="CR104" s="787">
        <v>0</v>
      </c>
      <c r="CS104" s="787">
        <v>6186725</v>
      </c>
      <c r="CT104" s="787">
        <v>1193.8900000000001</v>
      </c>
      <c r="CU104" s="781"/>
      <c r="CV104" s="822">
        <v>1491.61</v>
      </c>
      <c r="CW104" s="787">
        <v>408.77000000000021</v>
      </c>
      <c r="CX104" s="785">
        <v>0.8</v>
      </c>
      <c r="CY104" s="786"/>
      <c r="CZ104" s="787">
        <v>0.66200000000000003</v>
      </c>
      <c r="DA104" s="787" t="s">
        <v>2</v>
      </c>
      <c r="DB104" s="781"/>
      <c r="DC104" s="785">
        <v>0.8</v>
      </c>
      <c r="DX104" s="1038" t="s">
        <v>383</v>
      </c>
      <c r="DY104" s="1038" t="s">
        <v>924</v>
      </c>
      <c r="DZ104" s="1038" t="s">
        <v>6</v>
      </c>
      <c r="EA104" s="1039" t="s">
        <v>1095</v>
      </c>
      <c r="EB104" s="792">
        <v>397</v>
      </c>
      <c r="EC104" s="793"/>
      <c r="ED104" s="794">
        <v>397</v>
      </c>
      <c r="EE104" s="794">
        <v>8876</v>
      </c>
      <c r="EF104" s="793"/>
      <c r="EG104" s="794">
        <v>4.4727354664263183E-2</v>
      </c>
      <c r="EH104" s="793"/>
      <c r="EI104" s="794">
        <v>0</v>
      </c>
      <c r="EJ104" s="794"/>
      <c r="EK104" s="794">
        <v>168165</v>
      </c>
      <c r="EL104" s="794"/>
      <c r="EM104" s="793"/>
      <c r="EN104" s="793"/>
      <c r="EO104" s="795"/>
      <c r="ES104" s="823" t="s">
        <v>496</v>
      </c>
      <c r="ET104" s="824" t="s">
        <v>497</v>
      </c>
      <c r="EU104" s="841">
        <v>2523902</v>
      </c>
    </row>
    <row r="105" spans="1:151" ht="16.5" thickBot="1">
      <c r="A105" s="847" t="s">
        <v>557</v>
      </c>
      <c r="B105" s="848" t="s">
        <v>558</v>
      </c>
      <c r="C105" s="744">
        <v>2127</v>
      </c>
      <c r="D105" s="745">
        <v>2127</v>
      </c>
      <c r="E105" s="849"/>
      <c r="F105" s="849">
        <v>2127</v>
      </c>
      <c r="G105" s="849"/>
      <c r="H105" s="850">
        <v>2127</v>
      </c>
      <c r="K105" s="851" t="s">
        <v>557</v>
      </c>
      <c r="L105" s="852" t="s">
        <v>558</v>
      </c>
      <c r="M105" s="853">
        <v>1986879540</v>
      </c>
      <c r="N105" s="854">
        <v>96625120</v>
      </c>
      <c r="O105" s="853">
        <v>1890254420</v>
      </c>
      <c r="P105" s="802">
        <v>2016</v>
      </c>
      <c r="Q105" s="752">
        <v>0.95899999999999996</v>
      </c>
      <c r="R105" s="852">
        <v>1971068217</v>
      </c>
      <c r="S105" s="855">
        <v>96625120</v>
      </c>
      <c r="T105" s="852">
        <v>47130515</v>
      </c>
      <c r="U105" s="852">
        <v>264402184</v>
      </c>
      <c r="V105" s="852">
        <v>2379226036</v>
      </c>
      <c r="X105" s="619" t="s">
        <v>557</v>
      </c>
      <c r="Y105" s="619" t="s">
        <v>558</v>
      </c>
      <c r="Z105" s="856">
        <v>2379226036</v>
      </c>
      <c r="AA105" s="857">
        <v>15750476.35832</v>
      </c>
      <c r="AB105" s="858">
        <v>3377442</v>
      </c>
      <c r="AC105" s="756">
        <v>65035</v>
      </c>
      <c r="AD105" s="859">
        <v>19192953.358319998</v>
      </c>
      <c r="AE105" s="860">
        <v>2127</v>
      </c>
      <c r="AF105" s="861">
        <v>9023</v>
      </c>
      <c r="AG105" s="861">
        <v>1.4772000000000001</v>
      </c>
      <c r="AI105" s="619" t="s">
        <v>557</v>
      </c>
      <c r="AJ105" s="619" t="s">
        <v>558</v>
      </c>
      <c r="AK105" s="760">
        <v>19192953.358319998</v>
      </c>
      <c r="AL105" s="761">
        <v>2127</v>
      </c>
      <c r="AM105" s="862">
        <v>9023</v>
      </c>
      <c r="AN105" s="863">
        <v>1.4772000000000001</v>
      </c>
      <c r="AO105" s="864">
        <v>0.32790000000000002</v>
      </c>
      <c r="AP105" s="865">
        <v>0.76739999999999997</v>
      </c>
      <c r="AQ105" s="863">
        <v>1.0073999999999999</v>
      </c>
      <c r="AR105" s="866" t="s">
        <v>2</v>
      </c>
      <c r="AS105" s="867" t="s">
        <v>2</v>
      </c>
      <c r="AT105" s="868" t="s">
        <v>2</v>
      </c>
      <c r="AU105" s="865">
        <v>0</v>
      </c>
      <c r="AV105" s="869" t="s">
        <v>2</v>
      </c>
      <c r="AW105" s="862">
        <v>0</v>
      </c>
      <c r="BB105" s="619" t="s">
        <v>557</v>
      </c>
      <c r="BC105" s="619" t="s">
        <v>679</v>
      </c>
      <c r="BD105" s="768">
        <v>2379226036</v>
      </c>
      <c r="BE105" s="769">
        <v>312.60000000000002</v>
      </c>
      <c r="BF105" s="808">
        <v>7611088</v>
      </c>
      <c r="BG105" s="816">
        <v>0.32790000000000002</v>
      </c>
      <c r="BH105" s="673"/>
      <c r="BI105" s="770">
        <v>2127</v>
      </c>
      <c r="BJ105" s="808">
        <v>6.8</v>
      </c>
      <c r="BK105" s="770">
        <v>18099</v>
      </c>
      <c r="BL105" s="810">
        <v>58</v>
      </c>
      <c r="BN105" s="619" t="s">
        <v>555</v>
      </c>
      <c r="BO105" s="619" t="s">
        <v>556</v>
      </c>
      <c r="BP105" s="772">
        <v>1.0351985151049665</v>
      </c>
      <c r="BQ105" s="772">
        <v>1.0200507954545452</v>
      </c>
      <c r="BR105" s="773">
        <v>1.0037</v>
      </c>
      <c r="BS105" s="774"/>
      <c r="BT105" s="775">
        <v>2017</v>
      </c>
      <c r="BU105" s="776">
        <v>1.0037</v>
      </c>
      <c r="BV105" s="777"/>
      <c r="BW105" s="778">
        <v>0.66</v>
      </c>
      <c r="BX105" s="778">
        <v>0.66200000000000003</v>
      </c>
      <c r="BY105" s="778">
        <v>1</v>
      </c>
      <c r="BZ105" s="622"/>
      <c r="CA105" s="619" t="s">
        <v>557</v>
      </c>
      <c r="CB105" s="619" t="s">
        <v>679</v>
      </c>
      <c r="CC105" s="770">
        <v>30750</v>
      </c>
      <c r="CD105" s="770">
        <v>31455</v>
      </c>
      <c r="CE105" s="770">
        <v>32318</v>
      </c>
      <c r="CF105" s="820">
        <v>31507.666666666668</v>
      </c>
      <c r="CG105" s="820">
        <v>0.76739999999999997</v>
      </c>
      <c r="CH105" s="639"/>
      <c r="CI105" s="820">
        <v>-810.33333333333212</v>
      </c>
      <c r="CJ105" s="820">
        <v>-2.5100000000000001E-2</v>
      </c>
      <c r="CL105" s="619" t="s">
        <v>557</v>
      </c>
      <c r="CM105" s="619" t="s">
        <v>679</v>
      </c>
      <c r="CN105" s="780" t="s">
        <v>2</v>
      </c>
      <c r="CO105" s="781"/>
      <c r="CP105" s="870">
        <v>2127</v>
      </c>
      <c r="CQ105" s="871">
        <v>3048363</v>
      </c>
      <c r="CR105" s="871">
        <v>0</v>
      </c>
      <c r="CS105" s="871">
        <v>3048363</v>
      </c>
      <c r="CT105" s="871">
        <v>1433.17</v>
      </c>
      <c r="CU105" s="781"/>
      <c r="CV105" s="872" t="s">
        <v>2</v>
      </c>
      <c r="CW105" s="871" t="s">
        <v>2</v>
      </c>
      <c r="CX105" s="873" t="s">
        <v>2</v>
      </c>
      <c r="CY105" s="786"/>
      <c r="CZ105" s="787">
        <v>0.57499999999999996</v>
      </c>
      <c r="DA105" s="871" t="s">
        <v>2</v>
      </c>
      <c r="DB105" s="781"/>
      <c r="DC105" s="873" t="s">
        <v>2</v>
      </c>
      <c r="DX105" s="1040" t="s">
        <v>385</v>
      </c>
      <c r="DY105" s="1040" t="s">
        <v>385</v>
      </c>
      <c r="DZ105" s="1040" t="s">
        <v>744</v>
      </c>
      <c r="EA105" s="1041" t="s">
        <v>572</v>
      </c>
      <c r="EB105" s="792">
        <v>31153</v>
      </c>
      <c r="EC105" s="827"/>
      <c r="ED105" s="828">
        <v>31153</v>
      </c>
      <c r="EE105" s="828"/>
      <c r="EF105" s="827"/>
      <c r="EG105" s="828">
        <v>0.90976257921326986</v>
      </c>
      <c r="EH105" s="827"/>
      <c r="EI105" s="794">
        <v>3813300</v>
      </c>
      <c r="EJ105" s="828"/>
      <c r="EK105" s="828">
        <v>3469198</v>
      </c>
      <c r="EL105" s="828">
        <v>3813300</v>
      </c>
      <c r="EM105" s="827">
        <v>0</v>
      </c>
      <c r="EN105" s="827"/>
      <c r="EO105" s="829"/>
      <c r="ES105" s="823" t="s">
        <v>131</v>
      </c>
      <c r="ET105" s="874" t="s">
        <v>132</v>
      </c>
      <c r="EU105" s="841">
        <v>393524</v>
      </c>
    </row>
    <row r="106" spans="1:151" ht="16.5" thickBot="1">
      <c r="A106" s="660"/>
      <c r="B106" s="875" t="s">
        <v>560</v>
      </c>
      <c r="C106" s="876">
        <v>1377142</v>
      </c>
      <c r="D106" s="876">
        <v>1555384</v>
      </c>
      <c r="E106" s="877">
        <v>0</v>
      </c>
      <c r="F106" s="877">
        <v>1555384</v>
      </c>
      <c r="G106" s="877">
        <v>0</v>
      </c>
      <c r="H106" s="877">
        <v>1555384</v>
      </c>
      <c r="K106" s="878"/>
      <c r="L106" s="878" t="s">
        <v>560</v>
      </c>
      <c r="M106" s="879">
        <v>882184069750</v>
      </c>
      <c r="N106" s="880">
        <v>17022074529</v>
      </c>
      <c r="O106" s="880">
        <v>865161995221</v>
      </c>
      <c r="P106" s="622"/>
      <c r="Q106" s="881">
        <v>0.98650000000000004</v>
      </c>
      <c r="R106" s="882">
        <v>905032079318</v>
      </c>
      <c r="S106" s="883">
        <v>17022074529</v>
      </c>
      <c r="T106" s="882">
        <v>34059825223</v>
      </c>
      <c r="U106" s="882">
        <v>172451647976</v>
      </c>
      <c r="V106" s="882">
        <v>1128565627046</v>
      </c>
      <c r="Y106" s="619" t="s">
        <v>560</v>
      </c>
      <c r="Z106" s="884">
        <v>1128565627046</v>
      </c>
      <c r="AA106" s="885">
        <v>7471104451.0445213</v>
      </c>
      <c r="AB106" s="885">
        <v>1990821222</v>
      </c>
      <c r="AC106" s="885">
        <v>38255040</v>
      </c>
      <c r="AD106" s="886">
        <v>9500180713.0445194</v>
      </c>
      <c r="AE106" s="886">
        <v>1555384</v>
      </c>
      <c r="AF106" s="652">
        <v>6108</v>
      </c>
      <c r="AG106" s="652"/>
      <c r="AJ106" s="619" t="s">
        <v>560</v>
      </c>
      <c r="AK106" s="887">
        <v>9500180713.0445194</v>
      </c>
      <c r="AL106" s="887">
        <v>1555384</v>
      </c>
      <c r="AM106" s="888">
        <v>6108</v>
      </c>
      <c r="AN106" s="889"/>
      <c r="AO106" s="888"/>
      <c r="AP106" s="888"/>
      <c r="AQ106" s="890"/>
      <c r="AR106" s="888"/>
      <c r="AS106" s="888"/>
      <c r="AT106" s="888"/>
      <c r="AU106" s="887">
        <v>254984563</v>
      </c>
      <c r="AV106" s="889"/>
      <c r="AW106" s="891">
        <v>244288172</v>
      </c>
      <c r="BC106" s="619" t="s">
        <v>686</v>
      </c>
      <c r="BD106" s="892">
        <v>1128565627046</v>
      </c>
      <c r="BE106" s="893">
        <v>48617.899999999972</v>
      </c>
      <c r="BF106" s="894">
        <v>23212965</v>
      </c>
      <c r="BG106" s="895"/>
      <c r="BH106" s="895"/>
      <c r="BI106" s="892">
        <v>1555384</v>
      </c>
      <c r="BJ106" s="896">
        <v>31.99</v>
      </c>
      <c r="BK106" s="897">
        <v>10167566</v>
      </c>
      <c r="BL106" s="650"/>
      <c r="BN106" s="619" t="s">
        <v>557</v>
      </c>
      <c r="BO106" s="619" t="s">
        <v>558</v>
      </c>
      <c r="BP106" s="772">
        <v>1.0416666666666667</v>
      </c>
      <c r="BQ106" s="772">
        <v>0.99387499999999984</v>
      </c>
      <c r="BR106" s="818">
        <v>0.94159999999999999</v>
      </c>
      <c r="BS106" s="774"/>
      <c r="BT106" s="819">
        <v>2016</v>
      </c>
      <c r="BU106" s="776">
        <v>0.95899999999999996</v>
      </c>
      <c r="BV106" s="777"/>
      <c r="BW106" s="778">
        <v>0.6</v>
      </c>
      <c r="BX106" s="778">
        <v>0.57499999999999996</v>
      </c>
      <c r="BY106" s="778">
        <v>0.86860000000000004</v>
      </c>
      <c r="BZ106" s="622"/>
      <c r="CC106" s="810"/>
      <c r="CD106" s="810"/>
      <c r="CE106" s="810"/>
      <c r="CF106" s="820"/>
      <c r="CG106" s="820"/>
      <c r="CH106" s="639"/>
      <c r="CI106" s="820"/>
      <c r="CJ106" s="820"/>
      <c r="CM106" s="619" t="s">
        <v>560</v>
      </c>
      <c r="CN106" s="781"/>
      <c r="CO106" s="781"/>
      <c r="CP106" s="898">
        <v>1555384</v>
      </c>
      <c r="CQ106" s="899">
        <v>2891191697</v>
      </c>
      <c r="CR106" s="898">
        <v>64623122</v>
      </c>
      <c r="CS106" s="898">
        <v>2955814819</v>
      </c>
      <c r="CT106" s="898">
        <v>1900.38</v>
      </c>
      <c r="CU106" s="781"/>
      <c r="CV106" s="781"/>
      <c r="CW106" s="781"/>
      <c r="CX106" s="781"/>
      <c r="CY106" s="781"/>
      <c r="CZ106" s="781">
        <v>0.66200000000000003</v>
      </c>
      <c r="DA106" s="781"/>
      <c r="DB106" s="781"/>
      <c r="DC106" s="781"/>
      <c r="DX106" s="1042" t="s">
        <v>385</v>
      </c>
      <c r="DY106" s="1042" t="s">
        <v>74</v>
      </c>
      <c r="DZ106" s="1042" t="s">
        <v>6</v>
      </c>
      <c r="EA106" s="1043" t="s">
        <v>1096</v>
      </c>
      <c r="EB106" s="792">
        <v>1440</v>
      </c>
      <c r="EC106" s="833"/>
      <c r="ED106" s="834">
        <v>1440</v>
      </c>
      <c r="EE106" s="834"/>
      <c r="EF106" s="833"/>
      <c r="EG106" s="834">
        <v>4.2052390269544139E-2</v>
      </c>
      <c r="EH106" s="833"/>
      <c r="EI106" s="794">
        <v>0</v>
      </c>
      <c r="EJ106" s="834"/>
      <c r="EK106" s="834">
        <v>160358</v>
      </c>
      <c r="EL106" s="834"/>
      <c r="EM106" s="833"/>
      <c r="EN106" s="833"/>
      <c r="EO106" s="835"/>
      <c r="ES106" s="823" t="s">
        <v>133</v>
      </c>
      <c r="ET106" s="824" t="s">
        <v>134</v>
      </c>
      <c r="EU106" s="841">
        <v>540765</v>
      </c>
    </row>
    <row r="107" spans="1:151" ht="16.5" thickTop="1" thickBot="1">
      <c r="A107" s="660"/>
      <c r="B107" s="659"/>
      <c r="C107" s="659"/>
      <c r="D107" s="659"/>
      <c r="E107" s="1051"/>
      <c r="F107" s="1051"/>
      <c r="G107" s="1051"/>
      <c r="H107" s="1051"/>
      <c r="M107" s="902" t="s">
        <v>708</v>
      </c>
      <c r="N107" s="902" t="s">
        <v>708</v>
      </c>
      <c r="O107" s="903"/>
      <c r="P107" s="609" t="s">
        <v>709</v>
      </c>
      <c r="Q107" s="622" t="s">
        <v>710</v>
      </c>
      <c r="S107" s="902" t="s">
        <v>708</v>
      </c>
      <c r="T107" s="902" t="s">
        <v>708</v>
      </c>
      <c r="U107" s="902" t="s">
        <v>708</v>
      </c>
      <c r="Z107" s="628"/>
      <c r="AA107" s="628"/>
      <c r="AB107" s="904"/>
      <c r="AC107" s="628"/>
      <c r="AD107" s="905"/>
      <c r="AE107" s="652"/>
      <c r="AF107" s="652"/>
      <c r="AG107" s="652"/>
      <c r="AI107" s="619" t="s">
        <v>559</v>
      </c>
      <c r="AK107" s="888"/>
      <c r="AL107" s="888"/>
      <c r="AM107" s="888"/>
      <c r="AN107" s="888"/>
      <c r="AO107" s="888"/>
      <c r="AP107" s="888"/>
      <c r="AQ107" s="906"/>
      <c r="AR107" s="907" t="s">
        <v>748</v>
      </c>
      <c r="AS107" s="908"/>
      <c r="AT107" s="909"/>
      <c r="AU107" s="888"/>
      <c r="AV107" s="888"/>
      <c r="AW107" s="910"/>
      <c r="BD107" s="911"/>
      <c r="BE107" s="912" t="s">
        <v>708</v>
      </c>
      <c r="BF107" s="627" t="s">
        <v>710</v>
      </c>
      <c r="BG107" s="913"/>
      <c r="BH107" s="913"/>
      <c r="BI107" s="904"/>
      <c r="BJ107" s="904"/>
      <c r="BK107" s="627" t="s">
        <v>709</v>
      </c>
      <c r="BL107" s="626"/>
      <c r="BP107" s="777"/>
      <c r="BQ107" s="777"/>
      <c r="BR107" s="777"/>
      <c r="BS107" s="774"/>
      <c r="BT107" s="777"/>
      <c r="BU107" s="777"/>
      <c r="BV107" s="777"/>
      <c r="BW107" s="777"/>
      <c r="BX107" s="774"/>
      <c r="BY107" s="774"/>
      <c r="BZ107" s="622"/>
      <c r="CB107" s="619" t="s">
        <v>682</v>
      </c>
      <c r="CC107" s="810">
        <v>39558</v>
      </c>
      <c r="CD107" s="810">
        <v>41378</v>
      </c>
      <c r="CE107" s="810">
        <v>42244</v>
      </c>
      <c r="CF107" s="820">
        <v>41060</v>
      </c>
      <c r="CG107" s="820"/>
      <c r="CH107" s="639"/>
      <c r="CI107" s="820"/>
      <c r="CJ107" s="820"/>
      <c r="CN107" s="781"/>
      <c r="CO107" s="781"/>
      <c r="CP107" s="781"/>
      <c r="CQ107" s="781"/>
      <c r="CR107" s="781"/>
      <c r="CS107" s="781"/>
      <c r="CT107" s="781"/>
      <c r="CU107" s="781"/>
      <c r="CV107" s="781"/>
      <c r="CW107" s="781"/>
      <c r="CX107" s="781"/>
      <c r="CY107" s="781"/>
      <c r="CZ107" s="781"/>
      <c r="DA107" s="781"/>
      <c r="DB107" s="781"/>
      <c r="DC107" s="781"/>
      <c r="DX107" s="1042" t="s">
        <v>385</v>
      </c>
      <c r="DY107" s="1042" t="s">
        <v>517</v>
      </c>
      <c r="DZ107" s="1042" t="s">
        <v>6</v>
      </c>
      <c r="EA107" s="1043" t="s">
        <v>518</v>
      </c>
      <c r="EB107" s="792">
        <v>1650</v>
      </c>
      <c r="EC107" s="833"/>
      <c r="ED107" s="834">
        <v>1650</v>
      </c>
      <c r="EE107" s="834">
        <v>34243</v>
      </c>
      <c r="EF107" s="833"/>
      <c r="EG107" s="834">
        <v>4.8185030517185992E-2</v>
      </c>
      <c r="EH107" s="833"/>
      <c r="EI107" s="794">
        <v>0</v>
      </c>
      <c r="EJ107" s="834"/>
      <c r="EK107" s="834">
        <v>183744</v>
      </c>
      <c r="EL107" s="834"/>
      <c r="EM107" s="833"/>
      <c r="EN107" s="833"/>
      <c r="EO107" s="835"/>
      <c r="ES107" s="823" t="s">
        <v>498</v>
      </c>
      <c r="ET107" s="824" t="s">
        <v>499</v>
      </c>
      <c r="EU107" s="841">
        <v>166328</v>
      </c>
    </row>
    <row r="108" spans="1:151" ht="15.75" thickBot="1">
      <c r="A108" s="660"/>
      <c r="B108" s="659"/>
      <c r="C108" s="659"/>
      <c r="D108" s="659"/>
      <c r="E108" s="1051"/>
      <c r="F108" s="1051"/>
      <c r="G108" s="1051"/>
      <c r="H108" s="1051"/>
      <c r="M108" s="902"/>
      <c r="N108" s="902"/>
      <c r="O108" s="903"/>
      <c r="P108" s="609"/>
      <c r="S108" s="917"/>
      <c r="T108" s="902"/>
      <c r="U108" s="902"/>
      <c r="Z108" s="918" t="s">
        <v>751</v>
      </c>
      <c r="AA108" s="919">
        <v>6.62E-3</v>
      </c>
      <c r="AB108" s="920" t="s">
        <v>703</v>
      </c>
      <c r="AC108" s="652" t="s">
        <v>1197</v>
      </c>
      <c r="AD108" s="653"/>
      <c r="AE108" s="652"/>
      <c r="AF108" s="652"/>
      <c r="AG108" s="652"/>
      <c r="AK108" s="888"/>
      <c r="AL108" s="888"/>
      <c r="AM108" s="888"/>
      <c r="AN108" s="888"/>
      <c r="AO108" s="921"/>
      <c r="AP108" s="888"/>
      <c r="AQ108" s="922"/>
      <c r="AR108" s="921" t="s">
        <v>749</v>
      </c>
      <c r="AS108" s="923">
        <v>1900.38</v>
      </c>
      <c r="AT108" s="924"/>
      <c r="AU108" s="888"/>
      <c r="AV108" s="888">
        <v>67</v>
      </c>
      <c r="AW108" s="925"/>
      <c r="BB108" s="673" t="s">
        <v>527</v>
      </c>
      <c r="BC108" s="673" t="s">
        <v>758</v>
      </c>
      <c r="BD108" s="911"/>
      <c r="BE108" s="911"/>
      <c r="BF108" s="626"/>
      <c r="BG108" s="631"/>
      <c r="BH108" s="631"/>
      <c r="BI108" s="911"/>
      <c r="BJ108" s="911"/>
      <c r="BK108" s="626"/>
      <c r="BL108" s="626"/>
      <c r="BP108" s="777"/>
      <c r="BQ108" s="777"/>
      <c r="BR108" s="777"/>
      <c r="BS108" s="774"/>
      <c r="BT108" s="914"/>
      <c r="BU108" s="914"/>
      <c r="BV108" s="914"/>
      <c r="BW108" s="915" t="s">
        <v>711</v>
      </c>
      <c r="BX108" s="916">
        <v>0.66200000000000003</v>
      </c>
      <c r="BY108" s="774"/>
      <c r="BZ108" s="622"/>
      <c r="CN108" s="781"/>
      <c r="CO108" s="781"/>
      <c r="CP108" s="781"/>
      <c r="CQ108" s="781"/>
      <c r="CR108" s="781"/>
      <c r="CS108" s="781"/>
      <c r="CT108" s="781"/>
      <c r="CU108" s="781"/>
      <c r="CV108" s="781"/>
      <c r="CW108" s="781"/>
      <c r="CX108" s="781"/>
      <c r="CY108" s="781"/>
      <c r="CZ108" s="781"/>
      <c r="DA108" s="781"/>
      <c r="DB108" s="781"/>
      <c r="DC108" s="781"/>
      <c r="DX108" s="1038" t="s">
        <v>387</v>
      </c>
      <c r="DY108" s="1038" t="s">
        <v>387</v>
      </c>
      <c r="DZ108" s="1038" t="s">
        <v>744</v>
      </c>
      <c r="EA108" s="1039" t="s">
        <v>76</v>
      </c>
      <c r="EB108" s="792">
        <v>1706</v>
      </c>
      <c r="EC108" s="793"/>
      <c r="ED108" s="794">
        <v>1706</v>
      </c>
      <c r="EE108" s="794">
        <v>1706</v>
      </c>
      <c r="EF108" s="793"/>
      <c r="EG108" s="794">
        <v>1</v>
      </c>
      <c r="EH108" s="793"/>
      <c r="EI108" s="794">
        <v>874052</v>
      </c>
      <c r="EJ108" s="794"/>
      <c r="EK108" s="794">
        <v>874052</v>
      </c>
      <c r="EL108" s="794">
        <v>874052</v>
      </c>
      <c r="EM108" s="793">
        <v>0</v>
      </c>
      <c r="EN108" s="793"/>
      <c r="EO108" s="795"/>
      <c r="ES108" s="823" t="s">
        <v>500</v>
      </c>
      <c r="ET108" s="824" t="s">
        <v>501</v>
      </c>
      <c r="EU108" s="841">
        <v>0</v>
      </c>
    </row>
    <row r="109" spans="1:151" ht="16.5" thickTop="1" thickBot="1">
      <c r="A109" s="660"/>
      <c r="B109" s="660"/>
      <c r="C109" s="660"/>
      <c r="D109" s="659"/>
      <c r="E109" s="1051"/>
      <c r="F109" s="1051"/>
      <c r="G109" s="1051"/>
      <c r="H109" s="1051"/>
      <c r="K109" s="609" t="s">
        <v>703</v>
      </c>
      <c r="L109" s="619" t="s">
        <v>728</v>
      </c>
      <c r="M109" s="903"/>
      <c r="N109" s="903"/>
      <c r="O109" s="903"/>
      <c r="S109" s="609"/>
      <c r="Z109" s="927" t="s">
        <v>733</v>
      </c>
      <c r="AA109" s="928"/>
      <c r="AB109" s="650"/>
      <c r="AC109" s="652" t="s">
        <v>734</v>
      </c>
      <c r="AD109" s="653"/>
      <c r="AE109" s="652"/>
      <c r="AF109" s="652"/>
      <c r="AG109" s="652"/>
      <c r="AK109" s="888"/>
      <c r="AL109" s="888"/>
      <c r="AM109" s="888"/>
      <c r="AN109" s="888"/>
      <c r="AO109" s="888"/>
      <c r="AP109" s="888"/>
      <c r="AQ109" s="929"/>
      <c r="AR109" s="930" t="s">
        <v>210</v>
      </c>
      <c r="AS109" s="931" t="s">
        <v>745</v>
      </c>
      <c r="AT109" s="932"/>
      <c r="AU109" s="888"/>
      <c r="AV109" s="888"/>
      <c r="AW109" s="888"/>
      <c r="BB109" s="673"/>
      <c r="BC109" s="933" t="s">
        <v>995</v>
      </c>
      <c r="BD109" s="911"/>
      <c r="BE109" s="911"/>
      <c r="BF109" s="626"/>
      <c r="BG109" s="631"/>
      <c r="BH109" s="631"/>
      <c r="BI109" s="911"/>
      <c r="BJ109" s="911"/>
      <c r="BK109" s="626"/>
      <c r="BL109" s="626"/>
      <c r="BP109" s="777"/>
      <c r="BQ109" s="777"/>
      <c r="BR109" s="777"/>
      <c r="BS109" s="774"/>
      <c r="BT109" s="777"/>
      <c r="BU109" s="777"/>
      <c r="BV109" s="777"/>
      <c r="BW109" s="777"/>
      <c r="BX109" s="777"/>
      <c r="BY109" s="777"/>
      <c r="BZ109" s="622"/>
      <c r="CN109" s="781"/>
      <c r="CO109" s="781"/>
      <c r="CP109" s="781"/>
      <c r="CQ109" s="781"/>
      <c r="CR109" s="781"/>
      <c r="CS109" s="781"/>
      <c r="CT109" s="781"/>
      <c r="CU109" s="781"/>
      <c r="CV109" s="781"/>
      <c r="CW109" s="781"/>
      <c r="CX109" s="781"/>
      <c r="CY109" s="781"/>
      <c r="CZ109" s="781"/>
      <c r="DA109" s="781"/>
      <c r="DB109" s="781"/>
      <c r="DC109" s="781"/>
      <c r="DX109" s="1037" t="s">
        <v>389</v>
      </c>
      <c r="DY109" s="1038" t="s">
        <v>389</v>
      </c>
      <c r="DZ109" s="1038" t="s">
        <v>744</v>
      </c>
      <c r="EA109" s="1039" t="s">
        <v>390</v>
      </c>
      <c r="EB109" s="792">
        <v>1121</v>
      </c>
      <c r="EC109" s="793"/>
      <c r="ED109" s="794">
        <v>1121</v>
      </c>
      <c r="EE109" s="794">
        <v>1121</v>
      </c>
      <c r="EF109" s="793"/>
      <c r="EG109" s="794">
        <v>1</v>
      </c>
      <c r="EH109" s="793"/>
      <c r="EI109" s="794">
        <v>47153</v>
      </c>
      <c r="EJ109" s="794"/>
      <c r="EK109" s="794">
        <v>47153</v>
      </c>
      <c r="EL109" s="794">
        <v>47153</v>
      </c>
      <c r="EM109" s="793">
        <v>0</v>
      </c>
      <c r="EN109" s="793"/>
      <c r="EO109" s="795"/>
      <c r="ES109" s="823" t="s">
        <v>502</v>
      </c>
      <c r="ET109" s="824" t="s">
        <v>503</v>
      </c>
      <c r="EU109" s="841">
        <v>361097</v>
      </c>
    </row>
    <row r="110" spans="1:151" ht="19.5" thickBot="1">
      <c r="A110" s="660"/>
      <c r="B110" s="660"/>
      <c r="C110" s="660"/>
      <c r="D110" s="624" t="s">
        <v>703</v>
      </c>
      <c r="E110" s="1048" t="s">
        <v>577</v>
      </c>
      <c r="F110" s="1049"/>
      <c r="G110" s="1049"/>
      <c r="H110" s="1050"/>
      <c r="K110" s="609"/>
      <c r="L110" s="619" t="s">
        <v>1193</v>
      </c>
      <c r="M110" s="903"/>
      <c r="N110" s="903"/>
      <c r="O110" s="903"/>
      <c r="S110" s="609"/>
      <c r="Z110" s="927" t="s">
        <v>735</v>
      </c>
      <c r="AA110" s="928"/>
      <c r="AB110" s="650"/>
      <c r="AC110" s="652" t="s">
        <v>765</v>
      </c>
      <c r="AD110" s="653"/>
      <c r="AE110" s="652"/>
      <c r="AF110" s="652"/>
      <c r="AG110" s="652"/>
      <c r="AK110" s="888"/>
      <c r="AL110" s="888"/>
      <c r="AM110" s="888"/>
      <c r="AN110" s="910"/>
      <c r="AO110" s="888"/>
      <c r="AP110" s="888"/>
      <c r="AQ110" s="888"/>
      <c r="AR110" s="888"/>
      <c r="AS110" s="888"/>
      <c r="AT110" s="888"/>
      <c r="AU110" s="888"/>
      <c r="AV110" s="888"/>
      <c r="AW110" s="888"/>
      <c r="BB110" s="673" t="s">
        <v>528</v>
      </c>
      <c r="BC110" s="673" t="s">
        <v>1199</v>
      </c>
      <c r="BD110" s="911"/>
      <c r="BE110" s="911"/>
      <c r="BF110" s="626"/>
      <c r="BG110" s="631"/>
      <c r="BH110" s="631"/>
      <c r="BI110" s="911"/>
      <c r="BJ110" s="911"/>
      <c r="BK110" s="626"/>
      <c r="BL110" s="626"/>
      <c r="BO110" s="934" t="s">
        <v>712</v>
      </c>
      <c r="BP110" s="914"/>
      <c r="BQ110" s="914"/>
      <c r="BR110" s="914"/>
      <c r="BS110" s="774"/>
      <c r="BT110" s="777"/>
      <c r="BU110" s="777"/>
      <c r="BV110" s="777"/>
      <c r="BW110" s="777"/>
      <c r="BX110" s="774"/>
      <c r="CN110" s="781"/>
      <c r="CO110" s="781"/>
      <c r="CP110" s="781"/>
      <c r="CQ110" s="781"/>
      <c r="CR110" s="781"/>
      <c r="CS110" s="781"/>
      <c r="CT110" s="781"/>
      <c r="CU110" s="940"/>
      <c r="CV110" s="781"/>
      <c r="CW110" s="940"/>
      <c r="CX110" s="781"/>
      <c r="CY110" s="781"/>
      <c r="CZ110" s="781"/>
      <c r="DA110" s="781"/>
      <c r="DB110" s="781"/>
      <c r="DC110" s="781"/>
      <c r="DX110" s="1044" t="s">
        <v>391</v>
      </c>
      <c r="DY110" s="1040" t="s">
        <v>391</v>
      </c>
      <c r="DZ110" s="1040" t="s">
        <v>744</v>
      </c>
      <c r="EA110" s="1041" t="s">
        <v>392</v>
      </c>
      <c r="EB110" s="792">
        <v>7381</v>
      </c>
      <c r="EC110" s="827"/>
      <c r="ED110" s="828">
        <v>7381</v>
      </c>
      <c r="EE110" s="828"/>
      <c r="EF110" s="827"/>
      <c r="EG110" s="828">
        <v>0.81074253075571179</v>
      </c>
      <c r="EH110" s="827"/>
      <c r="EI110" s="794">
        <v>4956764</v>
      </c>
      <c r="EJ110" s="828"/>
      <c r="EK110" s="828">
        <v>4018659</v>
      </c>
      <c r="EL110" s="828">
        <v>4956764</v>
      </c>
      <c r="EM110" s="827">
        <v>0</v>
      </c>
      <c r="EN110" s="827"/>
      <c r="EO110" s="829"/>
      <c r="ES110" s="823" t="s">
        <v>504</v>
      </c>
      <c r="ET110" s="824" t="s">
        <v>505</v>
      </c>
      <c r="EU110" s="841">
        <v>0</v>
      </c>
    </row>
    <row r="111" spans="1:151" ht="15.75" thickBot="1">
      <c r="A111" s="659"/>
      <c r="B111" s="659"/>
      <c r="C111" s="1051"/>
      <c r="D111" s="659"/>
      <c r="E111" s="1052" t="s">
        <v>725</v>
      </c>
      <c r="F111" s="1053" t="s">
        <v>1</v>
      </c>
      <c r="G111" s="1054"/>
      <c r="H111" s="1055"/>
      <c r="K111" s="609"/>
      <c r="L111" s="619" t="s">
        <v>559</v>
      </c>
      <c r="M111" s="903"/>
      <c r="N111" s="903"/>
      <c r="O111" s="903"/>
      <c r="S111" s="609"/>
      <c r="Z111" s="946" t="s">
        <v>752</v>
      </c>
      <c r="AA111" s="947"/>
      <c r="AB111" s="920" t="s">
        <v>729</v>
      </c>
      <c r="AC111" s="652" t="s">
        <v>754</v>
      </c>
      <c r="AD111" s="653"/>
      <c r="AE111" s="652"/>
      <c r="AF111" s="652"/>
      <c r="AG111" s="652"/>
      <c r="AK111" s="948"/>
      <c r="AL111" s="948"/>
      <c r="AM111" s="948"/>
      <c r="AN111" s="888"/>
      <c r="AO111" s="888"/>
      <c r="AP111" s="888"/>
      <c r="AQ111" s="888"/>
      <c r="AR111" s="888"/>
      <c r="AS111" s="888"/>
      <c r="AT111" s="949"/>
      <c r="AU111" s="950" t="s">
        <v>700</v>
      </c>
      <c r="AV111" s="951"/>
      <c r="AW111" s="952"/>
      <c r="BB111" s="673"/>
      <c r="BC111" s="953" t="s">
        <v>1046</v>
      </c>
      <c r="BD111" s="911"/>
      <c r="BE111" s="911"/>
      <c r="BF111" s="626"/>
      <c r="BG111" s="631"/>
      <c r="BH111" s="631"/>
      <c r="BI111" s="911"/>
      <c r="BJ111" s="911"/>
      <c r="BK111" s="626"/>
      <c r="BL111" s="626"/>
      <c r="BO111" s="774" t="s">
        <v>816</v>
      </c>
      <c r="BP111" s="777"/>
      <c r="BQ111" s="777"/>
      <c r="BR111" s="777"/>
      <c r="BS111" s="774"/>
      <c r="BT111" s="777"/>
      <c r="BU111" s="777"/>
      <c r="BV111" s="777"/>
      <c r="BW111" s="777"/>
      <c r="BX111" s="774"/>
      <c r="CN111" s="954"/>
      <c r="CO111" s="954"/>
      <c r="CP111" s="954"/>
      <c r="CQ111" s="954"/>
      <c r="CR111" s="954"/>
      <c r="CS111" s="954"/>
      <c r="CT111" s="954"/>
      <c r="CU111" s="955"/>
      <c r="CV111" s="781"/>
      <c r="CW111" s="955"/>
      <c r="CX111" s="781"/>
      <c r="CY111" s="781"/>
      <c r="CZ111" s="781"/>
      <c r="DA111" s="781"/>
      <c r="DB111" s="781"/>
      <c r="DC111" s="781"/>
      <c r="DX111" s="1042" t="s">
        <v>391</v>
      </c>
      <c r="DY111" s="1042" t="s">
        <v>832</v>
      </c>
      <c r="DZ111" s="1042" t="s">
        <v>6</v>
      </c>
      <c r="EA111" s="1043" t="s">
        <v>833</v>
      </c>
      <c r="EB111" s="792">
        <v>1200</v>
      </c>
      <c r="EC111" s="833"/>
      <c r="ED111" s="834">
        <v>1200</v>
      </c>
      <c r="EE111" s="834"/>
      <c r="EF111" s="833"/>
      <c r="EG111" s="834">
        <v>0.13181019332161686</v>
      </c>
      <c r="EH111" s="833"/>
      <c r="EI111" s="794">
        <v>0</v>
      </c>
      <c r="EJ111" s="834"/>
      <c r="EK111" s="834">
        <v>653352</v>
      </c>
      <c r="EL111" s="834"/>
      <c r="EM111" s="833"/>
      <c r="EN111" s="833"/>
      <c r="EO111" s="835"/>
      <c r="ES111" s="823" t="s">
        <v>506</v>
      </c>
      <c r="ET111" s="824" t="s">
        <v>507</v>
      </c>
      <c r="EU111" s="841">
        <v>3616801</v>
      </c>
    </row>
    <row r="112" spans="1:151" ht="15">
      <c r="A112" s="660"/>
      <c r="B112" s="659"/>
      <c r="C112" s="659"/>
      <c r="D112" s="659"/>
      <c r="E112" s="1060" t="s">
        <v>726</v>
      </c>
      <c r="F112" s="1061" t="s">
        <v>1030</v>
      </c>
      <c r="G112" s="1062"/>
      <c r="H112" s="1063" t="s">
        <v>296</v>
      </c>
      <c r="K112" s="609" t="s">
        <v>729</v>
      </c>
      <c r="L112" s="619" t="s">
        <v>1194</v>
      </c>
      <c r="M112" s="903"/>
      <c r="N112" s="903"/>
      <c r="O112" s="903"/>
      <c r="S112" s="609"/>
      <c r="Z112" s="960"/>
      <c r="AA112" s="960"/>
      <c r="AB112" s="650"/>
      <c r="AC112" s="652" t="s">
        <v>1198</v>
      </c>
      <c r="AD112" s="653"/>
      <c r="AE112" s="652"/>
      <c r="AF112" s="652"/>
      <c r="AG112" s="652"/>
      <c r="AK112" s="888"/>
      <c r="AL112" s="888"/>
      <c r="AM112" s="888"/>
      <c r="AN112" s="888"/>
      <c r="AO112" s="888"/>
      <c r="AP112" s="888"/>
      <c r="AQ112" s="888"/>
      <c r="AR112" s="888"/>
      <c r="AS112" s="888"/>
      <c r="AT112" s="961"/>
      <c r="AU112" s="888"/>
      <c r="AV112" s="962" t="s">
        <v>702</v>
      </c>
      <c r="AW112" s="963">
        <v>237876223</v>
      </c>
      <c r="BB112" s="673" t="s">
        <v>516</v>
      </c>
      <c r="BC112" s="673" t="s">
        <v>759</v>
      </c>
      <c r="BD112" s="911"/>
      <c r="BE112" s="911"/>
      <c r="BF112" s="626"/>
      <c r="BG112" s="631"/>
      <c r="BH112" s="631"/>
      <c r="BI112" s="911"/>
      <c r="BJ112" s="911"/>
      <c r="BK112" s="626"/>
      <c r="BL112" s="626"/>
      <c r="BO112" s="774" t="s">
        <v>1004</v>
      </c>
      <c r="BP112" s="777"/>
      <c r="BQ112" s="777"/>
      <c r="BR112" s="777"/>
      <c r="BS112" s="774"/>
      <c r="BT112" s="777"/>
      <c r="BU112" s="777"/>
      <c r="BV112" s="777"/>
      <c r="BW112" s="777"/>
      <c r="BX112" s="774"/>
      <c r="CN112" s="781"/>
      <c r="CO112" s="781"/>
      <c r="CP112" s="781"/>
      <c r="CQ112" s="781"/>
      <c r="CR112" s="781"/>
      <c r="CS112" s="781"/>
      <c r="CT112" s="781"/>
      <c r="CU112" s="940"/>
      <c r="CV112" s="781"/>
      <c r="CW112" s="940"/>
      <c r="CX112" s="781"/>
      <c r="CY112" s="781"/>
      <c r="CZ112" s="781"/>
      <c r="DA112" s="781"/>
      <c r="DB112" s="781"/>
      <c r="DC112" s="781"/>
      <c r="DX112" s="1038" t="s">
        <v>391</v>
      </c>
      <c r="DY112" s="1038" t="s">
        <v>834</v>
      </c>
      <c r="DZ112" s="1038" t="s">
        <v>6</v>
      </c>
      <c r="EA112" s="1039" t="s">
        <v>1097</v>
      </c>
      <c r="EB112" s="792">
        <v>523</v>
      </c>
      <c r="EC112" s="793"/>
      <c r="ED112" s="794">
        <v>523</v>
      </c>
      <c r="EE112" s="794">
        <v>9104</v>
      </c>
      <c r="EF112" s="793"/>
      <c r="EG112" s="794">
        <v>5.7447275922671355E-2</v>
      </c>
      <c r="EH112" s="793"/>
      <c r="EI112" s="794">
        <v>0</v>
      </c>
      <c r="EJ112" s="794"/>
      <c r="EK112" s="794">
        <v>284753</v>
      </c>
      <c r="EL112" s="794"/>
      <c r="EM112" s="793"/>
      <c r="EN112" s="793"/>
      <c r="EO112" s="795"/>
      <c r="ES112" s="823" t="s">
        <v>508</v>
      </c>
      <c r="ET112" s="824" t="s">
        <v>542</v>
      </c>
      <c r="EU112" s="841">
        <v>0</v>
      </c>
    </row>
    <row r="113" spans="1:152" ht="15.75" thickBot="1">
      <c r="A113" s="659"/>
      <c r="B113" s="659"/>
      <c r="C113" s="659"/>
      <c r="D113" s="1065" t="s">
        <v>949</v>
      </c>
      <c r="E113" s="1066" t="s">
        <v>727</v>
      </c>
      <c r="F113" s="1067" t="s">
        <v>763</v>
      </c>
      <c r="G113" s="1068" t="s">
        <v>314</v>
      </c>
      <c r="H113" s="1069" t="s">
        <v>257</v>
      </c>
      <c r="K113" s="609"/>
      <c r="L113" s="619" t="s">
        <v>1195</v>
      </c>
      <c r="M113" s="903"/>
      <c r="N113" s="903"/>
      <c r="O113" s="903"/>
      <c r="S113" s="609"/>
      <c r="Z113" s="960"/>
      <c r="AA113" s="960"/>
      <c r="AB113" s="650"/>
      <c r="AC113" s="652" t="s">
        <v>958</v>
      </c>
      <c r="AD113" s="653"/>
      <c r="AE113" s="652"/>
      <c r="AF113" s="652"/>
      <c r="AG113" s="652"/>
      <c r="AK113" s="888"/>
      <c r="AL113" s="888">
        <v>0.76629999999999998</v>
      </c>
      <c r="AM113" s="888">
        <v>1.7569999999999999</v>
      </c>
      <c r="AN113" s="888">
        <v>1.0501</v>
      </c>
      <c r="AO113" s="888"/>
      <c r="AP113" s="888"/>
      <c r="AQ113" s="888"/>
      <c r="AR113" s="888"/>
      <c r="AS113" s="888"/>
      <c r="AT113" s="961"/>
      <c r="AU113" s="650"/>
      <c r="AV113" s="962" t="s">
        <v>701</v>
      </c>
      <c r="AW113" s="969">
        <v>244288172</v>
      </c>
      <c r="BD113" s="911"/>
      <c r="BE113" s="911"/>
      <c r="BF113" s="626"/>
      <c r="BG113" s="631"/>
      <c r="BH113" s="631"/>
      <c r="BI113" s="911"/>
      <c r="BJ113" s="911"/>
      <c r="BK113" s="626"/>
      <c r="BL113" s="626"/>
      <c r="BO113" s="774" t="s">
        <v>817</v>
      </c>
      <c r="BP113" s="777"/>
      <c r="BQ113" s="777"/>
      <c r="BR113" s="777"/>
      <c r="BS113" s="774"/>
      <c r="BT113" s="777"/>
      <c r="BU113" s="777"/>
      <c r="BV113" s="777"/>
      <c r="BW113" s="777"/>
      <c r="BX113" s="777"/>
      <c r="CN113" s="781"/>
      <c r="CO113" s="781"/>
      <c r="CP113" s="781"/>
      <c r="CQ113" s="781"/>
      <c r="CR113" s="781"/>
      <c r="CS113" s="781"/>
      <c r="CT113" s="781"/>
      <c r="CU113" s="781"/>
      <c r="CV113" s="781"/>
      <c r="CW113" s="781"/>
      <c r="CX113" s="781"/>
      <c r="CY113" s="781"/>
      <c r="CZ113" s="781"/>
      <c r="DA113" s="781"/>
      <c r="DB113" s="781"/>
      <c r="DC113" s="781"/>
      <c r="DX113" s="1038" t="s">
        <v>393</v>
      </c>
      <c r="DY113" s="1038" t="s">
        <v>393</v>
      </c>
      <c r="DZ113" s="1038" t="s">
        <v>744</v>
      </c>
      <c r="EA113" s="1039" t="s">
        <v>404</v>
      </c>
      <c r="EB113" s="792">
        <v>2936</v>
      </c>
      <c r="EC113" s="793"/>
      <c r="ED113" s="794">
        <v>2936</v>
      </c>
      <c r="EE113" s="794">
        <v>2936</v>
      </c>
      <c r="EF113" s="793"/>
      <c r="EG113" s="794">
        <v>1</v>
      </c>
      <c r="EH113" s="793"/>
      <c r="EI113" s="794">
        <v>2122434</v>
      </c>
      <c r="EJ113" s="794"/>
      <c r="EK113" s="794">
        <v>2122434</v>
      </c>
      <c r="EL113" s="794">
        <v>2122434</v>
      </c>
      <c r="EM113" s="793"/>
      <c r="EN113" s="793"/>
      <c r="EO113" s="795"/>
      <c r="ES113" s="823" t="s">
        <v>543</v>
      </c>
      <c r="ET113" s="824" t="s">
        <v>544</v>
      </c>
      <c r="EU113" s="841">
        <v>117520</v>
      </c>
    </row>
    <row r="114" spans="1:152" ht="15.75" thickBot="1">
      <c r="A114" s="660"/>
      <c r="B114" s="971"/>
      <c r="C114" s="971"/>
      <c r="D114" s="609" t="s">
        <v>575</v>
      </c>
      <c r="E114" s="619">
        <v>4251</v>
      </c>
      <c r="F114" s="659">
        <v>5541</v>
      </c>
      <c r="G114" s="659">
        <v>-1290</v>
      </c>
      <c r="H114" s="659">
        <v>4251</v>
      </c>
      <c r="K114" s="609"/>
      <c r="L114" s="619" t="s">
        <v>730</v>
      </c>
      <c r="M114" s="903"/>
      <c r="N114" s="903"/>
      <c r="O114" s="903"/>
      <c r="S114" s="609"/>
      <c r="Z114" s="960"/>
      <c r="AA114" s="960"/>
      <c r="AB114" s="973"/>
      <c r="AC114" s="974" t="s">
        <v>755</v>
      </c>
      <c r="AD114" s="653"/>
      <c r="AE114" s="652" t="s">
        <v>756</v>
      </c>
      <c r="AF114" s="652"/>
      <c r="AG114" s="652"/>
      <c r="AK114" s="668"/>
      <c r="AL114" s="668">
        <v>0.74729999999999996</v>
      </c>
      <c r="AM114" s="668">
        <v>1.6771</v>
      </c>
      <c r="AN114" s="668">
        <v>1.0235000000000001</v>
      </c>
      <c r="AO114" s="668"/>
      <c r="AP114" s="668"/>
      <c r="AQ114" s="668"/>
      <c r="AR114" s="668"/>
      <c r="AS114" s="668"/>
      <c r="AT114" s="961"/>
      <c r="AU114" s="962"/>
      <c r="AV114" s="962" t="s">
        <v>524</v>
      </c>
      <c r="AW114" s="975">
        <v>-6411949</v>
      </c>
      <c r="BD114" s="911"/>
      <c r="BE114" s="911"/>
      <c r="BF114" s="626"/>
      <c r="BG114" s="631"/>
      <c r="BH114" s="631"/>
      <c r="BI114" s="911"/>
      <c r="BJ114" s="911"/>
      <c r="BK114" s="626"/>
      <c r="BL114" s="626"/>
      <c r="BO114" s="970"/>
      <c r="BP114" s="777"/>
      <c r="BQ114" s="777"/>
      <c r="BR114" s="777"/>
      <c r="BS114" s="774"/>
      <c r="BT114" s="777"/>
      <c r="BU114" s="777"/>
      <c r="BV114" s="777"/>
      <c r="BW114" s="777"/>
      <c r="BX114" s="774"/>
      <c r="CN114" s="781"/>
      <c r="CO114" s="781"/>
      <c r="CP114" s="781"/>
      <c r="CQ114" s="781"/>
      <c r="CR114" s="781"/>
      <c r="CS114" s="781"/>
      <c r="CT114" s="781"/>
      <c r="CU114" s="781"/>
      <c r="CV114" s="781"/>
      <c r="CW114" s="781"/>
      <c r="CX114" s="781"/>
      <c r="CY114" s="781"/>
      <c r="CZ114" s="781"/>
      <c r="DA114" s="781"/>
      <c r="DB114" s="781"/>
      <c r="DC114" s="781"/>
      <c r="DX114" s="1038" t="s">
        <v>405</v>
      </c>
      <c r="DY114" s="1038" t="s">
        <v>405</v>
      </c>
      <c r="DZ114" s="1038" t="s">
        <v>744</v>
      </c>
      <c r="EA114" s="1039" t="s">
        <v>406</v>
      </c>
      <c r="EB114" s="792">
        <v>71926</v>
      </c>
      <c r="EC114" s="793"/>
      <c r="ED114" s="794">
        <v>71926</v>
      </c>
      <c r="EE114" s="794"/>
      <c r="EF114" s="793"/>
      <c r="EG114" s="794">
        <v>0.89525895868858985</v>
      </c>
      <c r="EH114" s="793"/>
      <c r="EI114" s="794">
        <v>0</v>
      </c>
      <c r="EJ114" s="794"/>
      <c r="EK114" s="794">
        <v>0</v>
      </c>
      <c r="EL114" s="794">
        <v>0</v>
      </c>
      <c r="EM114" s="793">
        <v>0</v>
      </c>
      <c r="EN114" s="793"/>
      <c r="EO114" s="795"/>
      <c r="ES114" s="823" t="s">
        <v>545</v>
      </c>
      <c r="ET114" s="824" t="s">
        <v>546</v>
      </c>
      <c r="EU114" s="841">
        <v>482724</v>
      </c>
    </row>
    <row r="115" spans="1:152" ht="15.75" thickTop="1">
      <c r="A115" s="660"/>
      <c r="B115" s="971"/>
      <c r="C115" s="971"/>
      <c r="D115" s="609" t="s">
        <v>576</v>
      </c>
      <c r="E115" s="619">
        <v>1290</v>
      </c>
      <c r="F115" s="659"/>
      <c r="G115" s="659">
        <v>1290</v>
      </c>
      <c r="H115" s="659">
        <v>1290</v>
      </c>
      <c r="K115" s="609"/>
      <c r="M115" s="609" t="s">
        <v>1196</v>
      </c>
      <c r="N115" s="976" t="s">
        <v>814</v>
      </c>
      <c r="O115" s="903"/>
      <c r="S115" s="609"/>
      <c r="Z115" s="960"/>
      <c r="AA115" s="960"/>
      <c r="AB115" s="977"/>
      <c r="AC115" s="652"/>
      <c r="AD115" s="653"/>
      <c r="AE115" s="652"/>
      <c r="AF115" s="652"/>
      <c r="AG115" s="652"/>
      <c r="AK115" s="668"/>
      <c r="AL115" s="668"/>
      <c r="AM115" s="668"/>
      <c r="AN115" s="668"/>
      <c r="AO115" s="668"/>
      <c r="AP115" s="668"/>
      <c r="AQ115" s="668"/>
      <c r="AR115" s="668"/>
      <c r="AS115" s="668"/>
      <c r="AT115" s="961"/>
      <c r="AU115" s="962"/>
      <c r="AV115" s="668"/>
      <c r="AW115" s="978" t="s">
        <v>959</v>
      </c>
      <c r="BD115" s="911"/>
      <c r="BE115" s="911"/>
      <c r="BF115" s="626"/>
      <c r="BG115" s="631"/>
      <c r="BH115" s="631"/>
      <c r="BI115" s="911"/>
      <c r="BJ115" s="911"/>
      <c r="BK115" s="626"/>
      <c r="BL115" s="626"/>
      <c r="BO115" s="934" t="s">
        <v>945</v>
      </c>
      <c r="BP115" s="914"/>
      <c r="BQ115" s="914"/>
      <c r="BR115" s="914"/>
      <c r="BS115" s="934"/>
      <c r="BT115" s="914"/>
      <c r="BU115" s="777"/>
      <c r="BV115" s="777"/>
      <c r="BW115" s="777"/>
      <c r="BX115" s="774"/>
      <c r="DX115" s="1038" t="s">
        <v>405</v>
      </c>
      <c r="DY115" s="1038" t="s">
        <v>77</v>
      </c>
      <c r="DZ115" s="1038" t="s">
        <v>6</v>
      </c>
      <c r="EA115" s="1039" t="s">
        <v>78</v>
      </c>
      <c r="EB115" s="792">
        <v>906</v>
      </c>
      <c r="EC115" s="793"/>
      <c r="ED115" s="794">
        <v>906</v>
      </c>
      <c r="EE115" s="794"/>
      <c r="EF115" s="793"/>
      <c r="EG115" s="794">
        <v>1.1276932077021695E-2</v>
      </c>
      <c r="EH115" s="793"/>
      <c r="EI115" s="794">
        <v>0</v>
      </c>
      <c r="EJ115" s="794"/>
      <c r="EK115" s="794">
        <v>0</v>
      </c>
      <c r="EL115" s="794"/>
      <c r="EM115" s="793"/>
      <c r="EN115" s="793"/>
      <c r="EO115" s="795"/>
      <c r="ES115" s="823" t="s">
        <v>547</v>
      </c>
      <c r="ET115" s="824" t="s">
        <v>548</v>
      </c>
      <c r="EU115" s="841">
        <v>0</v>
      </c>
    </row>
    <row r="116" spans="1:152" ht="15.75" thickBot="1">
      <c r="A116" s="660"/>
      <c r="D116" s="609" t="s">
        <v>813</v>
      </c>
      <c r="E116" s="1015">
        <v>5541</v>
      </c>
      <c r="F116" s="1015">
        <v>5541</v>
      </c>
      <c r="G116" s="1015">
        <v>0</v>
      </c>
      <c r="H116" s="1015">
        <v>5541</v>
      </c>
      <c r="K116" s="609" t="s">
        <v>731</v>
      </c>
      <c r="L116" s="619" t="s">
        <v>732</v>
      </c>
      <c r="M116" s="903"/>
      <c r="N116" s="903"/>
      <c r="O116" s="903"/>
      <c r="S116" s="609"/>
      <c r="AK116" s="668"/>
      <c r="AL116" s="668"/>
      <c r="AM116" s="668"/>
      <c r="AN116" s="668"/>
      <c r="AO116" s="668"/>
      <c r="AP116" s="668"/>
      <c r="AQ116" s="668"/>
      <c r="AR116" s="668"/>
      <c r="AS116" s="668"/>
      <c r="AT116" s="980"/>
      <c r="AU116" s="981"/>
      <c r="AV116" s="982"/>
      <c r="AW116" s="983"/>
      <c r="BO116" s="774" t="s">
        <v>1200</v>
      </c>
      <c r="BP116" s="777"/>
      <c r="BQ116" s="777"/>
      <c r="BR116" s="777"/>
      <c r="BS116" s="774"/>
      <c r="BT116" s="777"/>
      <c r="BU116" s="777"/>
      <c r="BV116" s="777"/>
      <c r="BW116" s="777"/>
      <c r="BX116" s="774"/>
      <c r="DX116" s="1038" t="s">
        <v>405</v>
      </c>
      <c r="DY116" s="1038" t="s">
        <v>79</v>
      </c>
      <c r="DZ116" s="1038" t="s">
        <v>6</v>
      </c>
      <c r="EA116" s="1039" t="s">
        <v>1098</v>
      </c>
      <c r="EB116" s="792">
        <v>310</v>
      </c>
      <c r="EC116" s="793"/>
      <c r="ED116" s="794">
        <v>310</v>
      </c>
      <c r="EE116" s="794"/>
      <c r="EF116" s="793"/>
      <c r="EG116" s="794">
        <v>3.8585529181862314E-3</v>
      </c>
      <c r="EH116" s="793"/>
      <c r="EI116" s="794">
        <v>0</v>
      </c>
      <c r="EJ116" s="794"/>
      <c r="EK116" s="794">
        <v>0</v>
      </c>
      <c r="EL116" s="794"/>
      <c r="EM116" s="793"/>
      <c r="EN116" s="793"/>
      <c r="EO116" s="795"/>
      <c r="ES116" s="823" t="s">
        <v>549</v>
      </c>
      <c r="ET116" s="824" t="s">
        <v>550</v>
      </c>
      <c r="EU116" s="841">
        <v>7642721</v>
      </c>
      <c r="EV116" s="619" t="s">
        <v>1190</v>
      </c>
    </row>
    <row r="117" spans="1:152" ht="17.25" thickTop="1" thickBot="1">
      <c r="A117" s="660"/>
      <c r="C117" s="1070"/>
      <c r="D117" s="1071"/>
      <c r="E117" s="1072"/>
      <c r="F117" s="1072"/>
      <c r="G117" s="1072"/>
      <c r="H117" s="1072"/>
      <c r="M117" s="903"/>
      <c r="N117" s="903"/>
      <c r="O117" s="903"/>
      <c r="S117" s="609"/>
      <c r="AK117" s="668"/>
      <c r="AL117" s="668"/>
      <c r="AM117" s="668"/>
      <c r="AN117" s="668"/>
      <c r="AO117" s="668"/>
      <c r="AP117" s="668"/>
      <c r="AQ117" s="668"/>
      <c r="AR117" s="668"/>
      <c r="AS117" s="668"/>
      <c r="AT117" s="668"/>
      <c r="AU117" s="668"/>
      <c r="AV117" s="668"/>
      <c r="AW117" s="973"/>
      <c r="BO117" s="774" t="s">
        <v>1006</v>
      </c>
      <c r="BP117" s="777"/>
      <c r="BQ117" s="777"/>
      <c r="BR117" s="777"/>
      <c r="BS117" s="774"/>
      <c r="BT117" s="777"/>
      <c r="BU117" s="777"/>
      <c r="BV117" s="777"/>
      <c r="BW117" s="777"/>
      <c r="BX117" s="774"/>
      <c r="DX117" s="1037" t="s">
        <v>405</v>
      </c>
      <c r="DY117" s="1038" t="s">
        <v>80</v>
      </c>
      <c r="DZ117" s="1038" t="s">
        <v>6</v>
      </c>
      <c r="EA117" s="1039" t="s">
        <v>1099</v>
      </c>
      <c r="EB117" s="792">
        <v>1054</v>
      </c>
      <c r="EC117" s="793"/>
      <c r="ED117" s="794">
        <v>1054</v>
      </c>
      <c r="EE117" s="794"/>
      <c r="EF117" s="793"/>
      <c r="EG117" s="794">
        <v>1.3119079921833187E-2</v>
      </c>
      <c r="EH117" s="793"/>
      <c r="EI117" s="794">
        <v>0</v>
      </c>
      <c r="EJ117" s="794"/>
      <c r="EK117" s="794">
        <v>0</v>
      </c>
      <c r="EL117" s="794"/>
      <c r="EM117" s="793"/>
      <c r="EN117" s="793"/>
      <c r="EO117" s="795"/>
      <c r="ES117" s="823" t="s">
        <v>551</v>
      </c>
      <c r="ET117" s="824" t="s">
        <v>552</v>
      </c>
      <c r="EU117" s="841">
        <v>2793594</v>
      </c>
    </row>
    <row r="118" spans="1:152" ht="15.75">
      <c r="A118" s="660"/>
      <c r="C118" s="1070"/>
      <c r="D118" s="1092" t="s">
        <v>1191</v>
      </c>
      <c r="E118" s="1093"/>
      <c r="F118" s="1093"/>
      <c r="G118" s="1093"/>
      <c r="H118" s="1093"/>
      <c r="I118" s="989"/>
      <c r="J118" s="990"/>
      <c r="L118" s="619" t="s">
        <v>951</v>
      </c>
      <c r="M118" s="903"/>
      <c r="N118" s="903"/>
      <c r="O118" s="903"/>
      <c r="S118" s="609"/>
      <c r="BO118" s="774"/>
      <c r="BP118" s="777"/>
      <c r="BQ118" s="777"/>
      <c r="BR118" s="777"/>
      <c r="BS118" s="774"/>
      <c r="BT118" s="777"/>
      <c r="BU118" s="777"/>
      <c r="BV118" s="777"/>
      <c r="BW118" s="777"/>
      <c r="BX118" s="774"/>
      <c r="DX118" s="1037" t="s">
        <v>405</v>
      </c>
      <c r="DY118" s="1038" t="s">
        <v>264</v>
      </c>
      <c r="DZ118" s="1038" t="s">
        <v>6</v>
      </c>
      <c r="EA118" s="1039" t="s">
        <v>265</v>
      </c>
      <c r="EB118" s="792">
        <v>1320</v>
      </c>
      <c r="EC118" s="793"/>
      <c r="ED118" s="794">
        <v>1320</v>
      </c>
      <c r="EE118" s="794"/>
      <c r="EF118" s="793"/>
      <c r="EG118" s="794">
        <v>1.6429967264534918E-2</v>
      </c>
      <c r="EH118" s="793"/>
      <c r="EI118" s="794">
        <v>0</v>
      </c>
      <c r="EJ118" s="794"/>
      <c r="EK118" s="794">
        <v>0</v>
      </c>
      <c r="EL118" s="794"/>
      <c r="EM118" s="793"/>
      <c r="EN118" s="793"/>
      <c r="EO118" s="795"/>
      <c r="ES118" s="823" t="s">
        <v>553</v>
      </c>
      <c r="ET118" s="824" t="s">
        <v>554</v>
      </c>
      <c r="EU118" s="841">
        <v>3644281</v>
      </c>
      <c r="EV118" s="619">
        <v>7642721</v>
      </c>
    </row>
    <row r="119" spans="1:152" ht="16.5" thickBot="1">
      <c r="A119" s="660"/>
      <c r="C119" s="1070"/>
      <c r="D119" s="1094" t="s">
        <v>1032</v>
      </c>
      <c r="E119" s="1095"/>
      <c r="F119" s="1095"/>
      <c r="G119" s="1095"/>
      <c r="H119" s="1095"/>
      <c r="I119" s="993"/>
      <c r="J119" s="994"/>
      <c r="M119" s="650"/>
      <c r="N119" s="650"/>
      <c r="O119" s="650"/>
      <c r="S119" s="609"/>
      <c r="BO119" s="934" t="s">
        <v>724</v>
      </c>
      <c r="BP119" s="914"/>
      <c r="BQ119" s="914"/>
      <c r="BR119" s="914"/>
      <c r="BS119" s="934"/>
      <c r="BT119" s="914"/>
      <c r="BU119" s="777"/>
      <c r="BV119" s="777"/>
      <c r="BW119" s="777"/>
      <c r="BX119" s="774"/>
      <c r="DX119" s="1037" t="s">
        <v>405</v>
      </c>
      <c r="DY119" s="1037" t="s">
        <v>772</v>
      </c>
      <c r="DZ119" s="1038" t="s">
        <v>6</v>
      </c>
      <c r="EA119" s="1039" t="s">
        <v>773</v>
      </c>
      <c r="EB119" s="792">
        <v>1350</v>
      </c>
      <c r="EC119" s="793"/>
      <c r="ED119" s="794">
        <v>1350</v>
      </c>
      <c r="EE119" s="794"/>
      <c r="EF119" s="793"/>
      <c r="EG119" s="794">
        <v>1.6803375611456169E-2</v>
      </c>
      <c r="EH119" s="793"/>
      <c r="EI119" s="794">
        <v>0</v>
      </c>
      <c r="EJ119" s="794"/>
      <c r="EK119" s="794">
        <v>0</v>
      </c>
      <c r="EL119" s="794"/>
      <c r="EM119" s="793"/>
      <c r="EN119" s="793"/>
      <c r="EO119" s="795"/>
      <c r="ES119" s="823" t="s">
        <v>555</v>
      </c>
      <c r="ET119" s="824" t="s">
        <v>556</v>
      </c>
      <c r="EU119" s="841">
        <v>1694597</v>
      </c>
      <c r="EV119" s="619">
        <v>6046561</v>
      </c>
    </row>
    <row r="120" spans="1:152" ht="15">
      <c r="A120" s="660"/>
      <c r="B120" s="659"/>
      <c r="C120" s="995"/>
      <c r="D120" s="659"/>
      <c r="E120" s="995"/>
      <c r="F120" s="995"/>
      <c r="G120" s="996"/>
      <c r="H120" s="996"/>
      <c r="BO120" s="774" t="s">
        <v>960</v>
      </c>
      <c r="BP120" s="777"/>
      <c r="BQ120" s="777"/>
      <c r="BR120" s="777"/>
      <c r="BS120" s="774"/>
      <c r="BT120" s="777"/>
      <c r="BU120" s="777"/>
      <c r="BV120" s="777"/>
      <c r="BW120" s="777"/>
      <c r="BX120" s="774"/>
      <c r="DX120" s="1037" t="s">
        <v>405</v>
      </c>
      <c r="DY120" s="1037" t="s">
        <v>774</v>
      </c>
      <c r="DZ120" s="1038" t="s">
        <v>6</v>
      </c>
      <c r="EA120" s="1039" t="s">
        <v>1100</v>
      </c>
      <c r="EB120" s="792">
        <v>750</v>
      </c>
      <c r="EC120" s="793"/>
      <c r="ED120" s="794">
        <v>750</v>
      </c>
      <c r="EE120" s="794"/>
      <c r="EF120" s="793"/>
      <c r="EG120" s="794">
        <v>9.3352086730312048E-3</v>
      </c>
      <c r="EH120" s="793"/>
      <c r="EI120" s="794">
        <v>0</v>
      </c>
      <c r="EJ120" s="794"/>
      <c r="EK120" s="794">
        <v>0</v>
      </c>
      <c r="EL120" s="794"/>
      <c r="EM120" s="793"/>
      <c r="EN120" s="793"/>
      <c r="EO120" s="795"/>
      <c r="ES120" s="997" t="s">
        <v>557</v>
      </c>
      <c r="ET120" s="998" t="s">
        <v>558</v>
      </c>
      <c r="EU120" s="841">
        <v>0</v>
      </c>
      <c r="EV120" s="619">
        <v>1596160</v>
      </c>
    </row>
    <row r="121" spans="1:152" ht="15.75" thickBot="1">
      <c r="A121" s="999"/>
      <c r="B121" s="659"/>
      <c r="C121" s="659"/>
      <c r="D121" s="659"/>
      <c r="E121" s="659"/>
      <c r="F121" s="659"/>
      <c r="G121" s="1000"/>
      <c r="H121" s="999"/>
      <c r="BO121" s="774" t="s">
        <v>961</v>
      </c>
      <c r="BP121" s="777"/>
      <c r="BQ121" s="777"/>
      <c r="BR121" s="777"/>
      <c r="BS121" s="774"/>
      <c r="BT121" s="777"/>
      <c r="BU121" s="777"/>
      <c r="BV121" s="777"/>
      <c r="BW121" s="777"/>
      <c r="BX121" s="774"/>
      <c r="DX121" s="1044" t="s">
        <v>405</v>
      </c>
      <c r="DY121" s="1040" t="s">
        <v>836</v>
      </c>
      <c r="DZ121" s="1040" t="s">
        <v>6</v>
      </c>
      <c r="EA121" s="1041" t="s">
        <v>1101</v>
      </c>
      <c r="EB121" s="792">
        <v>920</v>
      </c>
      <c r="EC121" s="827"/>
      <c r="ED121" s="828">
        <v>920</v>
      </c>
      <c r="EE121" s="828"/>
      <c r="EF121" s="827"/>
      <c r="EG121" s="828">
        <v>1.1451189305584945E-2</v>
      </c>
      <c r="EH121" s="827"/>
      <c r="EI121" s="794">
        <v>0</v>
      </c>
      <c r="EJ121" s="828"/>
      <c r="EK121" s="828">
        <v>0</v>
      </c>
      <c r="EL121" s="828"/>
      <c r="EM121" s="827"/>
      <c r="EN121" s="827"/>
      <c r="EO121" s="829"/>
      <c r="ES121" s="1001"/>
      <c r="ET121" s="1002" t="s">
        <v>182</v>
      </c>
      <c r="EU121" s="841">
        <v>13747569</v>
      </c>
    </row>
    <row r="122" spans="1:152" ht="15.75" thickBot="1">
      <c r="BO122" s="774" t="s">
        <v>962</v>
      </c>
      <c r="BP122" s="777"/>
      <c r="BQ122" s="777"/>
      <c r="BR122" s="777"/>
      <c r="BS122" s="774"/>
      <c r="BT122" s="777"/>
      <c r="BU122" s="777"/>
      <c r="BV122" s="777"/>
      <c r="BW122" s="777"/>
      <c r="BX122" s="774"/>
      <c r="DX122" s="1038" t="s">
        <v>405</v>
      </c>
      <c r="DY122" s="1038" t="s">
        <v>926</v>
      </c>
      <c r="DZ122" s="1038" t="s">
        <v>6</v>
      </c>
      <c r="EA122" s="1039" t="s">
        <v>927</v>
      </c>
      <c r="EB122" s="792">
        <v>553</v>
      </c>
      <c r="EC122" s="793"/>
      <c r="ED122" s="794">
        <v>553</v>
      </c>
      <c r="EE122" s="794"/>
      <c r="EF122" s="793"/>
      <c r="EG122" s="794">
        <v>6.883160528248341E-3</v>
      </c>
      <c r="EH122" s="793"/>
      <c r="EI122" s="794">
        <v>0</v>
      </c>
      <c r="EJ122" s="794"/>
      <c r="EK122" s="794">
        <v>0</v>
      </c>
      <c r="EL122" s="794"/>
      <c r="EM122" s="793"/>
      <c r="EN122" s="793"/>
      <c r="EO122" s="795"/>
      <c r="ES122" s="1235" t="s">
        <v>560</v>
      </c>
      <c r="ET122" s="1236"/>
      <c r="EU122" s="1004">
        <v>245884332</v>
      </c>
    </row>
    <row r="123" spans="1:152" ht="15">
      <c r="BO123" s="774" t="s">
        <v>963</v>
      </c>
      <c r="BP123" s="777"/>
      <c r="BQ123" s="777"/>
      <c r="BR123" s="777"/>
      <c r="BS123" s="774"/>
      <c r="BT123" s="777"/>
      <c r="BU123" s="777"/>
      <c r="BV123" s="777"/>
      <c r="BW123" s="777"/>
      <c r="BX123" s="774"/>
      <c r="DX123" s="1038" t="s">
        <v>405</v>
      </c>
      <c r="DY123" s="1038" t="s">
        <v>969</v>
      </c>
      <c r="DZ123" s="1038" t="s">
        <v>6</v>
      </c>
      <c r="EA123" s="1039" t="s">
        <v>1102</v>
      </c>
      <c r="EB123" s="792">
        <v>788</v>
      </c>
      <c r="EC123" s="793"/>
      <c r="ED123" s="794">
        <v>788</v>
      </c>
      <c r="EE123" s="794"/>
      <c r="EF123" s="793"/>
      <c r="EG123" s="794">
        <v>9.8081925791314514E-3</v>
      </c>
      <c r="EH123" s="793"/>
      <c r="EI123" s="794">
        <v>0</v>
      </c>
      <c r="EJ123" s="794"/>
      <c r="EK123" s="794">
        <v>0</v>
      </c>
      <c r="EL123" s="794"/>
      <c r="EM123" s="793"/>
      <c r="EN123" s="793"/>
      <c r="EO123" s="795"/>
      <c r="ES123" s="1005"/>
      <c r="ET123" s="1006"/>
      <c r="EU123" s="1006"/>
    </row>
    <row r="124" spans="1:152" ht="15">
      <c r="BO124" s="774" t="s">
        <v>964</v>
      </c>
      <c r="BP124" s="777"/>
      <c r="BQ124" s="777"/>
      <c r="BR124" s="777"/>
      <c r="BS124" s="774"/>
      <c r="BT124" s="777"/>
      <c r="BU124" s="777"/>
      <c r="BV124" s="777"/>
      <c r="BW124" s="777"/>
      <c r="BX124" s="774"/>
      <c r="DX124" s="1038" t="s">
        <v>405</v>
      </c>
      <c r="DY124" s="1038" t="s">
        <v>1103</v>
      </c>
      <c r="DZ124" s="1038" t="s">
        <v>6</v>
      </c>
      <c r="EA124" s="1039" t="s">
        <v>1104</v>
      </c>
      <c r="EB124" s="792">
        <v>166</v>
      </c>
      <c r="EC124" s="793"/>
      <c r="ED124" s="794">
        <v>166</v>
      </c>
      <c r="EE124" s="794"/>
      <c r="EF124" s="793"/>
      <c r="EG124" s="794">
        <v>2.0661928529642397E-3</v>
      </c>
      <c r="EH124" s="793"/>
      <c r="EI124" s="794">
        <v>0</v>
      </c>
      <c r="EJ124" s="794"/>
      <c r="EK124" s="794">
        <v>0</v>
      </c>
      <c r="EL124" s="794"/>
      <c r="EM124" s="793"/>
      <c r="EN124" s="793"/>
      <c r="EO124" s="795"/>
      <c r="ES124" s="1005"/>
      <c r="ET124" s="1006"/>
      <c r="EU124" s="1006">
        <f>COUNTIF(EU6:EU120,"&gt;0")</f>
        <v>76</v>
      </c>
    </row>
    <row r="125" spans="1:152" ht="15">
      <c r="BO125" s="774" t="s">
        <v>946</v>
      </c>
      <c r="BP125" s="777"/>
      <c r="BQ125" s="777"/>
      <c r="BR125" s="777"/>
      <c r="BS125" s="774"/>
      <c r="BT125" s="777"/>
      <c r="BU125" s="777"/>
      <c r="BV125" s="777"/>
      <c r="BW125" s="777"/>
      <c r="BX125" s="774"/>
      <c r="DX125" s="1040" t="s">
        <v>405</v>
      </c>
      <c r="DY125" s="1040" t="s">
        <v>1105</v>
      </c>
      <c r="DZ125" s="1040" t="s">
        <v>6</v>
      </c>
      <c r="EA125" s="1041" t="s">
        <v>1106</v>
      </c>
      <c r="EB125" s="792">
        <v>298</v>
      </c>
      <c r="EC125" s="827"/>
      <c r="ED125" s="828">
        <v>298</v>
      </c>
      <c r="EE125" s="828">
        <v>80341</v>
      </c>
      <c r="EF125" s="827"/>
      <c r="EG125" s="828">
        <v>3.709189579417732E-3</v>
      </c>
      <c r="EH125" s="827"/>
      <c r="EI125" s="794">
        <v>0</v>
      </c>
      <c r="EJ125" s="828"/>
      <c r="EK125" s="828">
        <v>0</v>
      </c>
      <c r="EL125" s="828"/>
      <c r="EM125" s="827"/>
      <c r="EN125" s="827"/>
      <c r="EO125" s="829"/>
    </row>
    <row r="126" spans="1:152" ht="15">
      <c r="BO126" s="774" t="s">
        <v>947</v>
      </c>
      <c r="BP126" s="777"/>
      <c r="BQ126" s="777"/>
      <c r="BR126" s="777"/>
      <c r="BS126" s="774"/>
      <c r="BT126" s="777"/>
      <c r="BU126" s="777"/>
      <c r="BV126" s="777"/>
      <c r="BW126" s="777"/>
      <c r="BX126" s="774"/>
      <c r="DX126" s="1038" t="s">
        <v>407</v>
      </c>
      <c r="DY126" s="1038" t="s">
        <v>407</v>
      </c>
      <c r="DZ126" s="1038" t="s">
        <v>744</v>
      </c>
      <c r="EA126" s="1039" t="s">
        <v>408</v>
      </c>
      <c r="EB126" s="792">
        <v>2358</v>
      </c>
      <c r="EC126" s="793"/>
      <c r="ED126" s="794">
        <v>2358</v>
      </c>
      <c r="EE126" s="794"/>
      <c r="EF126" s="793"/>
      <c r="EG126" s="794">
        <v>0.36104731281580155</v>
      </c>
      <c r="EH126" s="793"/>
      <c r="EI126" s="794">
        <v>3069309</v>
      </c>
      <c r="EJ126" s="794"/>
      <c r="EK126" s="794">
        <v>1108165</v>
      </c>
      <c r="EL126" s="794">
        <v>3069309</v>
      </c>
      <c r="EM126" s="793">
        <v>0</v>
      </c>
      <c r="EN126" s="793">
        <v>-1</v>
      </c>
      <c r="EO126" s="795"/>
      <c r="ES126" s="619" t="s">
        <v>857</v>
      </c>
    </row>
    <row r="127" spans="1:152" ht="15" customHeight="1">
      <c r="BO127" s="774"/>
      <c r="BP127" s="777"/>
      <c r="BQ127" s="777"/>
      <c r="BR127" s="777"/>
      <c r="BS127" s="774"/>
      <c r="BT127" s="777"/>
      <c r="BU127" s="777"/>
      <c r="BV127" s="777"/>
      <c r="BW127" s="777"/>
      <c r="BX127" s="774"/>
      <c r="DX127" s="1040" t="s">
        <v>407</v>
      </c>
      <c r="DY127" s="1040" t="s">
        <v>82</v>
      </c>
      <c r="DZ127" s="1040" t="s">
        <v>744</v>
      </c>
      <c r="EA127" s="1041" t="s">
        <v>83</v>
      </c>
      <c r="EB127" s="792">
        <v>2814</v>
      </c>
      <c r="EC127" s="827"/>
      <c r="ED127" s="828">
        <v>2814</v>
      </c>
      <c r="EE127" s="828"/>
      <c r="EF127" s="827"/>
      <c r="EG127" s="828">
        <v>0.43086816720257237</v>
      </c>
      <c r="EH127" s="827"/>
      <c r="EI127" s="794">
        <v>0</v>
      </c>
      <c r="EJ127" s="828"/>
      <c r="EK127" s="828">
        <v>1322468</v>
      </c>
      <c r="EL127" s="828"/>
      <c r="EM127" s="827"/>
      <c r="EN127" s="827"/>
      <c r="EO127" s="829"/>
      <c r="ES127" s="1209" t="s">
        <v>1039</v>
      </c>
      <c r="ET127" s="1209"/>
      <c r="EU127" s="1209"/>
      <c r="EV127" s="1209"/>
    </row>
    <row r="128" spans="1:152" ht="15">
      <c r="BO128" s="934" t="s">
        <v>948</v>
      </c>
      <c r="BP128" s="914"/>
      <c r="BQ128" s="914"/>
      <c r="BR128" s="777"/>
      <c r="BS128" s="774"/>
      <c r="BT128" s="777"/>
      <c r="BU128" s="777"/>
      <c r="BV128" s="777"/>
      <c r="BW128" s="777"/>
      <c r="BX128" s="774"/>
      <c r="DX128" s="1038" t="s">
        <v>407</v>
      </c>
      <c r="DY128" s="1038" t="s">
        <v>84</v>
      </c>
      <c r="DZ128" s="1038" t="s">
        <v>744</v>
      </c>
      <c r="EA128" s="1039" t="s">
        <v>85</v>
      </c>
      <c r="EB128" s="792">
        <v>805</v>
      </c>
      <c r="EC128" s="793"/>
      <c r="ED128" s="794">
        <v>805</v>
      </c>
      <c r="EE128" s="794"/>
      <c r="EF128" s="793"/>
      <c r="EG128" s="794">
        <v>0.1232583065380493</v>
      </c>
      <c r="EH128" s="793"/>
      <c r="EI128" s="794">
        <v>0</v>
      </c>
      <c r="EJ128" s="794"/>
      <c r="EK128" s="794">
        <v>378318</v>
      </c>
      <c r="EL128" s="794"/>
      <c r="EM128" s="793"/>
      <c r="EN128" s="793"/>
      <c r="EO128" s="795"/>
      <c r="ES128" s="1209"/>
      <c r="ET128" s="1209"/>
      <c r="EU128" s="1209"/>
      <c r="EV128" s="1209"/>
    </row>
    <row r="129" spans="67:153" ht="17.100000000000001" customHeight="1">
      <c r="BO129" s="774" t="s">
        <v>946</v>
      </c>
      <c r="BP129" s="777"/>
      <c r="BQ129" s="777"/>
      <c r="BR129" s="777"/>
      <c r="BS129" s="774"/>
      <c r="BT129" s="777"/>
      <c r="BU129" s="777"/>
      <c r="BV129" s="777"/>
      <c r="BW129" s="777"/>
      <c r="BX129" s="774"/>
      <c r="DX129" s="1040" t="s">
        <v>407</v>
      </c>
      <c r="DY129" s="1044" t="s">
        <v>886</v>
      </c>
      <c r="DZ129" s="1040" t="s">
        <v>6</v>
      </c>
      <c r="EA129" s="1041" t="s">
        <v>1107</v>
      </c>
      <c r="EB129" s="792">
        <v>554</v>
      </c>
      <c r="EC129" s="827"/>
      <c r="ED129" s="828">
        <v>554</v>
      </c>
      <c r="EE129" s="828">
        <v>6531</v>
      </c>
      <c r="EF129" s="827"/>
      <c r="EG129" s="828">
        <v>8.4826213443576784E-2</v>
      </c>
      <c r="EH129" s="827"/>
      <c r="EI129" s="794">
        <v>0</v>
      </c>
      <c r="EJ129" s="828"/>
      <c r="EK129" s="828">
        <v>260358</v>
      </c>
      <c r="EL129" s="828"/>
      <c r="EM129" s="827"/>
      <c r="EN129" s="827"/>
      <c r="EO129" s="829"/>
      <c r="ES129" s="1209"/>
      <c r="ET129" s="1209"/>
      <c r="EU129" s="1209"/>
      <c r="EV129" s="1209"/>
    </row>
    <row r="130" spans="67:153" ht="15">
      <c r="BO130" s="774" t="s">
        <v>952</v>
      </c>
      <c r="BP130" s="777"/>
      <c r="BQ130" s="777"/>
      <c r="BR130" s="777"/>
      <c r="BS130" s="774"/>
      <c r="BT130" s="777"/>
      <c r="BU130" s="777"/>
      <c r="BV130" s="777"/>
      <c r="BW130" s="777"/>
      <c r="BX130" s="774"/>
      <c r="DX130" s="1038" t="s">
        <v>409</v>
      </c>
      <c r="DY130" s="1038" t="s">
        <v>409</v>
      </c>
      <c r="DZ130" s="1038" t="s">
        <v>744</v>
      </c>
      <c r="EA130" s="1039" t="s">
        <v>410</v>
      </c>
      <c r="EB130" s="792">
        <v>20523</v>
      </c>
      <c r="EC130" s="793"/>
      <c r="ED130" s="794">
        <v>20523</v>
      </c>
      <c r="EE130" s="794"/>
      <c r="EF130" s="793"/>
      <c r="EG130" s="794">
        <v>0.98725226091976137</v>
      </c>
      <c r="EH130" s="793"/>
      <c r="EI130" s="794">
        <v>12124185</v>
      </c>
      <c r="EJ130" s="794"/>
      <c r="EK130" s="794">
        <v>11969629</v>
      </c>
      <c r="EL130" s="794">
        <v>12124185</v>
      </c>
      <c r="EM130" s="793">
        <v>0</v>
      </c>
      <c r="EN130" s="793"/>
      <c r="EO130" s="795"/>
      <c r="ES130" s="1209"/>
      <c r="ET130" s="1209"/>
      <c r="EU130" s="1209"/>
      <c r="EV130" s="1209"/>
    </row>
    <row r="131" spans="67:153" ht="15">
      <c r="BO131" s="1008" t="s">
        <v>559</v>
      </c>
      <c r="BP131" s="1009"/>
      <c r="BQ131" s="1009"/>
      <c r="BR131" s="1009"/>
      <c r="BS131" s="1009"/>
      <c r="BT131" s="1009"/>
      <c r="BU131" s="1009"/>
      <c r="BV131" s="1009"/>
      <c r="BW131" s="1009"/>
      <c r="BX131" s="1009"/>
      <c r="DX131" s="1038" t="s">
        <v>409</v>
      </c>
      <c r="DY131" s="1038" t="s">
        <v>888</v>
      </c>
      <c r="DZ131" s="1038" t="s">
        <v>6</v>
      </c>
      <c r="EA131" s="1039" t="s">
        <v>1108</v>
      </c>
      <c r="EB131" s="792">
        <v>265</v>
      </c>
      <c r="EC131" s="793"/>
      <c r="ED131" s="794">
        <v>265</v>
      </c>
      <c r="EE131" s="794">
        <v>20788</v>
      </c>
      <c r="EF131" s="793"/>
      <c r="EG131" s="794">
        <v>1.27477390802386E-2</v>
      </c>
      <c r="EH131" s="793"/>
      <c r="EI131" s="794">
        <v>0</v>
      </c>
      <c r="EJ131" s="794"/>
      <c r="EK131" s="794">
        <v>154556</v>
      </c>
      <c r="EL131" s="794"/>
      <c r="EM131" s="793"/>
      <c r="EN131" s="793"/>
      <c r="EO131" s="795"/>
      <c r="ES131" s="1209"/>
      <c r="ET131" s="1209"/>
      <c r="EU131" s="1209"/>
      <c r="EV131" s="1209"/>
    </row>
    <row r="132" spans="67:153">
      <c r="DX132" s="1040" t="s">
        <v>411</v>
      </c>
      <c r="DY132" s="1040" t="s">
        <v>411</v>
      </c>
      <c r="DZ132" s="1040" t="s">
        <v>744</v>
      </c>
      <c r="EA132" s="1041" t="s">
        <v>412</v>
      </c>
      <c r="EB132" s="792">
        <v>7150</v>
      </c>
      <c r="EC132" s="827"/>
      <c r="ED132" s="828">
        <v>7150</v>
      </c>
      <c r="EE132" s="828"/>
      <c r="EF132" s="827"/>
      <c r="EG132" s="828">
        <v>0.93696763202725719</v>
      </c>
      <c r="EH132" s="827"/>
      <c r="EI132" s="794">
        <v>0</v>
      </c>
      <c r="EJ132" s="828"/>
      <c r="EK132" s="828">
        <v>0</v>
      </c>
      <c r="EL132" s="828"/>
      <c r="EM132" s="827"/>
      <c r="EN132" s="827"/>
      <c r="EO132" s="829"/>
      <c r="ES132" s="1209"/>
      <c r="ET132" s="1209"/>
      <c r="EU132" s="1209"/>
      <c r="EV132" s="1209"/>
    </row>
    <row r="133" spans="67:153">
      <c r="DX133" s="1040" t="s">
        <v>411</v>
      </c>
      <c r="DY133" s="1040" t="s">
        <v>928</v>
      </c>
      <c r="DZ133" s="1040" t="s">
        <v>6</v>
      </c>
      <c r="EA133" s="1041" t="s">
        <v>1109</v>
      </c>
      <c r="EB133" s="792">
        <v>481</v>
      </c>
      <c r="EC133" s="827"/>
      <c r="ED133" s="828">
        <v>481</v>
      </c>
      <c r="EE133" s="828">
        <v>7631</v>
      </c>
      <c r="EF133" s="827"/>
      <c r="EG133" s="828">
        <v>6.3032367972742753E-2</v>
      </c>
      <c r="EH133" s="827"/>
      <c r="EI133" s="794">
        <v>0</v>
      </c>
      <c r="EJ133" s="828"/>
      <c r="EK133" s="828">
        <v>0</v>
      </c>
      <c r="EL133" s="828">
        <v>0</v>
      </c>
      <c r="EM133" s="827">
        <v>0</v>
      </c>
      <c r="EN133" s="827"/>
      <c r="EO133" s="829"/>
      <c r="ES133" s="1209"/>
      <c r="ET133" s="1209"/>
      <c r="EU133" s="1209"/>
      <c r="EV133" s="1209"/>
      <c r="EW133" s="625"/>
    </row>
    <row r="134" spans="67:153">
      <c r="DX134" s="1042" t="s">
        <v>413</v>
      </c>
      <c r="DY134" s="1042" t="s">
        <v>413</v>
      </c>
      <c r="DZ134" s="1042" t="s">
        <v>744</v>
      </c>
      <c r="EA134" s="1043" t="s">
        <v>414</v>
      </c>
      <c r="EB134" s="792">
        <v>13376</v>
      </c>
      <c r="EC134" s="833"/>
      <c r="ED134" s="834">
        <v>13376</v>
      </c>
      <c r="EE134" s="834"/>
      <c r="EF134" s="833"/>
      <c r="EG134" s="834">
        <v>0.96133390829380483</v>
      </c>
      <c r="EH134" s="833"/>
      <c r="EI134" s="794">
        <v>0</v>
      </c>
      <c r="EJ134" s="834"/>
      <c r="EK134" s="834">
        <v>0</v>
      </c>
      <c r="EL134" s="834">
        <v>0</v>
      </c>
      <c r="EM134" s="833">
        <v>0</v>
      </c>
      <c r="EN134" s="833"/>
      <c r="EO134" s="835"/>
      <c r="ES134" s="1209"/>
      <c r="ET134" s="1209"/>
      <c r="EU134" s="1209"/>
      <c r="EV134" s="1209"/>
    </row>
    <row r="135" spans="67:153">
      <c r="DX135" s="1040" t="s">
        <v>413</v>
      </c>
      <c r="DY135" s="1040" t="s">
        <v>86</v>
      </c>
      <c r="DZ135" s="1040" t="s">
        <v>6</v>
      </c>
      <c r="EA135" s="1041" t="s">
        <v>1110</v>
      </c>
      <c r="EB135" s="792">
        <v>204</v>
      </c>
      <c r="EC135" s="827"/>
      <c r="ED135" s="828">
        <v>204</v>
      </c>
      <c r="EE135" s="828"/>
      <c r="EF135" s="827"/>
      <c r="EG135" s="828">
        <v>1.4661492022423459E-2</v>
      </c>
      <c r="EH135" s="827"/>
      <c r="EI135" s="794">
        <v>0</v>
      </c>
      <c r="EJ135" s="828"/>
      <c r="EK135" s="828">
        <v>0</v>
      </c>
      <c r="EL135" s="828">
        <v>0</v>
      </c>
      <c r="EM135" s="827">
        <v>0</v>
      </c>
      <c r="EN135" s="827"/>
      <c r="EO135" s="829"/>
      <c r="ES135" s="1209"/>
      <c r="ET135" s="1209"/>
      <c r="EU135" s="1209"/>
      <c r="EV135" s="1209"/>
    </row>
    <row r="136" spans="67:153">
      <c r="DX136" s="1038" t="s">
        <v>413</v>
      </c>
      <c r="DY136" s="1038" t="s">
        <v>971</v>
      </c>
      <c r="DZ136" s="1038" t="s">
        <v>6</v>
      </c>
      <c r="EA136" s="1039" t="s">
        <v>972</v>
      </c>
      <c r="EB136" s="792">
        <v>334</v>
      </c>
      <c r="EC136" s="793"/>
      <c r="ED136" s="794">
        <v>334</v>
      </c>
      <c r="EE136" s="794">
        <v>13914</v>
      </c>
      <c r="EF136" s="793"/>
      <c r="EG136" s="794">
        <v>2.4004599683771742E-2</v>
      </c>
      <c r="EH136" s="793"/>
      <c r="EI136" s="794">
        <v>0</v>
      </c>
      <c r="EJ136" s="794"/>
      <c r="EK136" s="794">
        <v>0</v>
      </c>
      <c r="EL136" s="794"/>
      <c r="EM136" s="793"/>
      <c r="EN136" s="793"/>
      <c r="EO136" s="795"/>
      <c r="ES136" s="1209"/>
      <c r="ET136" s="1209"/>
      <c r="EU136" s="1209"/>
      <c r="EV136" s="1209"/>
    </row>
    <row r="137" spans="67:153">
      <c r="DX137" s="1038" t="s">
        <v>415</v>
      </c>
      <c r="DY137" s="1038" t="s">
        <v>415</v>
      </c>
      <c r="DZ137" s="1038" t="s">
        <v>744</v>
      </c>
      <c r="EA137" s="1039" t="s">
        <v>416</v>
      </c>
      <c r="EB137" s="792">
        <v>2739</v>
      </c>
      <c r="EC137" s="793"/>
      <c r="ED137" s="794">
        <v>2739</v>
      </c>
      <c r="EE137" s="794">
        <v>2739</v>
      </c>
      <c r="EF137" s="793"/>
      <c r="EG137" s="794">
        <v>1</v>
      </c>
      <c r="EH137" s="793"/>
      <c r="EI137" s="794">
        <v>1401218</v>
      </c>
      <c r="EJ137" s="794"/>
      <c r="EK137" s="794">
        <v>1401218</v>
      </c>
      <c r="EL137" s="794">
        <v>1401218</v>
      </c>
      <c r="EM137" s="793">
        <v>0</v>
      </c>
      <c r="EN137" s="793"/>
      <c r="EO137" s="795"/>
      <c r="ES137" s="1209"/>
      <c r="ET137" s="1209"/>
      <c r="EU137" s="1209"/>
      <c r="EV137" s="1209"/>
    </row>
    <row r="138" spans="67:153">
      <c r="DX138" s="1038" t="s">
        <v>417</v>
      </c>
      <c r="DY138" s="1038" t="s">
        <v>417</v>
      </c>
      <c r="DZ138" s="1038" t="s">
        <v>744</v>
      </c>
      <c r="EA138" s="1039" t="s">
        <v>418</v>
      </c>
      <c r="EB138" s="792">
        <v>9064</v>
      </c>
      <c r="EC138" s="793"/>
      <c r="ED138" s="794">
        <v>9064</v>
      </c>
      <c r="EE138" s="794">
        <v>9064</v>
      </c>
      <c r="EF138" s="793"/>
      <c r="EG138" s="794">
        <v>1</v>
      </c>
      <c r="EH138" s="793"/>
      <c r="EI138" s="794">
        <v>6678174</v>
      </c>
      <c r="EJ138" s="794"/>
      <c r="EK138" s="794">
        <v>6678174</v>
      </c>
      <c r="EL138" s="794">
        <v>6678174</v>
      </c>
      <c r="EM138" s="793">
        <v>0</v>
      </c>
      <c r="EN138" s="793"/>
      <c r="EO138" s="795"/>
      <c r="ES138" s="1209"/>
      <c r="ET138" s="1209"/>
      <c r="EU138" s="1209"/>
      <c r="EV138" s="1209"/>
    </row>
    <row r="139" spans="67:153">
      <c r="DX139" s="1038" t="s">
        <v>419</v>
      </c>
      <c r="DY139" s="1038" t="s">
        <v>419</v>
      </c>
      <c r="DZ139" s="1038" t="s">
        <v>744</v>
      </c>
      <c r="EA139" s="1039" t="s">
        <v>420</v>
      </c>
      <c r="EB139" s="792">
        <v>591</v>
      </c>
      <c r="EC139" s="793"/>
      <c r="ED139" s="794">
        <v>591</v>
      </c>
      <c r="EE139" s="794">
        <v>591</v>
      </c>
      <c r="EF139" s="793"/>
      <c r="EG139" s="794">
        <v>1</v>
      </c>
      <c r="EH139" s="793"/>
      <c r="EI139" s="794">
        <v>0</v>
      </c>
      <c r="EJ139" s="794"/>
      <c r="EK139" s="794">
        <v>0</v>
      </c>
      <c r="EL139" s="794"/>
      <c r="EM139" s="793"/>
      <c r="EN139" s="793"/>
      <c r="EO139" s="795"/>
      <c r="ES139" s="1209"/>
      <c r="ET139" s="1209"/>
      <c r="EU139" s="1209"/>
      <c r="EV139" s="1209"/>
    </row>
    <row r="140" spans="67:153">
      <c r="DX140" s="1038" t="s">
        <v>421</v>
      </c>
      <c r="DY140" s="1038" t="s">
        <v>421</v>
      </c>
      <c r="DZ140" s="1038" t="s">
        <v>744</v>
      </c>
      <c r="EA140" s="1039" t="s">
        <v>422</v>
      </c>
      <c r="EB140" s="792">
        <v>20283</v>
      </c>
      <c r="EC140" s="793"/>
      <c r="ED140" s="794">
        <v>20283</v>
      </c>
      <c r="EE140" s="794"/>
      <c r="EF140" s="793"/>
      <c r="EG140" s="794">
        <v>0.64321050294919768</v>
      </c>
      <c r="EH140" s="793"/>
      <c r="EI140" s="794">
        <v>0</v>
      </c>
      <c r="EJ140" s="794"/>
      <c r="EK140" s="794">
        <v>0</v>
      </c>
      <c r="EL140" s="794"/>
      <c r="EM140" s="793"/>
      <c r="EN140" s="793"/>
      <c r="EO140" s="795"/>
      <c r="ES140" s="1209"/>
      <c r="ET140" s="1209"/>
      <c r="EU140" s="1209"/>
      <c r="EV140" s="1209"/>
    </row>
    <row r="141" spans="67:153">
      <c r="DX141" s="1038" t="s">
        <v>421</v>
      </c>
      <c r="DY141" s="1038" t="s">
        <v>88</v>
      </c>
      <c r="DZ141" s="1038" t="s">
        <v>744</v>
      </c>
      <c r="EA141" s="1039" t="s">
        <v>89</v>
      </c>
      <c r="EB141" s="792">
        <v>5991</v>
      </c>
      <c r="EC141" s="793"/>
      <c r="ED141" s="794">
        <v>5991</v>
      </c>
      <c r="EE141" s="794"/>
      <c r="EF141" s="793"/>
      <c r="EG141" s="794">
        <v>0.18998541257055876</v>
      </c>
      <c r="EH141" s="793"/>
      <c r="EI141" s="794">
        <v>0</v>
      </c>
      <c r="EJ141" s="794"/>
      <c r="EK141" s="794">
        <v>0</v>
      </c>
      <c r="EL141" s="794"/>
      <c r="EM141" s="793"/>
      <c r="EN141" s="793"/>
      <c r="EO141" s="795"/>
      <c r="ES141" s="1209"/>
      <c r="ET141" s="1209"/>
      <c r="EU141" s="1209"/>
      <c r="EV141" s="1209"/>
    </row>
    <row r="142" spans="67:153" ht="9" customHeight="1">
      <c r="DX142" s="1044" t="s">
        <v>421</v>
      </c>
      <c r="DY142" s="1040" t="s">
        <v>90</v>
      </c>
      <c r="DZ142" s="1040" t="s">
        <v>6</v>
      </c>
      <c r="EA142" s="1041" t="s">
        <v>1111</v>
      </c>
      <c r="EB142" s="792">
        <v>656</v>
      </c>
      <c r="EC142" s="827"/>
      <c r="ED142" s="828">
        <v>656</v>
      </c>
      <c r="EE142" s="828"/>
      <c r="EF142" s="827"/>
      <c r="EG142" s="828">
        <v>2.0802942855330755E-2</v>
      </c>
      <c r="EH142" s="827"/>
      <c r="EI142" s="794">
        <v>0</v>
      </c>
      <c r="EJ142" s="828"/>
      <c r="EK142" s="828">
        <v>0</v>
      </c>
      <c r="EL142" s="828"/>
      <c r="EM142" s="827"/>
      <c r="EN142" s="827"/>
      <c r="EO142" s="829"/>
      <c r="ES142" s="1209"/>
      <c r="ET142" s="1209"/>
      <c r="EU142" s="1209"/>
      <c r="EV142" s="1209"/>
    </row>
    <row r="143" spans="67:153" ht="38.25" customHeight="1">
      <c r="DX143" s="1038" t="s">
        <v>421</v>
      </c>
      <c r="DY143" s="1038" t="s">
        <v>92</v>
      </c>
      <c r="DZ143" s="1038" t="s">
        <v>6</v>
      </c>
      <c r="EA143" s="1039" t="s">
        <v>1112</v>
      </c>
      <c r="EB143" s="792">
        <v>120</v>
      </c>
      <c r="EC143" s="793"/>
      <c r="ED143" s="794">
        <v>120</v>
      </c>
      <c r="EE143" s="794"/>
      <c r="EF143" s="793"/>
      <c r="EG143" s="794">
        <v>3.805416375975138E-3</v>
      </c>
      <c r="EH143" s="793"/>
      <c r="EI143" s="794">
        <v>0</v>
      </c>
      <c r="EJ143" s="794"/>
      <c r="EK143" s="794">
        <v>0</v>
      </c>
      <c r="EL143" s="794"/>
      <c r="EM143" s="793"/>
      <c r="EN143" s="793"/>
      <c r="EO143" s="795"/>
      <c r="ES143" s="1209"/>
      <c r="ET143" s="1209"/>
      <c r="EU143" s="1209"/>
      <c r="EV143" s="1209"/>
    </row>
    <row r="144" spans="67:153">
      <c r="DX144" s="1038" t="s">
        <v>421</v>
      </c>
      <c r="DY144" s="1038" t="s">
        <v>266</v>
      </c>
      <c r="DZ144" s="1038" t="s">
        <v>6</v>
      </c>
      <c r="EA144" s="1039" t="s">
        <v>1113</v>
      </c>
      <c r="EB144" s="792">
        <v>1885</v>
      </c>
      <c r="EC144" s="793"/>
      <c r="ED144" s="794">
        <v>1885</v>
      </c>
      <c r="EE144" s="794"/>
      <c r="EF144" s="793"/>
      <c r="EG144" s="794">
        <v>5.9776748905942791E-2</v>
      </c>
      <c r="EH144" s="793"/>
      <c r="EI144" s="794">
        <v>0</v>
      </c>
      <c r="EJ144" s="794"/>
      <c r="EK144" s="794">
        <v>0</v>
      </c>
      <c r="EL144" s="794"/>
      <c r="EM144" s="793"/>
      <c r="EN144" s="793"/>
      <c r="EO144" s="795"/>
      <c r="ES144" s="1209"/>
      <c r="ET144" s="1209"/>
      <c r="EU144" s="1209"/>
      <c r="EV144" s="1209"/>
    </row>
    <row r="145" spans="128:151">
      <c r="DX145" s="1040" t="s">
        <v>421</v>
      </c>
      <c r="DY145" s="1040" t="s">
        <v>838</v>
      </c>
      <c r="DZ145" s="1040" t="s">
        <v>6</v>
      </c>
      <c r="EA145" s="1041" t="s">
        <v>1114</v>
      </c>
      <c r="EB145" s="792">
        <v>1775</v>
      </c>
      <c r="EC145" s="827"/>
      <c r="ED145" s="828">
        <v>1775</v>
      </c>
      <c r="EE145" s="828"/>
      <c r="EF145" s="827"/>
      <c r="EG145" s="828">
        <v>5.6288450561298914E-2</v>
      </c>
      <c r="EH145" s="827"/>
      <c r="EI145" s="794">
        <v>0</v>
      </c>
      <c r="EJ145" s="828"/>
      <c r="EK145" s="828">
        <v>0</v>
      </c>
      <c r="EL145" s="828"/>
      <c r="EM145" s="827"/>
      <c r="EN145" s="827"/>
      <c r="EO145" s="829"/>
      <c r="ES145" s="1007"/>
      <c r="ET145" s="1007"/>
      <c r="EU145" s="1007"/>
    </row>
    <row r="146" spans="128:151">
      <c r="DX146" s="1038" t="s">
        <v>421</v>
      </c>
      <c r="DY146" s="1038" t="s">
        <v>973</v>
      </c>
      <c r="DZ146" s="1038" t="s">
        <v>6</v>
      </c>
      <c r="EA146" s="1039" t="s">
        <v>974</v>
      </c>
      <c r="EB146" s="792">
        <v>824</v>
      </c>
      <c r="EC146" s="793"/>
      <c r="ED146" s="794">
        <v>824</v>
      </c>
      <c r="EE146" s="794">
        <v>31534</v>
      </c>
      <c r="EF146" s="793"/>
      <c r="EG146" s="794">
        <v>2.6130525781695946E-2</v>
      </c>
      <c r="EH146" s="793"/>
      <c r="EI146" s="794">
        <v>0</v>
      </c>
      <c r="EJ146" s="794"/>
      <c r="EK146" s="794">
        <v>0</v>
      </c>
      <c r="EL146" s="794"/>
      <c r="EM146" s="793"/>
      <c r="EN146" s="793"/>
      <c r="EO146" s="795"/>
      <c r="ES146" s="1007"/>
      <c r="ET146" s="1007"/>
      <c r="EU146" s="1007"/>
    </row>
    <row r="147" spans="128:151">
      <c r="DX147" s="1044" t="s">
        <v>423</v>
      </c>
      <c r="DY147" s="1040" t="s">
        <v>423</v>
      </c>
      <c r="DZ147" s="1040" t="s">
        <v>744</v>
      </c>
      <c r="EA147" s="1041" t="s">
        <v>424</v>
      </c>
      <c r="EB147" s="792">
        <v>3615</v>
      </c>
      <c r="EC147" s="827"/>
      <c r="ED147" s="828">
        <v>3615</v>
      </c>
      <c r="EE147" s="828"/>
      <c r="EF147" s="827"/>
      <c r="EG147" s="828">
        <v>0.91218773656320973</v>
      </c>
      <c r="EH147" s="827"/>
      <c r="EI147" s="794">
        <v>0</v>
      </c>
      <c r="EJ147" s="828"/>
      <c r="EK147" s="828">
        <v>0</v>
      </c>
      <c r="EL147" s="828"/>
      <c r="EM147" s="827"/>
      <c r="EN147" s="827"/>
      <c r="EO147" s="829"/>
      <c r="ES147" s="1007"/>
      <c r="ET147" s="1007"/>
      <c r="EU147" s="1007"/>
    </row>
    <row r="148" spans="128:151">
      <c r="DX148" s="1040" t="s">
        <v>423</v>
      </c>
      <c r="DY148" s="1040" t="s">
        <v>94</v>
      </c>
      <c r="DZ148" s="1040" t="s">
        <v>6</v>
      </c>
      <c r="EA148" s="1041" t="s">
        <v>95</v>
      </c>
      <c r="EB148" s="792">
        <v>283</v>
      </c>
      <c r="EC148" s="827"/>
      <c r="ED148" s="828">
        <v>283</v>
      </c>
      <c r="EE148" s="828"/>
      <c r="EF148" s="827"/>
      <c r="EG148" s="828">
        <v>7.1410547564976029E-2</v>
      </c>
      <c r="EH148" s="827"/>
      <c r="EI148" s="794">
        <v>0</v>
      </c>
      <c r="EJ148" s="828"/>
      <c r="EK148" s="828">
        <v>0</v>
      </c>
      <c r="EL148" s="828"/>
      <c r="EM148" s="827"/>
      <c r="EN148" s="827"/>
      <c r="EO148" s="829"/>
      <c r="ES148" s="1007"/>
      <c r="ET148" s="1007"/>
      <c r="EU148" s="1007"/>
    </row>
    <row r="149" spans="128:151">
      <c r="DX149" s="1040" t="s">
        <v>423</v>
      </c>
      <c r="DY149" s="1040" t="s">
        <v>1015</v>
      </c>
      <c r="DZ149" s="1040" t="s">
        <v>6</v>
      </c>
      <c r="EA149" s="1041" t="s">
        <v>1115</v>
      </c>
      <c r="EB149" s="792">
        <v>65</v>
      </c>
      <c r="EC149" s="827"/>
      <c r="ED149" s="828">
        <v>65</v>
      </c>
      <c r="EE149" s="828">
        <v>3963</v>
      </c>
      <c r="EF149" s="827"/>
      <c r="EG149" s="828">
        <v>1.6401715871814281E-2</v>
      </c>
      <c r="EH149" s="827"/>
      <c r="EI149" s="794">
        <v>0</v>
      </c>
      <c r="EJ149" s="828"/>
      <c r="EK149" s="828">
        <v>0</v>
      </c>
      <c r="EL149" s="828"/>
      <c r="EM149" s="827"/>
      <c r="EN149" s="827"/>
      <c r="EO149" s="829"/>
      <c r="ES149" s="1007"/>
      <c r="ET149" s="1007"/>
      <c r="EU149" s="1007"/>
    </row>
    <row r="150" spans="128:151">
      <c r="DX150" s="1038" t="s">
        <v>425</v>
      </c>
      <c r="DY150" s="1038" t="s">
        <v>425</v>
      </c>
      <c r="DZ150" s="1038" t="s">
        <v>744</v>
      </c>
      <c r="EA150" s="1039" t="s">
        <v>426</v>
      </c>
      <c r="EB150" s="792">
        <v>37317</v>
      </c>
      <c r="EC150" s="793"/>
      <c r="ED150" s="794">
        <v>37317</v>
      </c>
      <c r="EE150" s="794"/>
      <c r="EF150" s="793"/>
      <c r="EG150" s="794">
        <v>0.95174577265423754</v>
      </c>
      <c r="EH150" s="793"/>
      <c r="EI150" s="794">
        <v>16466996</v>
      </c>
      <c r="EJ150" s="794"/>
      <c r="EK150" s="794">
        <v>15672394</v>
      </c>
      <c r="EL150" s="794">
        <v>16466996</v>
      </c>
      <c r="EM150" s="793">
        <v>0</v>
      </c>
      <c r="EN150" s="793"/>
      <c r="EO150" s="795"/>
      <c r="ES150" s="1007"/>
      <c r="ET150" s="1007"/>
      <c r="EU150" s="1007"/>
    </row>
    <row r="151" spans="128:151">
      <c r="DX151" s="1040" t="s">
        <v>425</v>
      </c>
      <c r="DY151" s="1040" t="s">
        <v>268</v>
      </c>
      <c r="DZ151" s="1040" t="s">
        <v>6</v>
      </c>
      <c r="EA151" s="1041" t="s">
        <v>269</v>
      </c>
      <c r="EB151" s="792">
        <v>1130</v>
      </c>
      <c r="EC151" s="827"/>
      <c r="ED151" s="828">
        <v>1130</v>
      </c>
      <c r="EE151" s="827"/>
      <c r="EF151" s="827"/>
      <c r="EG151" s="828">
        <v>2.8819913795302098E-2</v>
      </c>
      <c r="EH151" s="827"/>
      <c r="EI151" s="794">
        <v>0</v>
      </c>
      <c r="EJ151" s="828"/>
      <c r="EK151" s="828">
        <v>474577</v>
      </c>
      <c r="EL151" s="828"/>
      <c r="EM151" s="827"/>
      <c r="EN151" s="827"/>
      <c r="EO151" s="829"/>
      <c r="ES151" s="1007"/>
      <c r="ET151" s="1007"/>
      <c r="EU151" s="1007"/>
    </row>
    <row r="152" spans="128:151">
      <c r="DX152" s="1038" t="s">
        <v>425</v>
      </c>
      <c r="DY152" s="1038" t="s">
        <v>1116</v>
      </c>
      <c r="DZ152" s="1038" t="s">
        <v>6</v>
      </c>
      <c r="EA152" s="1039" t="s">
        <v>1117</v>
      </c>
      <c r="EB152" s="792">
        <v>762</v>
      </c>
      <c r="EC152" s="793"/>
      <c r="ED152" s="794">
        <v>762</v>
      </c>
      <c r="EE152" s="794">
        <v>39209</v>
      </c>
      <c r="EF152" s="793"/>
      <c r="EG152" s="794">
        <v>1.9434313550460353E-2</v>
      </c>
      <c r="EH152" s="793"/>
      <c r="EI152" s="794">
        <v>0</v>
      </c>
      <c r="EJ152" s="794"/>
      <c r="EK152" s="794">
        <v>320025</v>
      </c>
      <c r="EL152" s="794"/>
      <c r="EM152" s="793"/>
      <c r="EN152" s="793"/>
      <c r="EO152" s="795"/>
      <c r="ES152" s="1007"/>
      <c r="ET152" s="1007"/>
      <c r="EU152" s="1007"/>
    </row>
    <row r="153" spans="128:151">
      <c r="DX153" s="1040" t="s">
        <v>427</v>
      </c>
      <c r="DY153" s="1040" t="s">
        <v>427</v>
      </c>
      <c r="DZ153" s="1040" t="s">
        <v>744</v>
      </c>
      <c r="EA153" s="1041" t="s">
        <v>428</v>
      </c>
      <c r="EB153" s="792">
        <v>1069</v>
      </c>
      <c r="EC153" s="827"/>
      <c r="ED153" s="828">
        <v>1069</v>
      </c>
      <c r="EE153" s="828">
        <v>1069</v>
      </c>
      <c r="EF153" s="827"/>
      <c r="EG153" s="828">
        <v>1</v>
      </c>
      <c r="EH153" s="827"/>
      <c r="EI153" s="794">
        <v>177144</v>
      </c>
      <c r="EJ153" s="828"/>
      <c r="EK153" s="828">
        <v>177144</v>
      </c>
      <c r="EL153" s="828">
        <v>177144</v>
      </c>
      <c r="EM153" s="827">
        <v>0</v>
      </c>
      <c r="EN153" s="827"/>
      <c r="EO153" s="829"/>
    </row>
    <row r="154" spans="128:151" ht="10.5" customHeight="1">
      <c r="DX154" s="1038" t="s">
        <v>429</v>
      </c>
      <c r="DY154" s="1038" t="s">
        <v>429</v>
      </c>
      <c r="DZ154" s="1038" t="s">
        <v>744</v>
      </c>
      <c r="EA154" s="1039" t="s">
        <v>430</v>
      </c>
      <c r="EB154" s="792">
        <v>9868</v>
      </c>
      <c r="EC154" s="793"/>
      <c r="ED154" s="794">
        <v>9868</v>
      </c>
      <c r="EE154" s="794">
        <v>9868</v>
      </c>
      <c r="EF154" s="793"/>
      <c r="EG154" s="794">
        <v>1</v>
      </c>
      <c r="EH154" s="793"/>
      <c r="EI154" s="794">
        <v>2859283</v>
      </c>
      <c r="EJ154" s="794"/>
      <c r="EK154" s="794">
        <v>2859283</v>
      </c>
      <c r="EL154" s="794">
        <v>2859283</v>
      </c>
      <c r="EM154" s="793">
        <v>0</v>
      </c>
      <c r="EN154" s="793"/>
      <c r="EO154" s="795"/>
    </row>
    <row r="155" spans="128:151" ht="20.25" customHeight="1">
      <c r="DX155" s="1042" t="s">
        <v>429</v>
      </c>
      <c r="DY155" s="1042" t="s">
        <v>1118</v>
      </c>
      <c r="DZ155" s="1042" t="s">
        <v>6</v>
      </c>
      <c r="EA155" s="1043" t="s">
        <v>1119</v>
      </c>
      <c r="EB155" s="792">
        <v>196</v>
      </c>
      <c r="EC155" s="833"/>
      <c r="ED155" s="834">
        <v>196</v>
      </c>
      <c r="EE155" s="834">
        <v>196</v>
      </c>
      <c r="EF155" s="833"/>
      <c r="EG155" s="834">
        <v>1</v>
      </c>
      <c r="EH155" s="833"/>
      <c r="EI155" s="794">
        <v>0</v>
      </c>
      <c r="EJ155" s="834"/>
      <c r="EK155" s="834">
        <v>0</v>
      </c>
      <c r="EL155" s="834">
        <v>0</v>
      </c>
      <c r="EM155" s="833">
        <v>0</v>
      </c>
      <c r="EN155" s="833"/>
      <c r="EO155" s="835"/>
      <c r="ES155" s="1210" t="s">
        <v>999</v>
      </c>
      <c r="ET155" s="1210"/>
      <c r="EU155" s="1210"/>
    </row>
    <row r="156" spans="128:151">
      <c r="DX156" s="1038" t="s">
        <v>431</v>
      </c>
      <c r="DY156" s="1038" t="s">
        <v>431</v>
      </c>
      <c r="DZ156" s="1038" t="s">
        <v>744</v>
      </c>
      <c r="EA156" s="1039" t="s">
        <v>96</v>
      </c>
      <c r="EB156" s="792">
        <v>8506</v>
      </c>
      <c r="EC156" s="793"/>
      <c r="ED156" s="794">
        <v>8506</v>
      </c>
      <c r="EE156" s="794"/>
      <c r="EF156" s="793"/>
      <c r="EG156" s="794">
        <v>0.97434135166093927</v>
      </c>
      <c r="EH156" s="793"/>
      <c r="EI156" s="794">
        <v>3643204</v>
      </c>
      <c r="EJ156" s="794"/>
      <c r="EK156" s="794">
        <v>3549724</v>
      </c>
      <c r="EL156" s="794">
        <v>3643204</v>
      </c>
      <c r="EM156" s="793">
        <v>0</v>
      </c>
      <c r="EN156" s="793"/>
      <c r="EO156" s="795"/>
      <c r="ES156" s="1210"/>
      <c r="ET156" s="1210"/>
      <c r="EU156" s="1210"/>
    </row>
    <row r="157" spans="128:151">
      <c r="DX157" s="1044" t="s">
        <v>431</v>
      </c>
      <c r="DY157" s="1040" t="s">
        <v>97</v>
      </c>
      <c r="DZ157" s="1040" t="s">
        <v>6</v>
      </c>
      <c r="EA157" s="1041" t="s">
        <v>98</v>
      </c>
      <c r="EB157" s="792">
        <v>224</v>
      </c>
      <c r="EC157" s="827"/>
      <c r="ED157" s="828">
        <v>224</v>
      </c>
      <c r="EE157" s="828">
        <v>8730</v>
      </c>
      <c r="EF157" s="827"/>
      <c r="EG157" s="828">
        <v>2.5658648339060709E-2</v>
      </c>
      <c r="EH157" s="827"/>
      <c r="EI157" s="794">
        <v>0</v>
      </c>
      <c r="EJ157" s="828"/>
      <c r="EK157" s="828">
        <v>93480</v>
      </c>
      <c r="EL157" s="828"/>
      <c r="EM157" s="827"/>
      <c r="EN157" s="827"/>
      <c r="EO157" s="829"/>
      <c r="ES157" s="1210"/>
      <c r="ET157" s="1210"/>
      <c r="EU157" s="1210"/>
    </row>
    <row r="158" spans="128:151">
      <c r="DX158" s="1040" t="s">
        <v>433</v>
      </c>
      <c r="DY158" s="1040" t="s">
        <v>433</v>
      </c>
      <c r="DZ158" s="1040" t="s">
        <v>744</v>
      </c>
      <c r="EA158" s="1041" t="s">
        <v>434</v>
      </c>
      <c r="EB158" s="792">
        <v>11443</v>
      </c>
      <c r="EC158" s="827"/>
      <c r="ED158" s="828">
        <v>11443</v>
      </c>
      <c r="EE158" s="828"/>
      <c r="EF158" s="827"/>
      <c r="EG158" s="828">
        <v>0.83794669009958989</v>
      </c>
      <c r="EH158" s="827"/>
      <c r="EI158" s="794">
        <v>0</v>
      </c>
      <c r="EJ158" s="828"/>
      <c r="EK158" s="828">
        <v>0</v>
      </c>
      <c r="EL158" s="828">
        <v>0</v>
      </c>
      <c r="EM158" s="827">
        <v>0</v>
      </c>
      <c r="EN158" s="827"/>
      <c r="EO158" s="829"/>
      <c r="ES158" s="1210"/>
      <c r="ET158" s="1210"/>
      <c r="EU158" s="1210"/>
    </row>
    <row r="159" spans="128:151">
      <c r="DX159" s="1038" t="s">
        <v>433</v>
      </c>
      <c r="DY159" s="1037" t="s">
        <v>99</v>
      </c>
      <c r="DZ159" s="1038" t="s">
        <v>6</v>
      </c>
      <c r="EA159" s="1039" t="s">
        <v>100</v>
      </c>
      <c r="EB159" s="792">
        <v>2213</v>
      </c>
      <c r="EC159" s="793"/>
      <c r="ED159" s="794">
        <v>2213</v>
      </c>
      <c r="EE159" s="794">
        <v>13656</v>
      </c>
      <c r="EF159" s="793"/>
      <c r="EG159" s="794">
        <v>0.16205330990041009</v>
      </c>
      <c r="EH159" s="793"/>
      <c r="EI159" s="794">
        <v>0</v>
      </c>
      <c r="EJ159" s="794"/>
      <c r="EK159" s="794">
        <v>0</v>
      </c>
      <c r="EL159" s="794"/>
      <c r="EM159" s="793"/>
      <c r="EN159" s="793"/>
      <c r="EO159" s="795"/>
      <c r="ES159" s="1210"/>
      <c r="ET159" s="1210"/>
      <c r="EU159" s="1210"/>
    </row>
    <row r="160" spans="128:151">
      <c r="DX160" s="1038" t="s">
        <v>435</v>
      </c>
      <c r="DY160" s="1038" t="s">
        <v>435</v>
      </c>
      <c r="DZ160" s="1038" t="s">
        <v>744</v>
      </c>
      <c r="EA160" s="1039" t="s">
        <v>436</v>
      </c>
      <c r="EB160" s="792">
        <v>4466</v>
      </c>
      <c r="EC160" s="793"/>
      <c r="ED160" s="794">
        <v>4466</v>
      </c>
      <c r="EE160" s="794">
        <v>4466</v>
      </c>
      <c r="EF160" s="793"/>
      <c r="EG160" s="794">
        <v>1</v>
      </c>
      <c r="EH160" s="793"/>
      <c r="EI160" s="794">
        <v>0</v>
      </c>
      <c r="EJ160" s="794"/>
      <c r="EK160" s="794">
        <v>0</v>
      </c>
      <c r="EL160" s="794"/>
      <c r="EM160" s="793"/>
      <c r="EN160" s="793"/>
      <c r="EO160" s="795"/>
      <c r="ES160" s="1210"/>
      <c r="ET160" s="1210"/>
      <c r="EU160" s="1210"/>
    </row>
    <row r="161" spans="128:151">
      <c r="DX161" s="1038" t="s">
        <v>437</v>
      </c>
      <c r="DY161" s="1038" t="s">
        <v>437</v>
      </c>
      <c r="DZ161" s="1038" t="s">
        <v>744</v>
      </c>
      <c r="EA161" s="1039" t="s">
        <v>438</v>
      </c>
      <c r="EB161" s="792">
        <v>2286</v>
      </c>
      <c r="EC161" s="793"/>
      <c r="ED161" s="794">
        <v>2286</v>
      </c>
      <c r="EE161" s="794">
        <v>2286</v>
      </c>
      <c r="EF161" s="793"/>
      <c r="EG161" s="794">
        <v>1</v>
      </c>
      <c r="EH161" s="793"/>
      <c r="EI161" s="794">
        <v>103389</v>
      </c>
      <c r="EJ161" s="794"/>
      <c r="EK161" s="794">
        <v>0</v>
      </c>
      <c r="EL161" s="794"/>
      <c r="EM161" s="793"/>
      <c r="EN161" s="793"/>
      <c r="EO161" s="795"/>
      <c r="ES161" s="1210"/>
      <c r="ET161" s="1210"/>
      <c r="EU161" s="1210"/>
    </row>
    <row r="162" spans="128:151">
      <c r="DX162" s="1038" t="s">
        <v>439</v>
      </c>
      <c r="DY162" s="1038" t="s">
        <v>439</v>
      </c>
      <c r="DZ162" s="1038" t="s">
        <v>744</v>
      </c>
      <c r="EA162" s="1039" t="s">
        <v>440</v>
      </c>
      <c r="EB162" s="792">
        <v>2966</v>
      </c>
      <c r="EC162" s="793"/>
      <c r="ED162" s="794">
        <v>2966</v>
      </c>
      <c r="EE162" s="794"/>
      <c r="EF162" s="793"/>
      <c r="EG162" s="794">
        <v>0.87595983461311278</v>
      </c>
      <c r="EH162" s="793"/>
      <c r="EI162" s="794">
        <v>1431059</v>
      </c>
      <c r="EJ162" s="794"/>
      <c r="EK162" s="794">
        <v>1253550</v>
      </c>
      <c r="EL162" s="794">
        <v>1431059</v>
      </c>
      <c r="EM162" s="793">
        <v>0</v>
      </c>
      <c r="EN162" s="793"/>
      <c r="EO162" s="795"/>
      <c r="ES162" s="1210"/>
      <c r="ET162" s="1210"/>
      <c r="EU162" s="1210"/>
    </row>
    <row r="163" spans="128:151">
      <c r="DX163" s="1037" t="s">
        <v>439</v>
      </c>
      <c r="DY163" s="1038" t="s">
        <v>776</v>
      </c>
      <c r="DZ163" s="1038" t="s">
        <v>6</v>
      </c>
      <c r="EA163" s="1039" t="s">
        <v>777</v>
      </c>
      <c r="EB163" s="792">
        <v>420</v>
      </c>
      <c r="EC163" s="793"/>
      <c r="ED163" s="794">
        <v>420</v>
      </c>
      <c r="EE163" s="794">
        <v>3386</v>
      </c>
      <c r="EF163" s="793"/>
      <c r="EG163" s="794">
        <v>0.12404016538688718</v>
      </c>
      <c r="EH163" s="793"/>
      <c r="EI163" s="794">
        <v>0</v>
      </c>
      <c r="EJ163" s="794"/>
      <c r="EK163" s="794">
        <v>177509</v>
      </c>
      <c r="EL163" s="794"/>
      <c r="EM163" s="793"/>
      <c r="EN163" s="793"/>
      <c r="EO163" s="795"/>
      <c r="ES163" s="1210"/>
      <c r="ET163" s="1210"/>
      <c r="EU163" s="1210"/>
    </row>
    <row r="164" spans="128:151">
      <c r="DX164" s="1047" t="s">
        <v>441</v>
      </c>
      <c r="DY164" s="1045" t="s">
        <v>441</v>
      </c>
      <c r="DZ164" s="1038" t="s">
        <v>744</v>
      </c>
      <c r="EA164" s="1046" t="s">
        <v>442</v>
      </c>
      <c r="EB164" s="792">
        <v>5945</v>
      </c>
      <c r="EC164" s="793"/>
      <c r="ED164" s="794">
        <v>5945</v>
      </c>
      <c r="EE164" s="794">
        <v>5945</v>
      </c>
      <c r="EF164" s="793"/>
      <c r="EG164" s="794">
        <v>1</v>
      </c>
      <c r="EH164" s="793"/>
      <c r="EI164" s="794">
        <v>2331748</v>
      </c>
      <c r="EJ164" s="794"/>
      <c r="EK164" s="794">
        <v>2331748</v>
      </c>
      <c r="EL164" s="794">
        <v>2331748</v>
      </c>
      <c r="EM164" s="793">
        <v>0</v>
      </c>
      <c r="EN164" s="793"/>
      <c r="EO164" s="795"/>
      <c r="ES164" s="1210"/>
      <c r="ET164" s="1210"/>
      <c r="EU164" s="1210"/>
    </row>
    <row r="165" spans="128:151" ht="30.75" customHeight="1">
      <c r="DX165" s="1047" t="s">
        <v>443</v>
      </c>
      <c r="DY165" s="793" t="s">
        <v>443</v>
      </c>
      <c r="DZ165" s="1013" t="s">
        <v>744</v>
      </c>
      <c r="EA165" s="1013" t="s">
        <v>573</v>
      </c>
      <c r="EB165" s="792">
        <v>149683</v>
      </c>
      <c r="EC165" s="793"/>
      <c r="ED165" s="794">
        <v>149683</v>
      </c>
      <c r="EE165" s="794"/>
      <c r="EF165" s="793"/>
      <c r="EG165" s="794">
        <v>0.88561961956039403</v>
      </c>
      <c r="EH165" s="793"/>
      <c r="EI165" s="794">
        <v>0</v>
      </c>
      <c r="EJ165" s="794"/>
      <c r="EK165" s="794">
        <v>0</v>
      </c>
      <c r="EL165" s="794">
        <v>0</v>
      </c>
      <c r="EM165" s="793">
        <v>0</v>
      </c>
      <c r="EN165" s="793"/>
      <c r="EO165" s="795"/>
      <c r="ES165" s="1210"/>
      <c r="ET165" s="1210"/>
      <c r="EU165" s="1210"/>
    </row>
    <row r="166" spans="128:151" ht="8.25" customHeight="1">
      <c r="DX166" s="1047" t="s">
        <v>443</v>
      </c>
      <c r="DY166" s="793" t="s">
        <v>101</v>
      </c>
      <c r="DZ166" s="1013" t="s">
        <v>6</v>
      </c>
      <c r="EA166" s="1013" t="s">
        <v>102</v>
      </c>
      <c r="EB166" s="792">
        <v>1696</v>
      </c>
      <c r="EC166" s="793"/>
      <c r="ED166" s="794">
        <v>1696</v>
      </c>
      <c r="EE166" s="794"/>
      <c r="EF166" s="793"/>
      <c r="EG166" s="794">
        <v>1.0034612312516641E-2</v>
      </c>
      <c r="EH166" s="793"/>
      <c r="EI166" s="794">
        <v>0</v>
      </c>
      <c r="EJ166" s="794"/>
      <c r="EK166" s="794">
        <v>0</v>
      </c>
      <c r="EL166" s="794"/>
      <c r="EM166" s="793"/>
      <c r="EN166" s="793"/>
      <c r="EO166" s="795"/>
    </row>
    <row r="167" spans="128:151">
      <c r="DX167" s="1047" t="s">
        <v>443</v>
      </c>
      <c r="DY167" s="793" t="s">
        <v>103</v>
      </c>
      <c r="DZ167" s="1013" t="s">
        <v>6</v>
      </c>
      <c r="EA167" s="1013" t="s">
        <v>104</v>
      </c>
      <c r="EB167" s="792">
        <v>2115</v>
      </c>
      <c r="EC167" s="1013"/>
      <c r="ED167" s="794">
        <v>2115</v>
      </c>
      <c r="EE167" s="794"/>
      <c r="EF167" s="793"/>
      <c r="EG167" s="794">
        <v>1.2513682217554655E-2</v>
      </c>
      <c r="EH167" s="793"/>
      <c r="EI167" s="794">
        <v>0</v>
      </c>
      <c r="EJ167" s="794"/>
      <c r="EK167" s="794">
        <v>0</v>
      </c>
      <c r="EL167" s="794"/>
      <c r="EM167" s="793"/>
      <c r="EN167" s="793"/>
      <c r="EO167" s="795"/>
    </row>
    <row r="168" spans="128:151">
      <c r="DX168" s="1047" t="s">
        <v>443</v>
      </c>
      <c r="DY168" s="793" t="s">
        <v>105</v>
      </c>
      <c r="DZ168" s="1013" t="s">
        <v>6</v>
      </c>
      <c r="EA168" s="1013" t="s">
        <v>1120</v>
      </c>
      <c r="EB168" s="792">
        <v>420</v>
      </c>
      <c r="EC168" s="1013"/>
      <c r="ED168" s="794">
        <v>420</v>
      </c>
      <c r="EE168" s="794"/>
      <c r="EF168" s="793"/>
      <c r="EG168" s="794">
        <v>2.4849865396562435E-3</v>
      </c>
      <c r="EH168" s="793"/>
      <c r="EI168" s="794">
        <v>0</v>
      </c>
      <c r="EJ168" s="794"/>
      <c r="EK168" s="794">
        <v>0</v>
      </c>
      <c r="EL168" s="794"/>
      <c r="EM168" s="793"/>
      <c r="EN168" s="793"/>
      <c r="EO168" s="795"/>
    </row>
    <row r="169" spans="128:151">
      <c r="DX169" s="1047" t="s">
        <v>443</v>
      </c>
      <c r="DY169" s="793" t="s">
        <v>579</v>
      </c>
      <c r="DZ169" s="1013" t="s">
        <v>6</v>
      </c>
      <c r="EA169" s="1013" t="s">
        <v>1121</v>
      </c>
      <c r="EB169" s="792">
        <v>1493</v>
      </c>
      <c r="EC169" s="1013"/>
      <c r="ED169" s="794">
        <v>1493</v>
      </c>
      <c r="EE169" s="794"/>
      <c r="EF169" s="793"/>
      <c r="EG169" s="794">
        <v>8.8335354850161227E-3</v>
      </c>
      <c r="EH169" s="793"/>
      <c r="EI169" s="794">
        <v>0</v>
      </c>
      <c r="EJ169" s="794"/>
      <c r="EK169" s="794">
        <v>0</v>
      </c>
      <c r="EL169" s="794"/>
      <c r="EM169" s="793"/>
      <c r="EN169" s="793"/>
      <c r="EO169" s="795"/>
    </row>
    <row r="170" spans="128:151">
      <c r="DX170" s="1047" t="s">
        <v>443</v>
      </c>
      <c r="DY170" s="793" t="s">
        <v>718</v>
      </c>
      <c r="DZ170" s="1013" t="s">
        <v>6</v>
      </c>
      <c r="EA170" s="1013" t="s">
        <v>1122</v>
      </c>
      <c r="EB170" s="792">
        <v>1645</v>
      </c>
      <c r="EC170" s="1013"/>
      <c r="ED170" s="794">
        <v>1645</v>
      </c>
      <c r="EE170" s="794"/>
      <c r="EF170" s="793"/>
      <c r="EG170" s="794">
        <v>9.7328639469869537E-3</v>
      </c>
      <c r="EH170" s="793"/>
      <c r="EI170" s="794">
        <v>0</v>
      </c>
      <c r="EJ170" s="794"/>
      <c r="EK170" s="794">
        <v>0</v>
      </c>
      <c r="EL170" s="794"/>
      <c r="EM170" s="793"/>
      <c r="EN170" s="793"/>
      <c r="EO170" s="795"/>
    </row>
    <row r="171" spans="128:151">
      <c r="DX171" s="1047" t="s">
        <v>443</v>
      </c>
      <c r="DY171" s="793" t="s">
        <v>244</v>
      </c>
      <c r="DZ171" s="1013" t="s">
        <v>6</v>
      </c>
      <c r="EA171" s="1013" t="s">
        <v>245</v>
      </c>
      <c r="EB171" s="792">
        <v>824</v>
      </c>
      <c r="EC171" s="1013"/>
      <c r="ED171" s="794">
        <v>824</v>
      </c>
      <c r="EE171" s="794"/>
      <c r="EF171" s="793"/>
      <c r="EG171" s="794">
        <v>4.875306925420821E-3</v>
      </c>
      <c r="EH171" s="793"/>
      <c r="EI171" s="794">
        <v>0</v>
      </c>
      <c r="EJ171" s="794"/>
      <c r="EK171" s="794">
        <v>0</v>
      </c>
      <c r="EL171" s="794"/>
      <c r="EM171" s="793"/>
      <c r="EN171" s="793"/>
      <c r="EO171" s="795"/>
    </row>
    <row r="172" spans="128:151" ht="13.5" thickBot="1">
      <c r="DX172" s="1047" t="s">
        <v>443</v>
      </c>
      <c r="DY172" s="793" t="s">
        <v>786</v>
      </c>
      <c r="DZ172" s="1013" t="s">
        <v>6</v>
      </c>
      <c r="EA172" s="1013" t="s">
        <v>270</v>
      </c>
      <c r="EB172" s="792">
        <v>343</v>
      </c>
      <c r="EC172" s="1013"/>
      <c r="ED172" s="794">
        <v>343</v>
      </c>
      <c r="EE172" s="794"/>
      <c r="EF172" s="793"/>
      <c r="EG172" s="794">
        <v>2.0294056740525991E-3</v>
      </c>
      <c r="EH172" s="793"/>
      <c r="EI172" s="794">
        <v>0</v>
      </c>
      <c r="EJ172" s="794"/>
      <c r="EK172" s="794">
        <v>0</v>
      </c>
      <c r="EL172" s="794"/>
      <c r="EM172" s="793"/>
      <c r="EN172" s="793"/>
      <c r="EO172" s="795"/>
    </row>
    <row r="173" spans="128:151" ht="13.5" thickBot="1">
      <c r="DX173" s="1047" t="s">
        <v>443</v>
      </c>
      <c r="DY173" s="793" t="s">
        <v>271</v>
      </c>
      <c r="DZ173" s="1013" t="s">
        <v>6</v>
      </c>
      <c r="EA173" s="1013" t="s">
        <v>1123</v>
      </c>
      <c r="EB173" s="792">
        <v>956</v>
      </c>
      <c r="EC173" s="1013"/>
      <c r="ED173" s="794">
        <v>956</v>
      </c>
      <c r="EE173" s="794"/>
      <c r="EF173" s="793"/>
      <c r="EG173" s="794">
        <v>5.6563026950270682E-3</v>
      </c>
      <c r="EH173" s="793"/>
      <c r="EI173" s="794">
        <v>0</v>
      </c>
      <c r="EJ173" s="794"/>
      <c r="EK173" s="794">
        <v>0</v>
      </c>
      <c r="EL173" s="794"/>
      <c r="EM173" s="793"/>
      <c r="EN173" s="793"/>
      <c r="EO173" s="795"/>
      <c r="ES173" s="1211" t="s">
        <v>700</v>
      </c>
      <c r="ET173" s="1212"/>
      <c r="EU173" s="1237"/>
    </row>
    <row r="174" spans="128:151">
      <c r="DX174" s="1047" t="s">
        <v>443</v>
      </c>
      <c r="DY174" s="793" t="s">
        <v>778</v>
      </c>
      <c r="DZ174" s="1013" t="s">
        <v>6</v>
      </c>
      <c r="EA174" s="1013" t="s">
        <v>1124</v>
      </c>
      <c r="EB174" s="792">
        <v>1194</v>
      </c>
      <c r="EC174" s="1013"/>
      <c r="ED174" s="794">
        <v>1194</v>
      </c>
      <c r="EE174" s="794"/>
      <c r="EF174" s="793"/>
      <c r="EG174" s="794">
        <v>7.064461734165607E-3</v>
      </c>
      <c r="EH174" s="793"/>
      <c r="EI174" s="794">
        <v>0</v>
      </c>
      <c r="EJ174" s="794"/>
      <c r="EK174" s="794">
        <v>0</v>
      </c>
      <c r="EL174" s="794"/>
      <c r="EM174" s="793"/>
      <c r="EN174" s="793"/>
      <c r="EO174" s="795"/>
      <c r="ES174" s="1088"/>
      <c r="ET174" s="609" t="s">
        <v>702</v>
      </c>
      <c r="EU174" s="619">
        <v>237876223</v>
      </c>
    </row>
    <row r="175" spans="128:151">
      <c r="DX175" s="1047" t="s">
        <v>443</v>
      </c>
      <c r="DY175" s="793" t="s">
        <v>840</v>
      </c>
      <c r="DZ175" s="1013" t="s">
        <v>6</v>
      </c>
      <c r="EA175" s="1013" t="s">
        <v>1125</v>
      </c>
      <c r="EB175" s="792">
        <v>139</v>
      </c>
      <c r="EC175" s="1013"/>
      <c r="ED175" s="794">
        <v>139</v>
      </c>
      <c r="EE175" s="794"/>
      <c r="EF175" s="793"/>
      <c r="EG175" s="794">
        <v>8.2241221193385199E-4</v>
      </c>
      <c r="EH175" s="793"/>
      <c r="EI175" s="794">
        <v>0</v>
      </c>
      <c r="EJ175" s="794"/>
      <c r="EK175" s="794">
        <v>0</v>
      </c>
      <c r="EL175" s="794"/>
      <c r="EM175" s="793"/>
      <c r="EN175" s="793"/>
      <c r="EO175" s="795"/>
      <c r="ES175" s="1088"/>
      <c r="ET175" s="609" t="s">
        <v>286</v>
      </c>
      <c r="EU175" s="619">
        <v>245884332</v>
      </c>
    </row>
    <row r="176" spans="128:151" ht="13.5" thickBot="1">
      <c r="DX176" s="1047" t="s">
        <v>443</v>
      </c>
      <c r="DY176" s="793" t="s">
        <v>842</v>
      </c>
      <c r="DZ176" s="1013" t="s">
        <v>6</v>
      </c>
      <c r="EA176" s="1013" t="s">
        <v>1126</v>
      </c>
      <c r="EB176" s="792">
        <v>125</v>
      </c>
      <c r="EC176" s="1013"/>
      <c r="ED176" s="794">
        <v>125</v>
      </c>
      <c r="EE176" s="794"/>
      <c r="EF176" s="793"/>
      <c r="EG176" s="794">
        <v>7.3957932727864394E-4</v>
      </c>
      <c r="EH176" s="793"/>
      <c r="EI176" s="794">
        <v>0</v>
      </c>
      <c r="EJ176" s="794"/>
      <c r="EK176" s="794">
        <v>0</v>
      </c>
      <c r="EL176" s="794"/>
      <c r="EM176" s="793"/>
      <c r="EN176" s="793"/>
      <c r="EO176" s="795"/>
      <c r="ES176" s="1088"/>
      <c r="ET176" s="609" t="s">
        <v>524</v>
      </c>
      <c r="EU176" s="1015">
        <f>EU174-EU175</f>
        <v>-8008109</v>
      </c>
    </row>
    <row r="177" spans="128:151" ht="14.25" thickTop="1" thickBot="1">
      <c r="DX177" s="1047" t="s">
        <v>443</v>
      </c>
      <c r="DY177" s="793" t="s">
        <v>844</v>
      </c>
      <c r="DZ177" s="1013" t="s">
        <v>6</v>
      </c>
      <c r="EA177" s="1013" t="s">
        <v>845</v>
      </c>
      <c r="EB177" s="792">
        <v>505</v>
      </c>
      <c r="EC177" s="1013"/>
      <c r="ED177" s="794">
        <v>505</v>
      </c>
      <c r="EE177" s="794"/>
      <c r="EF177" s="793"/>
      <c r="EG177" s="794">
        <v>2.9879004822057215E-3</v>
      </c>
      <c r="EH177" s="793"/>
      <c r="EI177" s="794">
        <v>0</v>
      </c>
      <c r="EJ177" s="794"/>
      <c r="EK177" s="794">
        <v>0</v>
      </c>
      <c r="EL177" s="794"/>
      <c r="EM177" s="793"/>
      <c r="EN177" s="793"/>
      <c r="EO177" s="795"/>
      <c r="ES177" s="1096"/>
      <c r="ET177" s="993"/>
      <c r="EU177" s="1097"/>
    </row>
    <row r="178" spans="128:151">
      <c r="DX178" s="1047" t="s">
        <v>443</v>
      </c>
      <c r="DY178" s="1013" t="s">
        <v>890</v>
      </c>
      <c r="DZ178" s="1013" t="s">
        <v>6</v>
      </c>
      <c r="EA178" s="1013" t="s">
        <v>1127</v>
      </c>
      <c r="EB178" s="792">
        <v>1652</v>
      </c>
      <c r="EC178" s="1013"/>
      <c r="ED178" s="794">
        <v>1652</v>
      </c>
      <c r="EE178" s="794"/>
      <c r="EF178" s="793"/>
      <c r="EG178" s="794">
        <v>9.7742803893145578E-3</v>
      </c>
      <c r="EH178" s="793"/>
      <c r="EI178" s="794">
        <v>0</v>
      </c>
      <c r="EJ178" s="794"/>
      <c r="EK178" s="794">
        <v>0</v>
      </c>
      <c r="EL178" s="794"/>
      <c r="EM178" s="793"/>
      <c r="EN178" s="793"/>
      <c r="EO178" s="795"/>
    </row>
    <row r="179" spans="128:151">
      <c r="DX179" s="1047" t="s">
        <v>443</v>
      </c>
      <c r="DY179" s="1013" t="s">
        <v>892</v>
      </c>
      <c r="DZ179" s="1013" t="s">
        <v>6</v>
      </c>
      <c r="EA179" s="1013" t="s">
        <v>1128</v>
      </c>
      <c r="EB179" s="792">
        <v>271</v>
      </c>
      <c r="EC179" s="1013"/>
      <c r="ED179" s="794">
        <v>271</v>
      </c>
      <c r="EE179" s="794"/>
      <c r="EF179" s="793"/>
      <c r="EG179" s="794">
        <v>1.6034079815400999E-3</v>
      </c>
      <c r="EH179" s="793"/>
      <c r="EI179" s="794">
        <v>0</v>
      </c>
      <c r="EJ179" s="794"/>
      <c r="EK179" s="794">
        <v>0</v>
      </c>
      <c r="EL179" s="794"/>
      <c r="EM179" s="793"/>
      <c r="EN179" s="793"/>
      <c r="EO179" s="795"/>
    </row>
    <row r="180" spans="128:151">
      <c r="DX180" s="1047" t="s">
        <v>443</v>
      </c>
      <c r="DY180" s="1013" t="s">
        <v>894</v>
      </c>
      <c r="DZ180" s="1013" t="s">
        <v>6</v>
      </c>
      <c r="EA180" s="1013" t="s">
        <v>1129</v>
      </c>
      <c r="EB180" s="792">
        <v>318</v>
      </c>
      <c r="EC180" s="1013"/>
      <c r="ED180" s="794">
        <v>318</v>
      </c>
      <c r="EE180" s="794"/>
      <c r="EF180" s="793"/>
      <c r="EG180" s="794">
        <v>1.8814898085968701E-3</v>
      </c>
      <c r="EH180" s="793"/>
      <c r="EI180" s="794">
        <v>0</v>
      </c>
      <c r="EJ180" s="794"/>
      <c r="EK180" s="794">
        <v>0</v>
      </c>
      <c r="EL180" s="794"/>
      <c r="EM180" s="793"/>
      <c r="EN180" s="793"/>
      <c r="EO180" s="795"/>
    </row>
    <row r="181" spans="128:151">
      <c r="DX181" s="1047" t="s">
        <v>443</v>
      </c>
      <c r="DY181" s="1013" t="s">
        <v>896</v>
      </c>
      <c r="DZ181" s="1013" t="s">
        <v>6</v>
      </c>
      <c r="EA181" s="1013" t="s">
        <v>1130</v>
      </c>
      <c r="EB181" s="792">
        <v>383</v>
      </c>
      <c r="EC181" s="1013"/>
      <c r="ED181" s="794">
        <v>383</v>
      </c>
      <c r="EE181" s="794"/>
      <c r="EF181" s="793"/>
      <c r="EG181" s="794">
        <v>2.2660710587817648E-3</v>
      </c>
      <c r="EH181" s="793"/>
      <c r="EI181" s="794">
        <v>0</v>
      </c>
      <c r="EJ181" s="794"/>
      <c r="EK181" s="794">
        <v>0</v>
      </c>
      <c r="EL181" s="794"/>
      <c r="EM181" s="793"/>
      <c r="EN181" s="793"/>
      <c r="EO181" s="795"/>
    </row>
    <row r="182" spans="128:151">
      <c r="DX182" s="1047" t="s">
        <v>443</v>
      </c>
      <c r="DY182" s="1013" t="s">
        <v>897</v>
      </c>
      <c r="DZ182" s="1013" t="s">
        <v>6</v>
      </c>
      <c r="EA182" s="1013" t="s">
        <v>1131</v>
      </c>
      <c r="EB182" s="792">
        <v>113</v>
      </c>
      <c r="EC182" s="1013"/>
      <c r="ED182" s="794">
        <v>113</v>
      </c>
      <c r="EE182" s="794"/>
      <c r="EF182" s="793"/>
      <c r="EG182" s="794">
        <v>6.6857971185989404E-4</v>
      </c>
      <c r="EH182" s="793"/>
      <c r="EI182" s="794">
        <v>0</v>
      </c>
      <c r="EJ182" s="794"/>
      <c r="EK182" s="794">
        <v>0</v>
      </c>
      <c r="EL182" s="794"/>
      <c r="EM182" s="793"/>
      <c r="EN182" s="793"/>
      <c r="EO182" s="795"/>
    </row>
    <row r="183" spans="128:151">
      <c r="DX183" s="1047" t="s">
        <v>443</v>
      </c>
      <c r="DY183" s="1013" t="s">
        <v>899</v>
      </c>
      <c r="DZ183" s="1013" t="s">
        <v>6</v>
      </c>
      <c r="EA183" s="1013" t="s">
        <v>1132</v>
      </c>
      <c r="EB183" s="792">
        <v>256</v>
      </c>
      <c r="EC183" s="1013"/>
      <c r="ED183" s="794">
        <v>256</v>
      </c>
      <c r="EE183" s="794"/>
      <c r="EF183" s="793"/>
      <c r="EG183" s="794">
        <v>1.5146584622666628E-3</v>
      </c>
      <c r="EH183" s="793"/>
      <c r="EI183" s="794">
        <v>0</v>
      </c>
      <c r="EJ183" s="794"/>
      <c r="EK183" s="794">
        <v>0</v>
      </c>
      <c r="EL183" s="794"/>
      <c r="EM183" s="793"/>
      <c r="EN183" s="793"/>
      <c r="EO183" s="795"/>
    </row>
    <row r="184" spans="128:151">
      <c r="DX184" s="1047" t="s">
        <v>443</v>
      </c>
      <c r="DY184" s="1019" t="s">
        <v>930</v>
      </c>
      <c r="DZ184" s="1013" t="s">
        <v>6</v>
      </c>
      <c r="EA184" s="1019" t="s">
        <v>1133</v>
      </c>
      <c r="EB184" s="792">
        <v>167</v>
      </c>
      <c r="EC184" s="1013"/>
      <c r="ED184" s="794">
        <v>167</v>
      </c>
      <c r="EE184" s="794"/>
      <c r="EF184" s="793"/>
      <c r="EG184" s="794">
        <v>9.8807798124426831E-4</v>
      </c>
      <c r="EH184" s="793"/>
      <c r="EI184" s="794">
        <v>0</v>
      </c>
      <c r="EJ184" s="794"/>
      <c r="EK184" s="794">
        <v>0</v>
      </c>
      <c r="EL184" s="794"/>
      <c r="EM184" s="793"/>
      <c r="EN184" s="793"/>
      <c r="EO184" s="795"/>
    </row>
    <row r="185" spans="128:151">
      <c r="DX185" s="1047" t="s">
        <v>443</v>
      </c>
      <c r="DY185" s="1019" t="s">
        <v>932</v>
      </c>
      <c r="DZ185" s="1013" t="s">
        <v>6</v>
      </c>
      <c r="EA185" s="1019" t="s">
        <v>933</v>
      </c>
      <c r="EB185" s="792">
        <v>696</v>
      </c>
      <c r="EC185" s="1013"/>
      <c r="ED185" s="794">
        <v>696</v>
      </c>
      <c r="EE185" s="794"/>
      <c r="EF185" s="793"/>
      <c r="EG185" s="794">
        <v>4.1179776942874896E-3</v>
      </c>
      <c r="EH185" s="793"/>
      <c r="EI185" s="794">
        <v>0</v>
      </c>
      <c r="EJ185" s="794"/>
      <c r="EK185" s="794">
        <v>0</v>
      </c>
      <c r="EL185" s="794"/>
      <c r="EM185" s="793"/>
      <c r="EN185" s="793"/>
      <c r="EO185" s="795"/>
    </row>
    <row r="186" spans="128:151">
      <c r="DX186" s="1047" t="s">
        <v>443</v>
      </c>
      <c r="DY186" s="1019" t="s">
        <v>934</v>
      </c>
      <c r="DZ186" s="1013" t="s">
        <v>6</v>
      </c>
      <c r="EA186" s="1019" t="s">
        <v>935</v>
      </c>
      <c r="EB186" s="792">
        <v>602</v>
      </c>
      <c r="EC186" s="1013"/>
      <c r="ED186" s="794">
        <v>602</v>
      </c>
      <c r="EE186" s="794"/>
      <c r="EF186" s="793"/>
      <c r="EG186" s="794">
        <v>3.5618140401739492E-3</v>
      </c>
      <c r="EH186" s="793"/>
      <c r="EI186" s="794">
        <v>0</v>
      </c>
      <c r="EJ186" s="794"/>
      <c r="EK186" s="794">
        <v>0</v>
      </c>
      <c r="EL186" s="794"/>
      <c r="EM186" s="793"/>
      <c r="EN186" s="793"/>
      <c r="EO186" s="795"/>
    </row>
    <row r="187" spans="128:151">
      <c r="DX187" s="1042" t="s">
        <v>443</v>
      </c>
      <c r="DY187" s="1042" t="s">
        <v>936</v>
      </c>
      <c r="DZ187" s="1042" t="s">
        <v>6</v>
      </c>
      <c r="EA187" s="1043" t="s">
        <v>937</v>
      </c>
      <c r="EB187" s="792">
        <v>191</v>
      </c>
      <c r="EC187" s="833"/>
      <c r="ED187" s="834">
        <v>191</v>
      </c>
      <c r="EE187" s="834"/>
      <c r="EF187" s="833"/>
      <c r="EG187" s="834">
        <v>1.1300772120817679E-3</v>
      </c>
      <c r="EH187" s="833"/>
      <c r="EI187" s="794">
        <v>0</v>
      </c>
      <c r="EJ187" s="834"/>
      <c r="EK187" s="834">
        <v>0</v>
      </c>
      <c r="EL187" s="834"/>
      <c r="EM187" s="833"/>
      <c r="EN187" s="833"/>
      <c r="EO187" s="835"/>
    </row>
    <row r="188" spans="128:151">
      <c r="DX188" s="1038" t="s">
        <v>443</v>
      </c>
      <c r="DY188" s="1038" t="s">
        <v>975</v>
      </c>
      <c r="DZ188" s="1038" t="s">
        <v>6</v>
      </c>
      <c r="EA188" s="1039" t="s">
        <v>976</v>
      </c>
      <c r="EB188" s="792">
        <v>920</v>
      </c>
      <c r="EC188" s="793"/>
      <c r="ED188" s="794">
        <v>920</v>
      </c>
      <c r="EE188" s="794"/>
      <c r="EF188" s="793"/>
      <c r="EG188" s="794">
        <v>5.4433038487708193E-3</v>
      </c>
      <c r="EH188" s="793"/>
      <c r="EI188" s="794">
        <v>0</v>
      </c>
      <c r="EJ188" s="794"/>
      <c r="EK188" s="794">
        <v>0</v>
      </c>
      <c r="EL188" s="794"/>
      <c r="EM188" s="793"/>
      <c r="EN188" s="793"/>
      <c r="EO188" s="795"/>
    </row>
    <row r="189" spans="128:151">
      <c r="DX189" s="1075" t="s">
        <v>443</v>
      </c>
      <c r="DY189" s="1075" t="s">
        <v>977</v>
      </c>
      <c r="DZ189" s="1075" t="s">
        <v>6</v>
      </c>
      <c r="EA189" s="1076" t="s">
        <v>1134</v>
      </c>
      <c r="EB189" s="792">
        <v>889</v>
      </c>
      <c r="EC189" s="1016"/>
      <c r="ED189" s="1017">
        <v>889</v>
      </c>
      <c r="EE189" s="1017"/>
      <c r="EF189" s="1016"/>
      <c r="EG189" s="1017">
        <v>5.2598881756057156E-3</v>
      </c>
      <c r="EH189" s="1016"/>
      <c r="EI189" s="794">
        <v>0</v>
      </c>
      <c r="EJ189" s="1017"/>
      <c r="EK189" s="1017">
        <v>0</v>
      </c>
      <c r="EL189" s="1017"/>
      <c r="EM189" s="1016"/>
      <c r="EN189" s="1016"/>
      <c r="EO189" s="1018"/>
    </row>
    <row r="190" spans="128:151">
      <c r="DX190" s="1038" t="s">
        <v>443</v>
      </c>
      <c r="DY190" s="1038" t="s">
        <v>1017</v>
      </c>
      <c r="DZ190" s="1038" t="s">
        <v>6</v>
      </c>
      <c r="EA190" s="1039" t="s">
        <v>1135</v>
      </c>
      <c r="EB190" s="792">
        <v>200</v>
      </c>
      <c r="EC190" s="793"/>
      <c r="ED190" s="794">
        <v>200</v>
      </c>
      <c r="EE190" s="794"/>
      <c r="EF190" s="793"/>
      <c r="EG190" s="794">
        <v>1.1833269236458303E-3</v>
      </c>
      <c r="EH190" s="793"/>
      <c r="EI190" s="794">
        <v>0</v>
      </c>
      <c r="EJ190" s="794"/>
      <c r="EK190" s="794">
        <v>0</v>
      </c>
      <c r="EL190" s="794"/>
      <c r="EM190" s="793"/>
      <c r="EN190" s="793"/>
      <c r="EO190" s="795"/>
    </row>
    <row r="191" spans="128:151">
      <c r="DX191" s="1038" t="s">
        <v>443</v>
      </c>
      <c r="DY191" s="1038" t="s">
        <v>1019</v>
      </c>
      <c r="DZ191" s="1038" t="s">
        <v>6</v>
      </c>
      <c r="EA191" s="1039" t="s">
        <v>1020</v>
      </c>
      <c r="EB191" s="792">
        <v>487</v>
      </c>
      <c r="EC191" s="793"/>
      <c r="ED191" s="794">
        <v>487</v>
      </c>
      <c r="EE191" s="794"/>
      <c r="EF191" s="793"/>
      <c r="EG191" s="794">
        <v>2.8814010590775966E-3</v>
      </c>
      <c r="EH191" s="793"/>
      <c r="EI191" s="794">
        <v>0</v>
      </c>
      <c r="EJ191" s="794"/>
      <c r="EK191" s="794">
        <v>0</v>
      </c>
      <c r="EL191" s="794"/>
      <c r="EM191" s="793"/>
      <c r="EN191" s="793"/>
      <c r="EO191" s="795"/>
    </row>
    <row r="192" spans="128:151">
      <c r="DX192" s="1075" t="s">
        <v>443</v>
      </c>
      <c r="DY192" s="1075" t="s">
        <v>1021</v>
      </c>
      <c r="DZ192" s="1075" t="s">
        <v>6</v>
      </c>
      <c r="EA192" s="1076" t="s">
        <v>1136</v>
      </c>
      <c r="EB192" s="792">
        <v>134</v>
      </c>
      <c r="EC192" s="1016"/>
      <c r="ED192" s="1017">
        <v>134</v>
      </c>
      <c r="EE192" s="1017"/>
      <c r="EF192" s="1016"/>
      <c r="EG192" s="1017">
        <v>7.9282903884270628E-4</v>
      </c>
      <c r="EH192" s="1016"/>
      <c r="EI192" s="794">
        <v>0</v>
      </c>
      <c r="EJ192" s="1017"/>
      <c r="EK192" s="1017">
        <v>0</v>
      </c>
      <c r="EL192" s="1017"/>
      <c r="EM192" s="1016"/>
      <c r="EN192" s="1016"/>
      <c r="EO192" s="1018"/>
    </row>
    <row r="193" spans="128:145">
      <c r="DX193" s="1040" t="s">
        <v>443</v>
      </c>
      <c r="DY193" s="1040" t="s">
        <v>1137</v>
      </c>
      <c r="DZ193" s="1040" t="s">
        <v>6</v>
      </c>
      <c r="EA193" s="1041" t="s">
        <v>1138</v>
      </c>
      <c r="EB193" s="792">
        <v>106</v>
      </c>
      <c r="EC193" s="827"/>
      <c r="ED193" s="828">
        <v>106</v>
      </c>
      <c r="EE193" s="828"/>
      <c r="EF193" s="827"/>
      <c r="EG193" s="828">
        <v>6.2716326953229007E-4</v>
      </c>
      <c r="EH193" s="827"/>
      <c r="EI193" s="794">
        <v>0</v>
      </c>
      <c r="EJ193" s="828"/>
      <c r="EK193" s="828">
        <v>0</v>
      </c>
      <c r="EL193" s="828"/>
      <c r="EM193" s="827"/>
      <c r="EN193" s="827"/>
      <c r="EO193" s="829"/>
    </row>
    <row r="194" spans="128:145">
      <c r="DX194" s="1038" t="s">
        <v>443</v>
      </c>
      <c r="DY194" s="1038" t="s">
        <v>1139</v>
      </c>
      <c r="DZ194" s="1038" t="s">
        <v>6</v>
      </c>
      <c r="EA194" s="1039" t="s">
        <v>1140</v>
      </c>
      <c r="EB194" s="792">
        <v>492</v>
      </c>
      <c r="EC194" s="793"/>
      <c r="ED194" s="794">
        <v>492</v>
      </c>
      <c r="EE194" s="794">
        <v>169015</v>
      </c>
      <c r="EF194" s="793"/>
      <c r="EG194" s="794">
        <v>2.9109842321687423E-3</v>
      </c>
      <c r="EH194" s="793"/>
      <c r="EI194" s="794">
        <v>0</v>
      </c>
      <c r="EJ194" s="794"/>
      <c r="EK194" s="794">
        <v>0</v>
      </c>
      <c r="EL194" s="794"/>
      <c r="EM194" s="793"/>
      <c r="EN194" s="793"/>
      <c r="EO194" s="795"/>
    </row>
    <row r="195" spans="128:145">
      <c r="DX195" s="1038" t="s">
        <v>445</v>
      </c>
      <c r="DY195" s="1038" t="s">
        <v>445</v>
      </c>
      <c r="DZ195" s="1038" t="s">
        <v>744</v>
      </c>
      <c r="EA195" s="1039" t="s">
        <v>446</v>
      </c>
      <c r="EB195" s="792">
        <v>1877</v>
      </c>
      <c r="EC195" s="793"/>
      <c r="ED195" s="794">
        <v>1877</v>
      </c>
      <c r="EE195" s="794">
        <v>1877</v>
      </c>
      <c r="EF195" s="793"/>
      <c r="EG195" s="794">
        <v>1</v>
      </c>
      <c r="EH195" s="793"/>
      <c r="EI195" s="794">
        <v>180396</v>
      </c>
      <c r="EJ195" s="794"/>
      <c r="EK195" s="794">
        <v>180396</v>
      </c>
      <c r="EL195" s="794">
        <v>180396</v>
      </c>
      <c r="EM195" s="793">
        <v>0</v>
      </c>
      <c r="EN195" s="793"/>
      <c r="EO195" s="795"/>
    </row>
    <row r="196" spans="128:145">
      <c r="DX196" s="1038" t="s">
        <v>447</v>
      </c>
      <c r="DY196" s="1038" t="s">
        <v>447</v>
      </c>
      <c r="DZ196" s="1038" t="s">
        <v>744</v>
      </c>
      <c r="EA196" s="1039" t="s">
        <v>448</v>
      </c>
      <c r="EB196" s="792">
        <v>3817</v>
      </c>
      <c r="EC196" s="793"/>
      <c r="ED196" s="794">
        <v>3817</v>
      </c>
      <c r="EE196" s="794">
        <v>3817</v>
      </c>
      <c r="EF196" s="793"/>
      <c r="EG196" s="794">
        <v>1</v>
      </c>
      <c r="EH196" s="793"/>
      <c r="EI196" s="794">
        <v>721041</v>
      </c>
      <c r="EJ196" s="794"/>
      <c r="EK196" s="794">
        <v>721041</v>
      </c>
      <c r="EL196" s="794">
        <v>721041</v>
      </c>
      <c r="EM196" s="793"/>
      <c r="EN196" s="793"/>
      <c r="EO196" s="795"/>
    </row>
    <row r="197" spans="128:145">
      <c r="DX197" s="1037" t="s">
        <v>449</v>
      </c>
      <c r="DY197" s="1038" t="s">
        <v>449</v>
      </c>
      <c r="DZ197" s="1038" t="s">
        <v>744</v>
      </c>
      <c r="EA197" s="1039" t="s">
        <v>450</v>
      </c>
      <c r="EB197" s="792">
        <v>12882</v>
      </c>
      <c r="EC197" s="793"/>
      <c r="ED197" s="794">
        <v>12882</v>
      </c>
      <c r="EE197" s="794"/>
      <c r="EF197" s="793"/>
      <c r="EG197" s="794">
        <v>0.91660737156681371</v>
      </c>
      <c r="EH197" s="793"/>
      <c r="EI197" s="794">
        <v>0</v>
      </c>
      <c r="EJ197" s="794"/>
      <c r="EK197" s="794">
        <v>0</v>
      </c>
      <c r="EL197" s="794"/>
      <c r="EM197" s="793"/>
      <c r="EN197" s="793"/>
      <c r="EO197" s="795"/>
    </row>
    <row r="198" spans="128:145">
      <c r="DX198" s="1037" t="s">
        <v>449</v>
      </c>
      <c r="DY198" s="1038" t="s">
        <v>107</v>
      </c>
      <c r="DZ198" s="1038" t="s">
        <v>6</v>
      </c>
      <c r="EA198" s="1039" t="s">
        <v>1141</v>
      </c>
      <c r="EB198" s="792">
        <v>425</v>
      </c>
      <c r="EC198" s="793"/>
      <c r="ED198" s="794">
        <v>425</v>
      </c>
      <c r="EE198" s="794"/>
      <c r="EF198" s="793"/>
      <c r="EG198" s="794">
        <v>3.0240500925003556E-2</v>
      </c>
      <c r="EH198" s="793"/>
      <c r="EI198" s="794">
        <v>0</v>
      </c>
      <c r="EJ198" s="794"/>
      <c r="EK198" s="794">
        <v>0</v>
      </c>
      <c r="EL198" s="794"/>
      <c r="EM198" s="793"/>
      <c r="EN198" s="793"/>
      <c r="EO198" s="795"/>
    </row>
    <row r="199" spans="128:145">
      <c r="DX199" s="1037" t="s">
        <v>449</v>
      </c>
      <c r="DY199" s="1038" t="s">
        <v>108</v>
      </c>
      <c r="DZ199" s="1038" t="s">
        <v>6</v>
      </c>
      <c r="EA199" s="1039" t="s">
        <v>1142</v>
      </c>
      <c r="EB199" s="792">
        <v>643</v>
      </c>
      <c r="EC199" s="793"/>
      <c r="ED199" s="794">
        <v>643</v>
      </c>
      <c r="EE199" s="794"/>
      <c r="EF199" s="793"/>
      <c r="EG199" s="794">
        <v>4.5752099046534794E-2</v>
      </c>
      <c r="EH199" s="793"/>
      <c r="EI199" s="794">
        <v>0</v>
      </c>
      <c r="EJ199" s="794"/>
      <c r="EK199" s="794">
        <v>0</v>
      </c>
      <c r="EL199" s="794"/>
      <c r="EM199" s="793"/>
      <c r="EN199" s="793"/>
      <c r="EO199" s="795"/>
    </row>
    <row r="200" spans="128:145" ht="15">
      <c r="DX200" s="1037" t="s">
        <v>449</v>
      </c>
      <c r="DY200" s="1038" t="s">
        <v>1143</v>
      </c>
      <c r="DZ200" s="1038" t="s">
        <v>6</v>
      </c>
      <c r="EA200" s="1077" t="s">
        <v>1144</v>
      </c>
      <c r="EB200" s="792">
        <v>104</v>
      </c>
      <c r="EC200" s="793"/>
      <c r="ED200" s="794">
        <v>104</v>
      </c>
      <c r="EE200" s="794">
        <v>14054</v>
      </c>
      <c r="EF200" s="793"/>
      <c r="EG200" s="794">
        <v>7.4000284616479294E-3</v>
      </c>
      <c r="EH200" s="793"/>
      <c r="EI200" s="794">
        <v>0</v>
      </c>
      <c r="EJ200" s="794"/>
      <c r="EK200" s="794">
        <v>0</v>
      </c>
      <c r="EL200" s="794"/>
      <c r="EM200" s="793"/>
      <c r="EN200" s="793"/>
      <c r="EO200" s="795"/>
    </row>
    <row r="201" spans="128:145">
      <c r="DX201" s="1075" t="s">
        <v>451</v>
      </c>
      <c r="DY201" s="1075" t="s">
        <v>451</v>
      </c>
      <c r="DZ201" s="1075" t="s">
        <v>744</v>
      </c>
      <c r="EA201" s="1076" t="s">
        <v>452</v>
      </c>
      <c r="EB201" s="792">
        <v>14832</v>
      </c>
      <c r="EC201" s="1016"/>
      <c r="ED201" s="1017">
        <v>14832</v>
      </c>
      <c r="EE201" s="1017"/>
      <c r="EF201" s="1016"/>
      <c r="EG201" s="1017">
        <v>0.91941482767170846</v>
      </c>
      <c r="EH201" s="1016"/>
      <c r="EI201" s="794">
        <v>5956602</v>
      </c>
      <c r="EJ201" s="1017"/>
      <c r="EK201" s="1017">
        <v>5476588</v>
      </c>
      <c r="EL201" s="1017">
        <v>5956602</v>
      </c>
      <c r="EM201" s="1016">
        <v>0</v>
      </c>
      <c r="EN201" s="1016"/>
      <c r="EO201" s="1018"/>
    </row>
    <row r="202" spans="128:145">
      <c r="DX202" s="1038" t="s">
        <v>451</v>
      </c>
      <c r="DY202" s="1038" t="s">
        <v>110</v>
      </c>
      <c r="DZ202" s="1038" t="s">
        <v>6</v>
      </c>
      <c r="EA202" s="1039" t="s">
        <v>1145</v>
      </c>
      <c r="EB202" s="792">
        <v>1300</v>
      </c>
      <c r="EC202" s="793"/>
      <c r="ED202" s="794">
        <v>1300</v>
      </c>
      <c r="EE202" s="794">
        <v>16132</v>
      </c>
      <c r="EF202" s="793"/>
      <c r="EG202" s="794">
        <v>8.0585172328291599E-2</v>
      </c>
      <c r="EH202" s="793"/>
      <c r="EI202" s="794">
        <v>0</v>
      </c>
      <c r="EJ202" s="794"/>
      <c r="EK202" s="794">
        <v>480014</v>
      </c>
      <c r="EL202" s="794"/>
      <c r="EM202" s="793"/>
      <c r="EN202" s="793"/>
      <c r="EO202" s="795"/>
    </row>
    <row r="203" spans="128:145">
      <c r="DX203" s="1075" t="s">
        <v>453</v>
      </c>
      <c r="DY203" s="1075" t="s">
        <v>453</v>
      </c>
      <c r="DZ203" s="1075" t="s">
        <v>744</v>
      </c>
      <c r="EA203" s="1076" t="s">
        <v>454</v>
      </c>
      <c r="EB203" s="792">
        <v>26292</v>
      </c>
      <c r="EC203" s="1016"/>
      <c r="ED203" s="1017">
        <v>26292</v>
      </c>
      <c r="EE203" s="1017"/>
      <c r="EF203" s="1016"/>
      <c r="EG203" s="1017">
        <v>0.92142706946099395</v>
      </c>
      <c r="EH203" s="1016"/>
      <c r="EI203" s="794">
        <v>0</v>
      </c>
      <c r="EJ203" s="1017"/>
      <c r="EK203" s="1017">
        <v>0</v>
      </c>
      <c r="EL203" s="1017">
        <v>0</v>
      </c>
      <c r="EM203" s="1016">
        <v>0</v>
      </c>
      <c r="EN203" s="1016"/>
      <c r="EO203" s="1018"/>
    </row>
    <row r="204" spans="128:145">
      <c r="DX204" s="1037" t="s">
        <v>453</v>
      </c>
      <c r="DY204" s="1038" t="s">
        <v>111</v>
      </c>
      <c r="DZ204" s="1038" t="s">
        <v>6</v>
      </c>
      <c r="EA204" s="1039" t="s">
        <v>1146</v>
      </c>
      <c r="EB204" s="792">
        <v>410</v>
      </c>
      <c r="EC204" s="793"/>
      <c r="ED204" s="794">
        <v>410</v>
      </c>
      <c r="EE204" s="794"/>
      <c r="EF204" s="793"/>
      <c r="EG204" s="794">
        <v>1.4368823158337422E-2</v>
      </c>
      <c r="EH204" s="793"/>
      <c r="EI204" s="794">
        <v>0</v>
      </c>
      <c r="EJ204" s="794"/>
      <c r="EK204" s="794">
        <v>0</v>
      </c>
      <c r="EL204" s="794"/>
      <c r="EM204" s="793"/>
      <c r="EN204" s="793"/>
      <c r="EO204" s="795"/>
    </row>
    <row r="205" spans="128:145">
      <c r="DX205" s="1075" t="s">
        <v>453</v>
      </c>
      <c r="DY205" s="1075" t="s">
        <v>273</v>
      </c>
      <c r="DZ205" s="1075" t="s">
        <v>6</v>
      </c>
      <c r="EA205" s="1076" t="s">
        <v>1147</v>
      </c>
      <c r="EB205" s="792">
        <v>154</v>
      </c>
      <c r="EC205" s="1016"/>
      <c r="ED205" s="1017">
        <v>154</v>
      </c>
      <c r="EE205" s="1017"/>
      <c r="EF205" s="1016"/>
      <c r="EG205" s="1017">
        <v>5.3970701619121047E-3</v>
      </c>
      <c r="EH205" s="1016"/>
      <c r="EI205" s="794">
        <v>0</v>
      </c>
      <c r="EJ205" s="1017"/>
      <c r="EK205" s="1017">
        <v>0</v>
      </c>
      <c r="EL205" s="1017"/>
      <c r="EM205" s="1016"/>
      <c r="EN205" s="1016"/>
      <c r="EO205" s="1018"/>
    </row>
    <row r="206" spans="128:145">
      <c r="DX206" s="1038" t="s">
        <v>453</v>
      </c>
      <c r="DY206" s="1038" t="s">
        <v>846</v>
      </c>
      <c r="DZ206" s="1038" t="s">
        <v>6</v>
      </c>
      <c r="EA206" s="1039" t="s">
        <v>847</v>
      </c>
      <c r="EB206" s="792">
        <v>140</v>
      </c>
      <c r="EC206" s="793"/>
      <c r="ED206" s="794">
        <v>140</v>
      </c>
      <c r="EE206" s="794"/>
      <c r="EF206" s="793"/>
      <c r="EG206" s="794">
        <v>4.9064274199200958E-3</v>
      </c>
      <c r="EH206" s="793"/>
      <c r="EI206" s="794">
        <v>0</v>
      </c>
      <c r="EJ206" s="794"/>
      <c r="EK206" s="794">
        <v>0</v>
      </c>
      <c r="EL206" s="794"/>
      <c r="EM206" s="793"/>
      <c r="EN206" s="793"/>
      <c r="EO206" s="795"/>
    </row>
    <row r="207" spans="128:145">
      <c r="DX207" s="1038" t="s">
        <v>453</v>
      </c>
      <c r="DY207" s="1038" t="s">
        <v>848</v>
      </c>
      <c r="DZ207" s="1038" t="s">
        <v>6</v>
      </c>
      <c r="EA207" s="1039" t="s">
        <v>1148</v>
      </c>
      <c r="EB207" s="792">
        <v>222</v>
      </c>
      <c r="EC207" s="793"/>
      <c r="ED207" s="794">
        <v>222</v>
      </c>
      <c r="EE207" s="794"/>
      <c r="EF207" s="793"/>
      <c r="EG207" s="794">
        <v>7.7801920515875797E-3</v>
      </c>
      <c r="EH207" s="793"/>
      <c r="EI207" s="794">
        <v>0</v>
      </c>
      <c r="EJ207" s="794"/>
      <c r="EK207" s="794">
        <v>0</v>
      </c>
      <c r="EL207" s="794"/>
      <c r="EM207" s="793"/>
      <c r="EN207" s="793"/>
      <c r="EO207" s="795"/>
    </row>
    <row r="208" spans="128:145">
      <c r="DX208" s="1038" t="s">
        <v>453</v>
      </c>
      <c r="DY208" s="1038" t="s">
        <v>1023</v>
      </c>
      <c r="DZ208" s="1038" t="s">
        <v>6</v>
      </c>
      <c r="EA208" s="1039" t="s">
        <v>1149</v>
      </c>
      <c r="EB208" s="792">
        <v>751</v>
      </c>
      <c r="EC208" s="793"/>
      <c r="ED208" s="794">
        <v>751</v>
      </c>
      <c r="EE208" s="794"/>
      <c r="EF208" s="793"/>
      <c r="EG208" s="794">
        <v>2.6319478516857082E-2</v>
      </c>
      <c r="EH208" s="793"/>
      <c r="EI208" s="794">
        <v>0</v>
      </c>
      <c r="EJ208" s="794"/>
      <c r="EK208" s="794">
        <v>0</v>
      </c>
      <c r="EL208" s="794"/>
      <c r="EM208" s="793"/>
      <c r="EN208" s="793"/>
      <c r="EO208" s="795"/>
    </row>
    <row r="209" spans="128:145">
      <c r="DX209" s="1075" t="s">
        <v>453</v>
      </c>
      <c r="DY209" s="1075" t="s">
        <v>979</v>
      </c>
      <c r="DZ209" s="1075" t="s">
        <v>6</v>
      </c>
      <c r="EA209" s="1076" t="s">
        <v>980</v>
      </c>
      <c r="EB209" s="792">
        <v>295</v>
      </c>
      <c r="EC209" s="1016"/>
      <c r="ED209" s="1017">
        <v>295</v>
      </c>
      <c r="EE209" s="1017"/>
      <c r="EF209" s="1016"/>
      <c r="EG209" s="1017">
        <v>1.0338543491974486E-2</v>
      </c>
      <c r="EH209" s="1016"/>
      <c r="EI209" s="794">
        <v>0</v>
      </c>
      <c r="EJ209" s="1017"/>
      <c r="EK209" s="1017">
        <v>0</v>
      </c>
      <c r="EL209" s="1017"/>
      <c r="EM209" s="1016"/>
      <c r="EN209" s="1016"/>
      <c r="EO209" s="1018"/>
    </row>
    <row r="210" spans="128:145">
      <c r="DX210" s="1038" t="s">
        <v>453</v>
      </c>
      <c r="DY210" s="1038" t="s">
        <v>1150</v>
      </c>
      <c r="DZ210" s="1038" t="s">
        <v>6</v>
      </c>
      <c r="EA210" s="1039" t="s">
        <v>1151</v>
      </c>
      <c r="EB210" s="792">
        <v>270</v>
      </c>
      <c r="EC210" s="793"/>
      <c r="ED210" s="794">
        <v>270</v>
      </c>
      <c r="EE210" s="794">
        <v>28534</v>
      </c>
      <c r="EF210" s="793"/>
      <c r="EG210" s="794">
        <v>9.4623957384173275E-3</v>
      </c>
      <c r="EH210" s="793"/>
      <c r="EI210" s="794">
        <v>0</v>
      </c>
      <c r="EJ210" s="794"/>
      <c r="EK210" s="794">
        <v>0</v>
      </c>
      <c r="EL210" s="794"/>
      <c r="EM210" s="793"/>
      <c r="EN210" s="793"/>
      <c r="EO210" s="795"/>
    </row>
    <row r="211" spans="128:145">
      <c r="DX211" s="1075" t="s">
        <v>455</v>
      </c>
      <c r="DY211" s="1075" t="s">
        <v>455</v>
      </c>
      <c r="DZ211" s="1075" t="s">
        <v>744</v>
      </c>
      <c r="EA211" s="1076" t="s">
        <v>456</v>
      </c>
      <c r="EB211" s="792">
        <v>1533</v>
      </c>
      <c r="EC211" s="1016"/>
      <c r="ED211" s="1017">
        <v>1533</v>
      </c>
      <c r="EE211" s="1017"/>
      <c r="EF211" s="1016"/>
      <c r="EG211" s="1017">
        <v>0.54055007052186177</v>
      </c>
      <c r="EH211" s="1016"/>
      <c r="EI211" s="794">
        <v>1253597</v>
      </c>
      <c r="EJ211" s="1017"/>
      <c r="EK211" s="1017">
        <v>677632</v>
      </c>
      <c r="EL211" s="1017">
        <v>1253597</v>
      </c>
      <c r="EM211" s="1016">
        <v>0</v>
      </c>
      <c r="EN211" s="1016"/>
      <c r="EO211" s="1018"/>
    </row>
    <row r="212" spans="128:145">
      <c r="DX212" s="1037" t="s">
        <v>455</v>
      </c>
      <c r="DY212" s="1037" t="s">
        <v>112</v>
      </c>
      <c r="DZ212" s="1038" t="s">
        <v>6</v>
      </c>
      <c r="EA212" s="1039" t="s">
        <v>1152</v>
      </c>
      <c r="EB212" s="792">
        <v>1303</v>
      </c>
      <c r="EC212" s="793"/>
      <c r="ED212" s="794">
        <v>1303</v>
      </c>
      <c r="EE212" s="794">
        <v>2836</v>
      </c>
      <c r="EF212" s="793"/>
      <c r="EG212" s="794">
        <v>0.45944992947813823</v>
      </c>
      <c r="EH212" s="793"/>
      <c r="EI212" s="794"/>
      <c r="EJ212" s="794"/>
      <c r="EK212" s="794">
        <v>575965</v>
      </c>
      <c r="EL212" s="794"/>
      <c r="EM212" s="793"/>
      <c r="EN212" s="793"/>
      <c r="EO212" s="795"/>
    </row>
    <row r="213" spans="128:145">
      <c r="DX213" s="1075" t="s">
        <v>457</v>
      </c>
      <c r="DY213" s="1075" t="s">
        <v>457</v>
      </c>
      <c r="DZ213" s="1075" t="s">
        <v>744</v>
      </c>
      <c r="EA213" s="1076" t="s">
        <v>458</v>
      </c>
      <c r="EB213" s="792">
        <v>27598</v>
      </c>
      <c r="EC213" s="1016"/>
      <c r="ED213" s="1017">
        <v>27598</v>
      </c>
      <c r="EE213" s="1017"/>
      <c r="EF213" s="1016"/>
      <c r="EG213" s="1017">
        <v>0.99294811829891338</v>
      </c>
      <c r="EH213" s="1016"/>
      <c r="EI213" s="794">
        <v>3470081</v>
      </c>
      <c r="EJ213" s="1017"/>
      <c r="EK213" s="1017">
        <v>3445610</v>
      </c>
      <c r="EL213" s="1017">
        <v>3470081</v>
      </c>
      <c r="EM213" s="1016">
        <v>0</v>
      </c>
      <c r="EN213" s="1016"/>
      <c r="EO213" s="1018"/>
    </row>
    <row r="214" spans="128:145">
      <c r="DX214" s="1075" t="s">
        <v>457</v>
      </c>
      <c r="DY214" s="1075" t="s">
        <v>850</v>
      </c>
      <c r="DZ214" s="1075" t="s">
        <v>6</v>
      </c>
      <c r="EA214" s="1076" t="s">
        <v>1153</v>
      </c>
      <c r="EB214" s="792">
        <v>196</v>
      </c>
      <c r="EC214" s="1016"/>
      <c r="ED214" s="1017">
        <v>196</v>
      </c>
      <c r="EE214" s="1017">
        <v>27794</v>
      </c>
      <c r="EF214" s="1016"/>
      <c r="EG214" s="1017">
        <v>7.0518817010865658E-3</v>
      </c>
      <c r="EH214" s="1016"/>
      <c r="EI214" s="794">
        <v>0</v>
      </c>
      <c r="EJ214" s="1017"/>
      <c r="EK214" s="1017">
        <v>24471</v>
      </c>
      <c r="EL214" s="1017"/>
      <c r="EM214" s="1016">
        <v>0</v>
      </c>
      <c r="EN214" s="1016"/>
      <c r="EO214" s="1018"/>
    </row>
    <row r="215" spans="128:145">
      <c r="DX215" s="1075" t="s">
        <v>459</v>
      </c>
      <c r="DY215" s="1075" t="s">
        <v>459</v>
      </c>
      <c r="DZ215" s="1075" t="s">
        <v>744</v>
      </c>
      <c r="EA215" s="1076" t="s">
        <v>460</v>
      </c>
      <c r="EB215" s="1020">
        <v>7388</v>
      </c>
      <c r="EC215" s="1016"/>
      <c r="ED215" s="1017">
        <v>7388</v>
      </c>
      <c r="EE215" s="1017"/>
      <c r="EF215" s="1016"/>
      <c r="EG215" s="1017">
        <v>0.35332376853180297</v>
      </c>
      <c r="EH215" s="1016"/>
      <c r="EI215" s="1017">
        <v>0</v>
      </c>
      <c r="EJ215" s="1017"/>
      <c r="EK215" s="1017">
        <v>0</v>
      </c>
      <c r="EL215" s="1017">
        <v>0</v>
      </c>
      <c r="EM215" s="1016">
        <v>0</v>
      </c>
      <c r="EN215" s="1016"/>
      <c r="EO215" s="1018"/>
    </row>
    <row r="216" spans="128:145">
      <c r="DX216" s="1038" t="s">
        <v>459</v>
      </c>
      <c r="DY216" s="1038" t="s">
        <v>114</v>
      </c>
      <c r="DZ216" s="1038" t="s">
        <v>744</v>
      </c>
      <c r="EA216" s="1039" t="s">
        <v>115</v>
      </c>
      <c r="EB216" s="792">
        <v>12355</v>
      </c>
      <c r="EC216" s="793"/>
      <c r="ED216" s="794">
        <v>12355</v>
      </c>
      <c r="EE216" s="794"/>
      <c r="EF216" s="793"/>
      <c r="EG216" s="794">
        <v>0.59086561453849828</v>
      </c>
      <c r="EH216" s="793"/>
      <c r="EI216" s="794">
        <v>0</v>
      </c>
      <c r="EJ216" s="794"/>
      <c r="EK216" s="794">
        <v>0</v>
      </c>
      <c r="EL216" s="794"/>
      <c r="EM216" s="793"/>
      <c r="EN216" s="793"/>
      <c r="EO216" s="795"/>
    </row>
    <row r="217" spans="128:145">
      <c r="DX217" s="1038" t="s">
        <v>459</v>
      </c>
      <c r="DY217" s="1038" t="s">
        <v>116</v>
      </c>
      <c r="DZ217" s="1038" t="s">
        <v>6</v>
      </c>
      <c r="EA217" s="1039" t="s">
        <v>1154</v>
      </c>
      <c r="EB217" s="792">
        <v>787</v>
      </c>
      <c r="EC217" s="793"/>
      <c r="ED217" s="794">
        <v>787</v>
      </c>
      <c r="EE217" s="794"/>
      <c r="EF217" s="793"/>
      <c r="EG217" s="794">
        <v>3.7637494021999042E-2</v>
      </c>
      <c r="EH217" s="793"/>
      <c r="EI217" s="794">
        <v>0</v>
      </c>
      <c r="EJ217" s="794"/>
      <c r="EK217" s="794">
        <v>0</v>
      </c>
      <c r="EL217" s="794"/>
      <c r="EM217" s="793"/>
      <c r="EN217" s="793"/>
      <c r="EO217" s="795"/>
    </row>
    <row r="218" spans="128:145">
      <c r="DX218" s="1075" t="s">
        <v>459</v>
      </c>
      <c r="DY218" s="1075" t="s">
        <v>901</v>
      </c>
      <c r="DZ218" s="1075" t="s">
        <v>6</v>
      </c>
      <c r="EA218" s="1076" t="s">
        <v>1155</v>
      </c>
      <c r="EB218" s="792">
        <v>380</v>
      </c>
      <c r="EC218" s="1016"/>
      <c r="ED218" s="1017">
        <v>380</v>
      </c>
      <c r="EE218" s="1017">
        <v>20910</v>
      </c>
      <c r="EF218" s="1016"/>
      <c r="EG218" s="1017">
        <v>1.8173122907699665E-2</v>
      </c>
      <c r="EH218" s="1016"/>
      <c r="EI218" s="794">
        <v>0</v>
      </c>
      <c r="EJ218" s="1017"/>
      <c r="EK218" s="1017">
        <v>0</v>
      </c>
      <c r="EL218" s="1017"/>
      <c r="EM218" s="1016"/>
      <c r="EN218" s="1016"/>
      <c r="EO218" s="1018"/>
    </row>
    <row r="219" spans="128:145">
      <c r="DX219" s="1037" t="s">
        <v>461</v>
      </c>
      <c r="DY219" s="1037" t="s">
        <v>461</v>
      </c>
      <c r="DZ219" s="1038" t="s">
        <v>744</v>
      </c>
      <c r="EA219" s="1039" t="s">
        <v>462</v>
      </c>
      <c r="EB219" s="792">
        <v>1367</v>
      </c>
      <c r="EC219" s="793"/>
      <c r="ED219" s="794">
        <v>1367</v>
      </c>
      <c r="EE219" s="794"/>
      <c r="EF219" s="793"/>
      <c r="EG219" s="794">
        <v>0.703913491246138</v>
      </c>
      <c r="EH219" s="793"/>
      <c r="EI219" s="794">
        <v>92571</v>
      </c>
      <c r="EJ219" s="794"/>
      <c r="EK219" s="794">
        <v>65162</v>
      </c>
      <c r="EL219" s="794">
        <v>92571</v>
      </c>
      <c r="EM219" s="793">
        <v>0</v>
      </c>
      <c r="EN219" s="793"/>
      <c r="EO219" s="795"/>
    </row>
    <row r="220" spans="128:145">
      <c r="DX220" s="1037" t="s">
        <v>461</v>
      </c>
      <c r="DY220" s="1037" t="s">
        <v>117</v>
      </c>
      <c r="DZ220" s="1038" t="s">
        <v>6</v>
      </c>
      <c r="EA220" s="1039" t="s">
        <v>1156</v>
      </c>
      <c r="EB220" s="792">
        <v>575</v>
      </c>
      <c r="EC220" s="793"/>
      <c r="ED220" s="794">
        <v>575</v>
      </c>
      <c r="EE220" s="794">
        <v>1942</v>
      </c>
      <c r="EF220" s="793"/>
      <c r="EG220" s="794">
        <v>0.296086508753862</v>
      </c>
      <c r="EH220" s="793"/>
      <c r="EI220" s="794">
        <v>0</v>
      </c>
      <c r="EJ220" s="794"/>
      <c r="EK220" s="794">
        <v>27409</v>
      </c>
      <c r="EL220" s="794"/>
      <c r="EM220" s="793"/>
      <c r="EN220" s="793"/>
      <c r="EO220" s="795"/>
    </row>
    <row r="221" spans="128:145">
      <c r="DX221" s="1037" t="s">
        <v>463</v>
      </c>
      <c r="DY221" s="1037" t="s">
        <v>463</v>
      </c>
      <c r="DZ221" s="1038" t="s">
        <v>744</v>
      </c>
      <c r="EA221" s="1039" t="s">
        <v>464</v>
      </c>
      <c r="EB221" s="792">
        <v>5418</v>
      </c>
      <c r="EC221" s="793"/>
      <c r="ED221" s="794">
        <v>5418</v>
      </c>
      <c r="EE221" s="794"/>
      <c r="EF221" s="793"/>
      <c r="EG221" s="794">
        <v>0.91196768220838242</v>
      </c>
      <c r="EH221" s="793"/>
      <c r="EI221" s="794">
        <v>1985957</v>
      </c>
      <c r="EJ221" s="794"/>
      <c r="EK221" s="794">
        <v>1811129</v>
      </c>
      <c r="EL221" s="794">
        <v>1985957</v>
      </c>
      <c r="EM221" s="793">
        <v>0</v>
      </c>
      <c r="EN221" s="793"/>
      <c r="EO221" s="795"/>
    </row>
    <row r="222" spans="128:145">
      <c r="DX222" s="1075" t="s">
        <v>463</v>
      </c>
      <c r="DY222" s="1075" t="s">
        <v>938</v>
      </c>
      <c r="DZ222" s="1075" t="s">
        <v>6</v>
      </c>
      <c r="EA222" s="1076" t="s">
        <v>1157</v>
      </c>
      <c r="EB222" s="792">
        <v>523</v>
      </c>
      <c r="EC222" s="1016"/>
      <c r="ED222" s="1017">
        <v>523</v>
      </c>
      <c r="EE222" s="1017">
        <v>5941</v>
      </c>
      <c r="EF222" s="1016"/>
      <c r="EG222" s="1017">
        <v>8.8032317791617576E-2</v>
      </c>
      <c r="EH222" s="1016"/>
      <c r="EI222" s="794">
        <v>0</v>
      </c>
      <c r="EJ222" s="1017"/>
      <c r="EK222" s="1017">
        <v>174828</v>
      </c>
      <c r="EL222" s="1017"/>
      <c r="EM222" s="1016"/>
      <c r="EN222" s="1016"/>
      <c r="EO222" s="1018"/>
    </row>
    <row r="223" spans="128:145">
      <c r="DX223" s="1075" t="s">
        <v>465</v>
      </c>
      <c r="DY223" s="1075" t="s">
        <v>465</v>
      </c>
      <c r="DZ223" s="1075" t="s">
        <v>744</v>
      </c>
      <c r="EA223" s="1076" t="s">
        <v>466</v>
      </c>
      <c r="EB223" s="792">
        <v>9405</v>
      </c>
      <c r="EC223" s="1016"/>
      <c r="ED223" s="1017">
        <v>9405</v>
      </c>
      <c r="EE223" s="1017">
        <v>9405</v>
      </c>
      <c r="EF223" s="1016"/>
      <c r="EG223" s="1017">
        <v>1</v>
      </c>
      <c r="EH223" s="1016"/>
      <c r="EI223" s="794">
        <v>2370735</v>
      </c>
      <c r="EJ223" s="1017"/>
      <c r="EK223" s="1017">
        <v>2370735</v>
      </c>
      <c r="EL223" s="1017">
        <v>2370735</v>
      </c>
      <c r="EM223" s="1016">
        <v>0</v>
      </c>
      <c r="EN223" s="1016"/>
      <c r="EO223" s="1018"/>
    </row>
    <row r="224" spans="128:145">
      <c r="DX224" s="1038" t="s">
        <v>467</v>
      </c>
      <c r="DY224" s="1038" t="s">
        <v>467</v>
      </c>
      <c r="DZ224" s="1038" t="s">
        <v>744</v>
      </c>
      <c r="EA224" s="1039" t="s">
        <v>468</v>
      </c>
      <c r="EB224" s="792">
        <v>1625</v>
      </c>
      <c r="EC224" s="793"/>
      <c r="ED224" s="794">
        <v>1625</v>
      </c>
      <c r="EE224" s="794">
        <v>1625</v>
      </c>
      <c r="EF224" s="793"/>
      <c r="EG224" s="794">
        <v>1</v>
      </c>
      <c r="EH224" s="793"/>
      <c r="EI224" s="794">
        <v>0</v>
      </c>
      <c r="EJ224" s="794"/>
      <c r="EK224" s="794">
        <v>0</v>
      </c>
      <c r="EL224" s="794">
        <v>0</v>
      </c>
      <c r="EM224" s="793"/>
      <c r="EN224" s="793"/>
      <c r="EO224" s="795"/>
    </row>
    <row r="225" spans="128:145">
      <c r="DX225" s="1044" t="s">
        <v>469</v>
      </c>
      <c r="DY225" s="1040" t="s">
        <v>469</v>
      </c>
      <c r="DZ225" s="1040" t="s">
        <v>744</v>
      </c>
      <c r="EA225" s="1041" t="s">
        <v>470</v>
      </c>
      <c r="EB225" s="792">
        <v>4366</v>
      </c>
      <c r="EC225" s="827"/>
      <c r="ED225" s="828">
        <v>4366</v>
      </c>
      <c r="EE225" s="828"/>
      <c r="EF225" s="827"/>
      <c r="EG225" s="828">
        <v>0.79511928610453464</v>
      </c>
      <c r="EH225" s="827"/>
      <c r="EI225" s="794">
        <v>796195</v>
      </c>
      <c r="EJ225" s="828"/>
      <c r="EK225" s="828">
        <v>633070</v>
      </c>
      <c r="EL225" s="828">
        <v>796195</v>
      </c>
      <c r="EM225" s="827">
        <v>0</v>
      </c>
      <c r="EN225" s="827"/>
      <c r="EO225" s="829"/>
    </row>
    <row r="226" spans="128:145">
      <c r="DX226" s="1042" t="s">
        <v>469</v>
      </c>
      <c r="DY226" s="1042" t="s">
        <v>119</v>
      </c>
      <c r="DZ226" s="1042" t="s">
        <v>6</v>
      </c>
      <c r="EA226" s="1043" t="s">
        <v>120</v>
      </c>
      <c r="EB226" s="792">
        <v>400</v>
      </c>
      <c r="EC226" s="833"/>
      <c r="ED226" s="834">
        <v>400</v>
      </c>
      <c r="EE226" s="834"/>
      <c r="EF226" s="833"/>
      <c r="EG226" s="834">
        <v>7.2846476051720996E-2</v>
      </c>
      <c r="EH226" s="833"/>
      <c r="EI226" s="794">
        <v>0</v>
      </c>
      <c r="EJ226" s="834"/>
      <c r="EK226" s="834">
        <v>58000</v>
      </c>
      <c r="EL226" s="834"/>
      <c r="EM226" s="833"/>
      <c r="EN226" s="833"/>
      <c r="EO226" s="835"/>
    </row>
    <row r="227" spans="128:145">
      <c r="DX227" s="1038" t="s">
        <v>469</v>
      </c>
      <c r="DY227" s="1038" t="s">
        <v>537</v>
      </c>
      <c r="DZ227" s="1038" t="s">
        <v>6</v>
      </c>
      <c r="EA227" s="1039" t="s">
        <v>538</v>
      </c>
      <c r="EB227" s="792">
        <v>725</v>
      </c>
      <c r="EC227" s="793"/>
      <c r="ED227" s="794">
        <v>725</v>
      </c>
      <c r="EE227" s="794">
        <v>5491</v>
      </c>
      <c r="EF227" s="793"/>
      <c r="EG227" s="794">
        <v>0.1320342378437443</v>
      </c>
      <c r="EH227" s="793"/>
      <c r="EI227" s="794">
        <v>0</v>
      </c>
      <c r="EJ227" s="794"/>
      <c r="EK227" s="794">
        <v>105125</v>
      </c>
      <c r="EL227" s="794"/>
      <c r="EM227" s="793"/>
      <c r="EN227" s="793"/>
      <c r="EO227" s="795"/>
    </row>
    <row r="228" spans="128:145">
      <c r="DX228" s="1038" t="s">
        <v>471</v>
      </c>
      <c r="DY228" s="1038" t="s">
        <v>471</v>
      </c>
      <c r="DZ228" s="1038" t="s">
        <v>744</v>
      </c>
      <c r="EA228" s="1039" t="s">
        <v>472</v>
      </c>
      <c r="EB228" s="792">
        <v>23547</v>
      </c>
      <c r="EC228" s="793"/>
      <c r="ED228" s="794">
        <v>23547</v>
      </c>
      <c r="EE228" s="794"/>
      <c r="EF228" s="793"/>
      <c r="EG228" s="794">
        <v>0.95684505668657804</v>
      </c>
      <c r="EH228" s="793"/>
      <c r="EI228" s="794">
        <v>7576127</v>
      </c>
      <c r="EJ228" s="794"/>
      <c r="EK228" s="794">
        <v>7249179</v>
      </c>
      <c r="EL228" s="794">
        <v>7576127</v>
      </c>
      <c r="EM228" s="793">
        <v>0</v>
      </c>
      <c r="EN228" s="793">
        <v>-1</v>
      </c>
      <c r="EO228" s="795"/>
    </row>
    <row r="229" spans="128:145">
      <c r="DX229" s="1044" t="s">
        <v>471</v>
      </c>
      <c r="DY229" s="1040" t="s">
        <v>981</v>
      </c>
      <c r="DZ229" s="1040" t="s">
        <v>6</v>
      </c>
      <c r="EA229" s="1041" t="s">
        <v>982</v>
      </c>
      <c r="EB229" s="792">
        <v>235</v>
      </c>
      <c r="EC229" s="827"/>
      <c r="ED229" s="828">
        <v>235</v>
      </c>
      <c r="EE229" s="828"/>
      <c r="EF229" s="827"/>
      <c r="EG229" s="828">
        <v>9.5493518631395019E-3</v>
      </c>
      <c r="EH229" s="827"/>
      <c r="EI229" s="794">
        <v>0</v>
      </c>
      <c r="EJ229" s="828"/>
      <c r="EK229" s="828">
        <v>72347</v>
      </c>
      <c r="EL229" s="828"/>
      <c r="EM229" s="827"/>
      <c r="EN229" s="827"/>
      <c r="EO229" s="829"/>
    </row>
    <row r="230" spans="128:145">
      <c r="DX230" s="1038" t="s">
        <v>471</v>
      </c>
      <c r="DY230" s="1038" t="s">
        <v>940</v>
      </c>
      <c r="DZ230" s="1038" t="s">
        <v>6</v>
      </c>
      <c r="EA230" s="1039" t="s">
        <v>941</v>
      </c>
      <c r="EB230" s="792">
        <v>724</v>
      </c>
      <c r="EC230" s="793"/>
      <c r="ED230" s="794">
        <v>724</v>
      </c>
      <c r="EE230" s="794"/>
      <c r="EF230" s="793"/>
      <c r="EG230" s="794">
        <v>2.9420130846438294E-2</v>
      </c>
      <c r="EH230" s="793"/>
      <c r="EI230" s="794">
        <v>0</v>
      </c>
      <c r="EJ230" s="794"/>
      <c r="EK230" s="794">
        <v>222891</v>
      </c>
      <c r="EL230" s="794"/>
      <c r="EM230" s="793"/>
      <c r="EN230" s="793"/>
      <c r="EO230" s="795"/>
    </row>
    <row r="231" spans="128:145">
      <c r="DX231" s="1040" t="s">
        <v>471</v>
      </c>
      <c r="DY231" s="1040" t="s">
        <v>1025</v>
      </c>
      <c r="DZ231" s="1040" t="s">
        <v>6</v>
      </c>
      <c r="EA231" s="1041" t="s">
        <v>1158</v>
      </c>
      <c r="EB231" s="792">
        <v>103</v>
      </c>
      <c r="EC231" s="827"/>
      <c r="ED231" s="828">
        <v>103</v>
      </c>
      <c r="EE231" s="828">
        <v>24609</v>
      </c>
      <c r="EF231" s="827"/>
      <c r="EG231" s="828">
        <v>4.1854606038441225E-3</v>
      </c>
      <c r="EH231" s="827"/>
      <c r="EI231" s="794">
        <v>0</v>
      </c>
      <c r="EJ231" s="828"/>
      <c r="EK231" s="828">
        <v>31710</v>
      </c>
      <c r="EL231" s="828"/>
      <c r="EM231" s="827"/>
      <c r="EN231" s="827"/>
      <c r="EO231" s="829"/>
    </row>
    <row r="232" spans="128:145">
      <c r="DX232" s="1038" t="s">
        <v>473</v>
      </c>
      <c r="DY232" s="1038" t="s">
        <v>473</v>
      </c>
      <c r="DZ232" s="1038" t="s">
        <v>744</v>
      </c>
      <c r="EA232" s="1039" t="s">
        <v>474</v>
      </c>
      <c r="EB232" s="792">
        <v>2128</v>
      </c>
      <c r="EC232" s="793"/>
      <c r="ED232" s="794">
        <v>2128</v>
      </c>
      <c r="EE232" s="794">
        <v>2128</v>
      </c>
      <c r="EF232" s="793"/>
      <c r="EG232" s="794">
        <v>1</v>
      </c>
      <c r="EH232" s="793"/>
      <c r="EI232" s="794">
        <v>0</v>
      </c>
      <c r="EJ232" s="794"/>
      <c r="EK232" s="794">
        <v>0</v>
      </c>
      <c r="EL232" s="794">
        <v>0</v>
      </c>
      <c r="EM232" s="793">
        <v>0</v>
      </c>
      <c r="EN232" s="793"/>
      <c r="EO232" s="795"/>
    </row>
    <row r="233" spans="128:145">
      <c r="DX233" s="1040" t="s">
        <v>475</v>
      </c>
      <c r="DY233" s="1040" t="s">
        <v>475</v>
      </c>
      <c r="DZ233" s="1040" t="s">
        <v>744</v>
      </c>
      <c r="EA233" s="1041" t="s">
        <v>476</v>
      </c>
      <c r="EB233" s="792">
        <v>15952</v>
      </c>
      <c r="EC233" s="827"/>
      <c r="ED233" s="828">
        <v>15952</v>
      </c>
      <c r="EE233" s="828"/>
      <c r="EF233" s="827"/>
      <c r="EG233" s="828">
        <v>0.71940110038784166</v>
      </c>
      <c r="EH233" s="827"/>
      <c r="EI233" s="794">
        <v>8885437</v>
      </c>
      <c r="EJ233" s="828"/>
      <c r="EK233" s="828">
        <v>6392193</v>
      </c>
      <c r="EL233" s="828">
        <v>8885437</v>
      </c>
      <c r="EM233" s="827">
        <v>0</v>
      </c>
      <c r="EN233" s="827"/>
      <c r="EO233" s="829"/>
    </row>
    <row r="234" spans="128:145">
      <c r="DX234" s="1038" t="s">
        <v>475</v>
      </c>
      <c r="DY234" s="1038" t="s">
        <v>121</v>
      </c>
      <c r="DZ234" s="1038" t="s">
        <v>744</v>
      </c>
      <c r="EA234" s="1039" t="s">
        <v>1159</v>
      </c>
      <c r="EB234" s="792">
        <v>4492</v>
      </c>
      <c r="EC234" s="793"/>
      <c r="ED234" s="794">
        <v>4492</v>
      </c>
      <c r="EE234" s="794"/>
      <c r="EF234" s="793"/>
      <c r="EG234" s="794">
        <v>0.20257959772706774</v>
      </c>
      <c r="EH234" s="793"/>
      <c r="EI234" s="794">
        <v>0</v>
      </c>
      <c r="EJ234" s="794"/>
      <c r="EK234" s="1017">
        <v>1800008</v>
      </c>
      <c r="EL234" s="794"/>
      <c r="EM234" s="793"/>
      <c r="EN234" s="793"/>
      <c r="EO234" s="795"/>
    </row>
    <row r="235" spans="128:145">
      <c r="DX235" s="1038" t="s">
        <v>475</v>
      </c>
      <c r="DY235" s="1038" t="s">
        <v>942</v>
      </c>
      <c r="DZ235" s="1038" t="s">
        <v>6</v>
      </c>
      <c r="EA235" s="1039" t="s">
        <v>852</v>
      </c>
      <c r="EB235" s="792">
        <v>1730</v>
      </c>
      <c r="EC235" s="793"/>
      <c r="ED235" s="794">
        <v>1730</v>
      </c>
      <c r="EE235" s="794">
        <v>22174</v>
      </c>
      <c r="EF235" s="793"/>
      <c r="EG235" s="794">
        <v>7.8019301885090653E-2</v>
      </c>
      <c r="EH235" s="793"/>
      <c r="EI235" s="794">
        <v>0</v>
      </c>
      <c r="EJ235" s="794"/>
      <c r="EK235" s="794">
        <v>693236</v>
      </c>
      <c r="EL235" s="794"/>
      <c r="EM235" s="793"/>
      <c r="EN235" s="793"/>
      <c r="EO235" s="795"/>
    </row>
    <row r="236" spans="128:145">
      <c r="DX236" s="1040" t="s">
        <v>477</v>
      </c>
      <c r="DY236" s="1040" t="s">
        <v>477</v>
      </c>
      <c r="DZ236" s="1040" t="s">
        <v>744</v>
      </c>
      <c r="EA236" s="1041" t="s">
        <v>478</v>
      </c>
      <c r="EB236" s="792">
        <v>7100</v>
      </c>
      <c r="EC236" s="827"/>
      <c r="ED236" s="828">
        <v>7100</v>
      </c>
      <c r="EE236" s="828">
        <v>7100</v>
      </c>
      <c r="EF236" s="827"/>
      <c r="EG236" s="828">
        <v>1</v>
      </c>
      <c r="EH236" s="827"/>
      <c r="EI236" s="794">
        <v>4285276</v>
      </c>
      <c r="EJ236" s="828"/>
      <c r="EK236" s="828">
        <v>4285276</v>
      </c>
      <c r="EL236" s="828">
        <v>4285276</v>
      </c>
      <c r="EM236" s="827"/>
      <c r="EN236" s="827"/>
      <c r="EO236" s="829"/>
    </row>
    <row r="237" spans="128:145">
      <c r="DX237" s="1038" t="s">
        <v>479</v>
      </c>
      <c r="DY237" s="1038" t="s">
        <v>479</v>
      </c>
      <c r="DZ237" s="1038" t="s">
        <v>744</v>
      </c>
      <c r="EA237" s="1039" t="s">
        <v>481</v>
      </c>
      <c r="EB237" s="792">
        <v>21725</v>
      </c>
      <c r="EC237" s="793"/>
      <c r="ED237" s="794">
        <v>21725</v>
      </c>
      <c r="EE237" s="794"/>
      <c r="EF237" s="793"/>
      <c r="EG237" s="794">
        <v>0.97251443663548054</v>
      </c>
      <c r="EH237" s="793"/>
      <c r="EI237" s="794">
        <v>18641002</v>
      </c>
      <c r="EJ237" s="794"/>
      <c r="EK237" s="794">
        <v>18128644</v>
      </c>
      <c r="EL237" s="794">
        <v>18641002</v>
      </c>
      <c r="EM237" s="793">
        <v>0</v>
      </c>
      <c r="EN237" s="793"/>
      <c r="EO237" s="795"/>
    </row>
    <row r="238" spans="128:145">
      <c r="DX238" s="1040" t="s">
        <v>479</v>
      </c>
      <c r="DY238" s="1040" t="s">
        <v>1160</v>
      </c>
      <c r="DZ238" s="1040" t="s">
        <v>6</v>
      </c>
      <c r="EA238" s="1041" t="s">
        <v>1161</v>
      </c>
      <c r="EB238" s="792">
        <v>276</v>
      </c>
      <c r="EC238" s="827"/>
      <c r="ED238" s="828">
        <v>276</v>
      </c>
      <c r="EE238" s="828"/>
      <c r="EF238" s="827"/>
      <c r="EG238" s="828">
        <v>1.2355074085679752E-2</v>
      </c>
      <c r="EH238" s="827"/>
      <c r="EI238" s="794">
        <v>0</v>
      </c>
      <c r="EJ238" s="828"/>
      <c r="EK238" s="828">
        <v>230311</v>
      </c>
      <c r="EL238" s="828"/>
      <c r="EM238" s="827"/>
      <c r="EN238" s="827"/>
      <c r="EO238" s="829"/>
    </row>
    <row r="239" spans="128:145">
      <c r="DX239" s="1042" t="s">
        <v>479</v>
      </c>
      <c r="DY239" s="1042" t="s">
        <v>123</v>
      </c>
      <c r="DZ239" s="1042" t="s">
        <v>6</v>
      </c>
      <c r="EA239" s="1043" t="s">
        <v>124</v>
      </c>
      <c r="EB239" s="792">
        <v>120</v>
      </c>
      <c r="EC239" s="833"/>
      <c r="ED239" s="834">
        <v>120</v>
      </c>
      <c r="EE239" s="834"/>
      <c r="EF239" s="833"/>
      <c r="EG239" s="834">
        <v>5.3717713415998925E-3</v>
      </c>
      <c r="EH239" s="833"/>
      <c r="EI239" s="794">
        <v>0</v>
      </c>
      <c r="EJ239" s="834"/>
      <c r="EK239" s="834">
        <v>100135</v>
      </c>
      <c r="EL239" s="834"/>
      <c r="EM239" s="833"/>
      <c r="EN239" s="833"/>
      <c r="EO239" s="835"/>
    </row>
    <row r="240" spans="128:145">
      <c r="DX240" s="1038" t="s">
        <v>479</v>
      </c>
      <c r="DY240" s="1038" t="s">
        <v>853</v>
      </c>
      <c r="DZ240" s="1038" t="s">
        <v>6</v>
      </c>
      <c r="EA240" s="1039" t="s">
        <v>854</v>
      </c>
      <c r="EB240" s="792">
        <v>218</v>
      </c>
      <c r="EC240" s="793"/>
      <c r="ED240" s="794">
        <v>218</v>
      </c>
      <c r="EE240" s="794">
        <v>22339</v>
      </c>
      <c r="EF240" s="793"/>
      <c r="EG240" s="794">
        <v>9.7587179372398049E-3</v>
      </c>
      <c r="EH240" s="793"/>
      <c r="EI240" s="794">
        <v>0</v>
      </c>
      <c r="EJ240" s="794"/>
      <c r="EK240" s="794">
        <v>181912</v>
      </c>
      <c r="EL240" s="794"/>
      <c r="EM240" s="793"/>
      <c r="EN240" s="793"/>
      <c r="EO240" s="795"/>
    </row>
    <row r="241" spans="128:145">
      <c r="DX241" s="1040" t="s">
        <v>482</v>
      </c>
      <c r="DY241" s="1040" t="s">
        <v>482</v>
      </c>
      <c r="DZ241" s="1040" t="s">
        <v>744</v>
      </c>
      <c r="EA241" s="1041" t="s">
        <v>483</v>
      </c>
      <c r="EB241" s="792">
        <v>11616</v>
      </c>
      <c r="EC241" s="827"/>
      <c r="ED241" s="828">
        <v>11616</v>
      </c>
      <c r="EE241" s="828"/>
      <c r="EF241" s="827"/>
      <c r="EG241" s="828">
        <v>0.92683316045639508</v>
      </c>
      <c r="EH241" s="827"/>
      <c r="EI241" s="794">
        <v>5194553</v>
      </c>
      <c r="EJ241" s="828"/>
      <c r="EK241" s="828">
        <v>4814484</v>
      </c>
      <c r="EL241" s="828">
        <v>5194553</v>
      </c>
      <c r="EM241" s="827">
        <v>0</v>
      </c>
      <c r="EN241" s="827"/>
      <c r="EO241" s="829"/>
    </row>
    <row r="242" spans="128:145">
      <c r="DX242" s="1042" t="s">
        <v>482</v>
      </c>
      <c r="DY242" s="1042" t="s">
        <v>125</v>
      </c>
      <c r="DZ242" s="1042" t="s">
        <v>6</v>
      </c>
      <c r="EA242" s="1043" t="s">
        <v>1162</v>
      </c>
      <c r="EB242" s="792">
        <v>517</v>
      </c>
      <c r="EC242" s="833"/>
      <c r="ED242" s="834">
        <v>517</v>
      </c>
      <c r="EE242" s="834"/>
      <c r="EF242" s="833"/>
      <c r="EG242" s="834">
        <v>4.1251097103646377E-2</v>
      </c>
      <c r="EH242" s="833"/>
      <c r="EI242" s="794">
        <v>0</v>
      </c>
      <c r="EJ242" s="834"/>
      <c r="EK242" s="834">
        <v>214281</v>
      </c>
      <c r="EL242" s="834"/>
      <c r="EM242" s="833"/>
      <c r="EN242" s="833"/>
      <c r="EO242" s="835"/>
    </row>
    <row r="243" spans="128:145">
      <c r="DX243" s="1038" t="s">
        <v>482</v>
      </c>
      <c r="DY243" s="1038" t="s">
        <v>1163</v>
      </c>
      <c r="DZ243" s="1038" t="s">
        <v>6</v>
      </c>
      <c r="EA243" s="1039" t="s">
        <v>1164</v>
      </c>
      <c r="EB243" s="792">
        <v>400</v>
      </c>
      <c r="EC243" s="793"/>
      <c r="ED243" s="794">
        <v>400</v>
      </c>
      <c r="EE243" s="794">
        <v>12533</v>
      </c>
      <c r="EF243" s="793"/>
      <c r="EG243" s="794">
        <v>3.1915742439958511E-2</v>
      </c>
      <c r="EH243" s="793"/>
      <c r="EI243" s="794">
        <v>0</v>
      </c>
      <c r="EJ243" s="794"/>
      <c r="EK243" s="794">
        <v>165788</v>
      </c>
      <c r="EL243" s="794"/>
      <c r="EM243" s="793"/>
      <c r="EN243" s="793"/>
      <c r="EO243" s="795"/>
    </row>
    <row r="244" spans="128:145">
      <c r="DX244" s="1038" t="s">
        <v>484</v>
      </c>
      <c r="DY244" s="1038" t="s">
        <v>484</v>
      </c>
      <c r="DZ244" s="1038" t="s">
        <v>744</v>
      </c>
      <c r="EA244" s="1039" t="s">
        <v>485</v>
      </c>
      <c r="EB244" s="792">
        <v>18771</v>
      </c>
      <c r="EC244" s="793"/>
      <c r="ED244" s="794">
        <v>18771</v>
      </c>
      <c r="EE244" s="794"/>
      <c r="EF244" s="793"/>
      <c r="EG244" s="794">
        <v>0.93045504114206401</v>
      </c>
      <c r="EH244" s="793"/>
      <c r="EI244" s="794">
        <v>5133476</v>
      </c>
      <c r="EJ244" s="794"/>
      <c r="EK244" s="794">
        <v>4776469</v>
      </c>
      <c r="EL244" s="794">
        <v>5133476</v>
      </c>
      <c r="EM244" s="793">
        <v>0</v>
      </c>
      <c r="EN244" s="793"/>
      <c r="EO244" s="795"/>
    </row>
    <row r="245" spans="128:145">
      <c r="DX245" s="1038" t="s">
        <v>484</v>
      </c>
      <c r="DY245" s="1038" t="s">
        <v>695</v>
      </c>
      <c r="DZ245" s="1038" t="s">
        <v>744</v>
      </c>
      <c r="EA245" s="1039" t="s">
        <v>696</v>
      </c>
      <c r="EB245" s="792"/>
      <c r="EC245" s="793">
        <v>1281</v>
      </c>
      <c r="ED245" s="794">
        <v>1281</v>
      </c>
      <c r="EE245" s="794"/>
      <c r="EF245" s="793"/>
      <c r="EG245" s="794">
        <v>6.349757113115892E-2</v>
      </c>
      <c r="EH245" s="793"/>
      <c r="EI245" s="794">
        <v>0</v>
      </c>
      <c r="EJ245" s="794"/>
      <c r="EK245" s="794">
        <v>325963</v>
      </c>
      <c r="EL245" s="794"/>
      <c r="EM245" s="793"/>
      <c r="EN245" s="793"/>
      <c r="EO245" s="795"/>
    </row>
    <row r="246" spans="128:145">
      <c r="DX246" s="1040" t="s">
        <v>484</v>
      </c>
      <c r="DY246" s="1040" t="s">
        <v>1165</v>
      </c>
      <c r="DZ246" s="1040" t="s">
        <v>6</v>
      </c>
      <c r="EA246" s="1041" t="s">
        <v>1166</v>
      </c>
      <c r="EB246" s="792">
        <v>122</v>
      </c>
      <c r="EC246" s="827"/>
      <c r="ED246" s="828">
        <v>122</v>
      </c>
      <c r="EE246" s="828">
        <v>20174</v>
      </c>
      <c r="EF246" s="827"/>
      <c r="EG246" s="828">
        <v>6.04738772677704E-3</v>
      </c>
      <c r="EH246" s="827"/>
      <c r="EI246" s="794">
        <v>0</v>
      </c>
      <c r="EJ246" s="828"/>
      <c r="EK246" s="828">
        <v>31044</v>
      </c>
      <c r="EL246" s="828"/>
      <c r="EM246" s="827"/>
      <c r="EN246" s="827"/>
      <c r="EO246" s="829"/>
    </row>
    <row r="247" spans="128:145">
      <c r="DX247" s="1038" t="s">
        <v>486</v>
      </c>
      <c r="DY247" s="1038" t="s">
        <v>486</v>
      </c>
      <c r="DZ247" s="1038" t="s">
        <v>744</v>
      </c>
      <c r="EA247" s="1039" t="s">
        <v>487</v>
      </c>
      <c r="EB247" s="792">
        <v>7847</v>
      </c>
      <c r="EC247" s="793"/>
      <c r="ED247" s="794">
        <v>7847</v>
      </c>
      <c r="EE247" s="794"/>
      <c r="EF247" s="793"/>
      <c r="EG247" s="794">
        <v>0.79632636492794806</v>
      </c>
      <c r="EH247" s="793"/>
      <c r="EI247" s="794">
        <v>4245608</v>
      </c>
      <c r="EJ247" s="794"/>
      <c r="EK247" s="794">
        <v>3380889</v>
      </c>
      <c r="EL247" s="794">
        <v>4245608</v>
      </c>
      <c r="EM247" s="793">
        <v>0</v>
      </c>
      <c r="EN247" s="793">
        <v>-1</v>
      </c>
      <c r="EO247" s="795"/>
    </row>
    <row r="248" spans="128:145">
      <c r="DX248" s="1040" t="s">
        <v>486</v>
      </c>
      <c r="DY248" s="1040" t="s">
        <v>127</v>
      </c>
      <c r="DZ248" s="1040" t="s">
        <v>6</v>
      </c>
      <c r="EA248" s="1041" t="s">
        <v>1167</v>
      </c>
      <c r="EB248" s="792">
        <v>1400</v>
      </c>
      <c r="EC248" s="827"/>
      <c r="ED248" s="828">
        <v>1400</v>
      </c>
      <c r="EE248" s="828"/>
      <c r="EF248" s="827"/>
      <c r="EG248" s="828">
        <v>0.14207428455449564</v>
      </c>
      <c r="EH248" s="827"/>
      <c r="EI248" s="794">
        <v>0</v>
      </c>
      <c r="EJ248" s="828"/>
      <c r="EK248" s="828">
        <v>603192</v>
      </c>
      <c r="EL248" s="828"/>
      <c r="EM248" s="827"/>
      <c r="EN248" s="827"/>
      <c r="EO248" s="829"/>
    </row>
    <row r="249" spans="128:145">
      <c r="DX249" s="1038" t="s">
        <v>486</v>
      </c>
      <c r="DY249" s="1038" t="s">
        <v>519</v>
      </c>
      <c r="DZ249" s="1038" t="s">
        <v>6</v>
      </c>
      <c r="EA249" s="1039" t="s">
        <v>1168</v>
      </c>
      <c r="EB249" s="792">
        <v>607</v>
      </c>
      <c r="EC249" s="793"/>
      <c r="ED249" s="794">
        <v>607</v>
      </c>
      <c r="EE249" s="794">
        <v>9854</v>
      </c>
      <c r="EF249" s="793"/>
      <c r="EG249" s="794">
        <v>6.1599350517556321E-2</v>
      </c>
      <c r="EH249" s="793"/>
      <c r="EI249" s="794">
        <v>0</v>
      </c>
      <c r="EJ249" s="794"/>
      <c r="EK249" s="794">
        <v>261527</v>
      </c>
      <c r="EL249" s="794"/>
      <c r="EM249" s="793"/>
      <c r="EN249" s="793"/>
      <c r="EO249" s="795"/>
    </row>
    <row r="250" spans="128:145">
      <c r="DX250" s="1040" t="s">
        <v>488</v>
      </c>
      <c r="DY250" s="1040" t="s">
        <v>488</v>
      </c>
      <c r="DZ250" s="1040" t="s">
        <v>744</v>
      </c>
      <c r="EA250" s="1041" t="s">
        <v>489</v>
      </c>
      <c r="EB250" s="792">
        <v>8052</v>
      </c>
      <c r="EC250" s="827"/>
      <c r="ED250" s="828">
        <v>8052</v>
      </c>
      <c r="EE250" s="828"/>
      <c r="EF250" s="827"/>
      <c r="EG250" s="828">
        <v>0.72908366533864544</v>
      </c>
      <c r="EH250" s="827"/>
      <c r="EI250" s="794">
        <v>5983639</v>
      </c>
      <c r="EJ250" s="828"/>
      <c r="EK250" s="828">
        <v>4362573</v>
      </c>
      <c r="EL250" s="828">
        <v>5983639</v>
      </c>
      <c r="EM250" s="827">
        <v>0</v>
      </c>
      <c r="EN250" s="827"/>
      <c r="EO250" s="829"/>
    </row>
    <row r="251" spans="128:145">
      <c r="DX251" s="1040" t="s">
        <v>488</v>
      </c>
      <c r="DY251" s="1040" t="s">
        <v>129</v>
      </c>
      <c r="DZ251" s="1040" t="s">
        <v>744</v>
      </c>
      <c r="EA251" s="1041" t="s">
        <v>130</v>
      </c>
      <c r="EB251" s="792">
        <v>2992</v>
      </c>
      <c r="EC251" s="827"/>
      <c r="ED251" s="828">
        <v>2992</v>
      </c>
      <c r="EE251" s="828">
        <v>11044</v>
      </c>
      <c r="EF251" s="827"/>
      <c r="EG251" s="828">
        <v>0.27091633466135456</v>
      </c>
      <c r="EH251" s="827"/>
      <c r="EI251" s="794">
        <v>0</v>
      </c>
      <c r="EJ251" s="828"/>
      <c r="EK251" s="828">
        <v>1621066</v>
      </c>
      <c r="EL251" s="828"/>
      <c r="EM251" s="827"/>
      <c r="EN251" s="827"/>
      <c r="EO251" s="829"/>
    </row>
    <row r="252" spans="128:145">
      <c r="DX252" s="1038" t="s">
        <v>490</v>
      </c>
      <c r="DY252" s="1038" t="s">
        <v>490</v>
      </c>
      <c r="DZ252" s="1038" t="s">
        <v>744</v>
      </c>
      <c r="EA252" s="1039" t="s">
        <v>491</v>
      </c>
      <c r="EB252" s="792">
        <v>5586</v>
      </c>
      <c r="EC252" s="793"/>
      <c r="ED252" s="794">
        <v>5586</v>
      </c>
      <c r="EE252" s="794">
        <v>5586</v>
      </c>
      <c r="EF252" s="793"/>
      <c r="EG252" s="794">
        <v>1</v>
      </c>
      <c r="EH252" s="793"/>
      <c r="EI252" s="794">
        <v>3745134</v>
      </c>
      <c r="EJ252" s="794"/>
      <c r="EK252" s="794">
        <v>3745134</v>
      </c>
      <c r="EL252" s="794">
        <v>3745134</v>
      </c>
      <c r="EM252" s="793">
        <v>0</v>
      </c>
      <c r="EN252" s="793"/>
      <c r="EO252" s="795"/>
    </row>
    <row r="253" spans="128:145">
      <c r="DX253" s="1038" t="s">
        <v>492</v>
      </c>
      <c r="DY253" s="1038" t="s">
        <v>492</v>
      </c>
      <c r="DZ253" s="1038" t="s">
        <v>744</v>
      </c>
      <c r="EA253" s="1039" t="s">
        <v>493</v>
      </c>
      <c r="EB253" s="792">
        <v>8414</v>
      </c>
      <c r="EC253" s="793"/>
      <c r="ED253" s="794">
        <v>8414</v>
      </c>
      <c r="EE253" s="794"/>
      <c r="EF253" s="793"/>
      <c r="EG253" s="794">
        <v>0.90434221840068785</v>
      </c>
      <c r="EH253" s="793"/>
      <c r="EI253" s="794">
        <v>3150743</v>
      </c>
      <c r="EJ253" s="794"/>
      <c r="EK253" s="794">
        <v>2849350</v>
      </c>
      <c r="EL253" s="794">
        <v>3150743</v>
      </c>
      <c r="EM253" s="793">
        <v>0</v>
      </c>
      <c r="EN253" s="793"/>
      <c r="EO253" s="795"/>
    </row>
    <row r="254" spans="128:145">
      <c r="DX254" s="1038" t="s">
        <v>492</v>
      </c>
      <c r="DY254" s="1038" t="s">
        <v>240</v>
      </c>
      <c r="DZ254" s="1038" t="s">
        <v>6</v>
      </c>
      <c r="EA254" s="1039" t="s">
        <v>1169</v>
      </c>
      <c r="EB254" s="792">
        <v>890</v>
      </c>
      <c r="EC254" s="793"/>
      <c r="ED254" s="794">
        <v>890</v>
      </c>
      <c r="EE254" s="794">
        <v>9304</v>
      </c>
      <c r="EF254" s="793"/>
      <c r="EG254" s="794">
        <v>9.5657781599312125E-2</v>
      </c>
      <c r="EH254" s="793"/>
      <c r="EI254" s="794">
        <v>0</v>
      </c>
      <c r="EJ254" s="794"/>
      <c r="EK254" s="794">
        <v>301393</v>
      </c>
      <c r="EL254" s="794"/>
      <c r="EM254" s="793"/>
      <c r="EN254" s="793"/>
      <c r="EO254" s="795"/>
    </row>
    <row r="255" spans="128:145">
      <c r="DX255" s="1040" t="s">
        <v>494</v>
      </c>
      <c r="DY255" s="1040" t="s">
        <v>494</v>
      </c>
      <c r="DZ255" s="1040" t="s">
        <v>744</v>
      </c>
      <c r="EA255" s="1041" t="s">
        <v>495</v>
      </c>
      <c r="EB255" s="792">
        <v>5819</v>
      </c>
      <c r="EC255" s="827"/>
      <c r="ED255" s="828">
        <v>5819</v>
      </c>
      <c r="EE255" s="828">
        <v>5819</v>
      </c>
      <c r="EF255" s="827"/>
      <c r="EG255" s="828">
        <v>1</v>
      </c>
      <c r="EH255" s="827"/>
      <c r="EI255" s="794">
        <v>1999350</v>
      </c>
      <c r="EJ255" s="828"/>
      <c r="EK255" s="828">
        <v>1999350</v>
      </c>
      <c r="EL255" s="828">
        <v>1999350</v>
      </c>
      <c r="EM255" s="827">
        <v>0</v>
      </c>
      <c r="EN255" s="827"/>
      <c r="EO255" s="829"/>
    </row>
    <row r="256" spans="128:145">
      <c r="DX256" s="1038" t="s">
        <v>496</v>
      </c>
      <c r="DY256" s="1038" t="s">
        <v>496</v>
      </c>
      <c r="DZ256" s="1038" t="s">
        <v>744</v>
      </c>
      <c r="EA256" s="1039" t="s">
        <v>497</v>
      </c>
      <c r="EB256" s="792">
        <v>7645</v>
      </c>
      <c r="EC256" s="793"/>
      <c r="ED256" s="794">
        <v>7645</v>
      </c>
      <c r="EE256" s="794"/>
      <c r="EF256" s="793"/>
      <c r="EG256" s="794">
        <v>0.66565084893339133</v>
      </c>
      <c r="EH256" s="793"/>
      <c r="EI256" s="794">
        <v>3791630</v>
      </c>
      <c r="EJ256" s="794"/>
      <c r="EK256" s="794">
        <v>2523902</v>
      </c>
      <c r="EL256" s="794">
        <v>3791630</v>
      </c>
      <c r="EM256" s="793">
        <v>0</v>
      </c>
      <c r="EN256" s="793"/>
      <c r="EO256" s="795"/>
    </row>
    <row r="257" spans="128:145">
      <c r="DX257" s="1038" t="s">
        <v>496</v>
      </c>
      <c r="DY257" s="1038" t="s">
        <v>131</v>
      </c>
      <c r="DZ257" s="1038" t="s">
        <v>744</v>
      </c>
      <c r="EA257" s="1039" t="s">
        <v>132</v>
      </c>
      <c r="EB257" s="792">
        <v>1192</v>
      </c>
      <c r="EC257" s="793"/>
      <c r="ED257" s="794">
        <v>1192</v>
      </c>
      <c r="EE257" s="794"/>
      <c r="EF257" s="793"/>
      <c r="EG257" s="794">
        <v>0.10378754897692642</v>
      </c>
      <c r="EH257" s="793"/>
      <c r="EI257" s="794">
        <v>0</v>
      </c>
      <c r="EJ257" s="794"/>
      <c r="EK257" s="794">
        <v>393524</v>
      </c>
      <c r="EL257" s="794"/>
      <c r="EM257" s="793"/>
      <c r="EN257" s="793"/>
      <c r="EO257" s="795"/>
    </row>
    <row r="258" spans="128:145">
      <c r="DX258" s="1040" t="s">
        <v>496</v>
      </c>
      <c r="DY258" s="1040" t="s">
        <v>133</v>
      </c>
      <c r="DZ258" s="1040" t="s">
        <v>744</v>
      </c>
      <c r="EA258" s="1041" t="s">
        <v>134</v>
      </c>
      <c r="EB258" s="843">
        <v>1638</v>
      </c>
      <c r="EC258" s="827"/>
      <c r="ED258" s="828">
        <v>1638</v>
      </c>
      <c r="EE258" s="828"/>
      <c r="EF258" s="827"/>
      <c r="EG258" s="828">
        <v>0.14262080975185024</v>
      </c>
      <c r="EH258" s="827"/>
      <c r="EI258" s="828">
        <v>0</v>
      </c>
      <c r="EJ258" s="828"/>
      <c r="EK258" s="828">
        <v>540765</v>
      </c>
      <c r="EL258" s="828"/>
      <c r="EM258" s="827"/>
      <c r="EN258" s="827"/>
      <c r="EO258" s="829"/>
    </row>
    <row r="259" spans="128:145">
      <c r="DX259" s="1038" t="s">
        <v>496</v>
      </c>
      <c r="DY259" s="1038" t="s">
        <v>274</v>
      </c>
      <c r="DZ259" s="1038" t="s">
        <v>6</v>
      </c>
      <c r="EA259" s="1039" t="s">
        <v>1170</v>
      </c>
      <c r="EB259" s="792">
        <v>1010</v>
      </c>
      <c r="EC259" s="793"/>
      <c r="ED259" s="794">
        <v>1010</v>
      </c>
      <c r="EE259" s="794">
        <v>11485</v>
      </c>
      <c r="EF259" s="793"/>
      <c r="EG259" s="794">
        <v>8.7940792337831961E-2</v>
      </c>
      <c r="EH259" s="793"/>
      <c r="EI259" s="794">
        <v>0</v>
      </c>
      <c r="EJ259" s="794"/>
      <c r="EK259" s="794">
        <v>333439</v>
      </c>
      <c r="EL259" s="794"/>
      <c r="EM259" s="793"/>
      <c r="EN259" s="793"/>
      <c r="EO259" s="795"/>
    </row>
    <row r="260" spans="128:145">
      <c r="DX260" s="1038" t="s">
        <v>498</v>
      </c>
      <c r="DY260" s="1038" t="s">
        <v>498</v>
      </c>
      <c r="DZ260" s="1038" t="s">
        <v>744</v>
      </c>
      <c r="EA260" s="1039" t="s">
        <v>499</v>
      </c>
      <c r="EB260" s="792">
        <v>1960</v>
      </c>
      <c r="EC260" s="793"/>
      <c r="ED260" s="794">
        <v>1960</v>
      </c>
      <c r="EE260" s="794"/>
      <c r="EF260" s="793"/>
      <c r="EG260" s="794">
        <v>0.90073529411764708</v>
      </c>
      <c r="EH260" s="793"/>
      <c r="EI260" s="794">
        <v>184658</v>
      </c>
      <c r="EJ260" s="794"/>
      <c r="EK260" s="794">
        <v>166328</v>
      </c>
      <c r="EL260" s="794">
        <v>184658</v>
      </c>
      <c r="EM260" s="793">
        <v>0</v>
      </c>
      <c r="EN260" s="793"/>
      <c r="EO260" s="795"/>
    </row>
    <row r="261" spans="128:145">
      <c r="DX261" s="1038" t="s">
        <v>498</v>
      </c>
      <c r="DY261" s="1038" t="s">
        <v>580</v>
      </c>
      <c r="DZ261" s="1038" t="s">
        <v>6</v>
      </c>
      <c r="EA261" s="1039" t="s">
        <v>1171</v>
      </c>
      <c r="EB261" s="792">
        <v>216</v>
      </c>
      <c r="EC261" s="793"/>
      <c r="ED261" s="794">
        <v>216</v>
      </c>
      <c r="EE261" s="794">
        <v>2176</v>
      </c>
      <c r="EF261" s="793"/>
      <c r="EG261" s="794">
        <v>9.9264705882352935E-2</v>
      </c>
      <c r="EH261" s="793"/>
      <c r="EI261" s="794">
        <v>0</v>
      </c>
      <c r="EJ261" s="794"/>
      <c r="EK261" s="794">
        <v>18330</v>
      </c>
      <c r="EL261" s="794"/>
      <c r="EM261" s="793"/>
      <c r="EN261" s="793"/>
      <c r="EO261" s="795"/>
    </row>
    <row r="262" spans="128:145">
      <c r="DX262" s="1038" t="s">
        <v>500</v>
      </c>
      <c r="DY262" s="1038" t="s">
        <v>500</v>
      </c>
      <c r="DZ262" s="1038" t="s">
        <v>744</v>
      </c>
      <c r="EA262" s="1039" t="s">
        <v>501</v>
      </c>
      <c r="EB262" s="792">
        <v>3346</v>
      </c>
      <c r="EC262" s="793"/>
      <c r="ED262" s="794">
        <v>3346</v>
      </c>
      <c r="EE262" s="794"/>
      <c r="EF262" s="793"/>
      <c r="EG262" s="794">
        <v>0.88145416227608009</v>
      </c>
      <c r="EH262" s="793"/>
      <c r="EI262" s="794">
        <v>0</v>
      </c>
      <c r="EJ262" s="794"/>
      <c r="EK262" s="794">
        <v>0</v>
      </c>
      <c r="EL262" s="794"/>
      <c r="EM262" s="793"/>
      <c r="EN262" s="793"/>
      <c r="EO262" s="795"/>
    </row>
    <row r="263" spans="128:145">
      <c r="DX263" s="1038" t="s">
        <v>500</v>
      </c>
      <c r="DY263" s="1038" t="s">
        <v>136</v>
      </c>
      <c r="DZ263" s="1038" t="s">
        <v>6</v>
      </c>
      <c r="EA263" s="1039" t="s">
        <v>137</v>
      </c>
      <c r="EB263" s="792">
        <v>450</v>
      </c>
      <c r="EC263" s="793"/>
      <c r="ED263" s="794">
        <v>450</v>
      </c>
      <c r="EE263" s="794">
        <v>3796</v>
      </c>
      <c r="EF263" s="793"/>
      <c r="EG263" s="794">
        <v>0.11854583772391991</v>
      </c>
      <c r="EH263" s="793"/>
      <c r="EI263" s="794">
        <v>0</v>
      </c>
      <c r="EJ263" s="794"/>
      <c r="EK263" s="794">
        <v>0</v>
      </c>
      <c r="EL263" s="794"/>
      <c r="EM263" s="793"/>
      <c r="EN263" s="793"/>
      <c r="EO263" s="795"/>
    </row>
    <row r="264" spans="128:145">
      <c r="DX264" s="1038" t="s">
        <v>502</v>
      </c>
      <c r="DY264" s="1038" t="s">
        <v>502</v>
      </c>
      <c r="DZ264" s="1038" t="s">
        <v>744</v>
      </c>
      <c r="EA264" s="1039" t="s">
        <v>503</v>
      </c>
      <c r="EB264" s="792">
        <v>670</v>
      </c>
      <c r="EC264" s="793"/>
      <c r="ED264" s="794">
        <v>670</v>
      </c>
      <c r="EE264" s="794">
        <v>670</v>
      </c>
      <c r="EF264" s="793"/>
      <c r="EG264" s="794">
        <v>1</v>
      </c>
      <c r="EH264" s="793"/>
      <c r="EI264" s="794">
        <v>361097</v>
      </c>
      <c r="EJ264" s="794"/>
      <c r="EK264" s="794">
        <v>361097</v>
      </c>
      <c r="EL264" s="794">
        <v>361097</v>
      </c>
      <c r="EM264" s="793">
        <v>0</v>
      </c>
      <c r="EN264" s="793"/>
      <c r="EO264" s="795"/>
    </row>
    <row r="265" spans="128:145">
      <c r="DX265" s="1038" t="s">
        <v>504</v>
      </c>
      <c r="DY265" s="1038" t="s">
        <v>504</v>
      </c>
      <c r="DZ265" s="1038" t="s">
        <v>744</v>
      </c>
      <c r="EA265" s="1039" t="s">
        <v>505</v>
      </c>
      <c r="EB265" s="792">
        <v>41320</v>
      </c>
      <c r="EC265" s="793"/>
      <c r="ED265" s="794">
        <v>41320</v>
      </c>
      <c r="EE265" s="794"/>
      <c r="EF265" s="793"/>
      <c r="EG265" s="794">
        <v>0.91584103552984464</v>
      </c>
      <c r="EH265" s="793"/>
      <c r="EI265" s="794">
        <v>0</v>
      </c>
      <c r="EJ265" s="794"/>
      <c r="EK265" s="794">
        <v>0</v>
      </c>
      <c r="EL265" s="794"/>
      <c r="EM265" s="793"/>
      <c r="EN265" s="793"/>
      <c r="EO265" s="795"/>
    </row>
    <row r="266" spans="128:145">
      <c r="DX266" s="1038" t="s">
        <v>504</v>
      </c>
      <c r="DY266" s="1038" t="s">
        <v>138</v>
      </c>
      <c r="DZ266" s="1038" t="s">
        <v>6</v>
      </c>
      <c r="EA266" s="1039" t="s">
        <v>139</v>
      </c>
      <c r="EB266" s="792">
        <v>2200</v>
      </c>
      <c r="EC266" s="793"/>
      <c r="ED266" s="794">
        <v>2200</v>
      </c>
      <c r="EE266" s="794"/>
      <c r="EF266" s="793"/>
      <c r="EG266" s="794">
        <v>4.8762107409623869E-2</v>
      </c>
      <c r="EH266" s="793"/>
      <c r="EI266" s="794">
        <v>0</v>
      </c>
      <c r="EJ266" s="794"/>
      <c r="EK266" s="794">
        <v>0</v>
      </c>
      <c r="EL266" s="794"/>
      <c r="EM266" s="793"/>
      <c r="EN266" s="793"/>
      <c r="EO266" s="795"/>
    </row>
    <row r="267" spans="128:145">
      <c r="DX267" s="1038" t="s">
        <v>504</v>
      </c>
      <c r="DY267" s="1038" t="s">
        <v>984</v>
      </c>
      <c r="DZ267" s="1038" t="s">
        <v>6</v>
      </c>
      <c r="EA267" s="1039" t="s">
        <v>983</v>
      </c>
      <c r="EB267" s="792">
        <v>613</v>
      </c>
      <c r="EC267" s="793"/>
      <c r="ED267" s="794">
        <v>613</v>
      </c>
      <c r="EE267" s="794"/>
      <c r="EF267" s="793"/>
      <c r="EG267" s="794">
        <v>1.3586896291863378E-2</v>
      </c>
      <c r="EH267" s="793"/>
      <c r="EI267" s="794">
        <v>0</v>
      </c>
      <c r="EJ267" s="794"/>
      <c r="EK267" s="794">
        <v>0</v>
      </c>
      <c r="EL267" s="794"/>
      <c r="EM267" s="793"/>
      <c r="EN267" s="793"/>
      <c r="EO267" s="795"/>
    </row>
    <row r="268" spans="128:145">
      <c r="DX268" s="1038" t="s">
        <v>504</v>
      </c>
      <c r="DY268" s="1038" t="s">
        <v>986</v>
      </c>
      <c r="DZ268" s="1038" t="s">
        <v>6</v>
      </c>
      <c r="EA268" s="1039" t="s">
        <v>1172</v>
      </c>
      <c r="EB268" s="792">
        <v>984</v>
      </c>
      <c r="EC268" s="793"/>
      <c r="ED268" s="794">
        <v>984</v>
      </c>
      <c r="EE268" s="794">
        <v>45117</v>
      </c>
      <c r="EF268" s="793"/>
      <c r="EG268" s="794">
        <v>2.1809960768668129E-2</v>
      </c>
      <c r="EH268" s="793"/>
      <c r="EI268" s="794">
        <v>0</v>
      </c>
      <c r="EJ268" s="794"/>
      <c r="EK268" s="794">
        <v>0</v>
      </c>
      <c r="EL268" s="794"/>
      <c r="EM268" s="793"/>
      <c r="EN268" s="793"/>
      <c r="EO268" s="795"/>
    </row>
    <row r="269" spans="128:145">
      <c r="DX269" s="1038" t="s">
        <v>506</v>
      </c>
      <c r="DY269" s="1038" t="s">
        <v>506</v>
      </c>
      <c r="DZ269" s="1038" t="s">
        <v>744</v>
      </c>
      <c r="EA269" s="1039" t="s">
        <v>507</v>
      </c>
      <c r="EB269" s="792">
        <v>5539</v>
      </c>
      <c r="EC269" s="793"/>
      <c r="ED269" s="794">
        <v>5539</v>
      </c>
      <c r="EE269" s="794"/>
      <c r="EF269" s="793"/>
      <c r="EG269" s="794">
        <v>0.70876519513755598</v>
      </c>
      <c r="EH269" s="793"/>
      <c r="EI269" s="794">
        <v>5102961</v>
      </c>
      <c r="EJ269" s="794"/>
      <c r="EK269" s="794">
        <v>3616801</v>
      </c>
      <c r="EL269" s="794">
        <v>5102961</v>
      </c>
      <c r="EM269" s="793"/>
      <c r="EN269" s="793"/>
      <c r="EO269" s="795"/>
    </row>
    <row r="270" spans="128:145">
      <c r="DX270" s="1038" t="s">
        <v>506</v>
      </c>
      <c r="DY270" s="1038" t="s">
        <v>140</v>
      </c>
      <c r="DZ270" s="1038" t="s">
        <v>6</v>
      </c>
      <c r="EA270" s="1039" t="s">
        <v>141</v>
      </c>
      <c r="EB270" s="792">
        <v>950</v>
      </c>
      <c r="EC270" s="793"/>
      <c r="ED270" s="794">
        <v>950</v>
      </c>
      <c r="EE270" s="794"/>
      <c r="EF270" s="793"/>
      <c r="EG270" s="794">
        <v>0.12156110044785669</v>
      </c>
      <c r="EH270" s="793"/>
      <c r="EI270" s="794">
        <v>0</v>
      </c>
      <c r="EJ270" s="794"/>
      <c r="EK270" s="794">
        <v>620322</v>
      </c>
      <c r="EL270" s="794"/>
      <c r="EM270" s="793"/>
      <c r="EN270" s="793"/>
      <c r="EO270" s="795"/>
    </row>
    <row r="271" spans="128:145">
      <c r="DX271" s="1037" t="s">
        <v>506</v>
      </c>
      <c r="DY271" s="1038" t="s">
        <v>521</v>
      </c>
      <c r="DZ271" s="1038" t="s">
        <v>6</v>
      </c>
      <c r="EA271" s="1039" t="s">
        <v>522</v>
      </c>
      <c r="EB271" s="792">
        <v>1326</v>
      </c>
      <c r="EC271" s="793"/>
      <c r="ED271" s="794">
        <v>1326</v>
      </c>
      <c r="EE271" s="794">
        <v>7815</v>
      </c>
      <c r="EF271" s="793"/>
      <c r="EG271" s="794">
        <v>0.16967370441458735</v>
      </c>
      <c r="EH271" s="793"/>
      <c r="EI271" s="794">
        <v>0</v>
      </c>
      <c r="EJ271" s="794"/>
      <c r="EK271" s="794">
        <v>865838</v>
      </c>
      <c r="EL271" s="794"/>
      <c r="EM271" s="793"/>
      <c r="EN271" s="793"/>
      <c r="EO271" s="795"/>
    </row>
    <row r="272" spans="128:145">
      <c r="DX272" s="1037" t="s">
        <v>508</v>
      </c>
      <c r="DY272" s="1038" t="s">
        <v>508</v>
      </c>
      <c r="DZ272" s="1038" t="s">
        <v>744</v>
      </c>
      <c r="EA272" s="1039" t="s">
        <v>542</v>
      </c>
      <c r="EB272" s="792">
        <v>162743</v>
      </c>
      <c r="EC272" s="793"/>
      <c r="ED272" s="794">
        <v>162743</v>
      </c>
      <c r="EE272" s="794"/>
      <c r="EF272" s="793"/>
      <c r="EG272" s="794">
        <v>0.90999217177365244</v>
      </c>
      <c r="EH272" s="793"/>
      <c r="EI272" s="794">
        <v>0</v>
      </c>
      <c r="EJ272" s="794"/>
      <c r="EK272" s="794">
        <v>0</v>
      </c>
      <c r="EL272" s="794"/>
      <c r="EM272" s="793"/>
      <c r="EN272" s="793"/>
      <c r="EO272" s="795"/>
    </row>
    <row r="273" spans="128:145">
      <c r="DX273" s="1037" t="s">
        <v>508</v>
      </c>
      <c r="DY273" s="1038" t="s">
        <v>142</v>
      </c>
      <c r="DZ273" s="1038" t="s">
        <v>6</v>
      </c>
      <c r="EA273" s="1039" t="s">
        <v>1173</v>
      </c>
      <c r="EB273" s="792">
        <v>465</v>
      </c>
      <c r="EC273" s="793"/>
      <c r="ED273" s="794">
        <v>465</v>
      </c>
      <c r="EE273" s="794"/>
      <c r="EF273" s="793"/>
      <c r="EG273" s="794">
        <v>2.6000894654439723E-3</v>
      </c>
      <c r="EH273" s="793"/>
      <c r="EI273" s="794">
        <v>0</v>
      </c>
      <c r="EJ273" s="794"/>
      <c r="EK273" s="794">
        <v>0</v>
      </c>
      <c r="EL273" s="794"/>
      <c r="EM273" s="793"/>
      <c r="EN273" s="793"/>
      <c r="EO273" s="795"/>
    </row>
    <row r="274" spans="128:145">
      <c r="DX274" s="1037" t="s">
        <v>508</v>
      </c>
      <c r="DY274" s="1038" t="s">
        <v>144</v>
      </c>
      <c r="DZ274" s="1038" t="s">
        <v>6</v>
      </c>
      <c r="EA274" s="1039" t="s">
        <v>145</v>
      </c>
      <c r="EB274" s="792">
        <v>408</v>
      </c>
      <c r="EC274" s="793"/>
      <c r="ED274" s="794">
        <v>408</v>
      </c>
      <c r="EE274" s="794"/>
      <c r="EF274" s="793"/>
      <c r="EG274" s="794">
        <v>2.2813688212927757E-3</v>
      </c>
      <c r="EH274" s="793"/>
      <c r="EI274" s="794">
        <v>0</v>
      </c>
      <c r="EJ274" s="794"/>
      <c r="EK274" s="794">
        <v>0</v>
      </c>
      <c r="EL274" s="794"/>
      <c r="EM274" s="793"/>
      <c r="EN274" s="793"/>
      <c r="EO274" s="795"/>
    </row>
    <row r="275" spans="128:145">
      <c r="DX275" s="1037" t="s">
        <v>508</v>
      </c>
      <c r="DY275" s="1038" t="s">
        <v>146</v>
      </c>
      <c r="DZ275" s="1038" t="s">
        <v>6</v>
      </c>
      <c r="EA275" s="1039" t="s">
        <v>147</v>
      </c>
      <c r="EB275" s="792">
        <v>650</v>
      </c>
      <c r="EC275" s="793"/>
      <c r="ED275" s="794">
        <v>650</v>
      </c>
      <c r="EE275" s="794"/>
      <c r="EF275" s="793"/>
      <c r="EG275" s="794">
        <v>3.6345336613732944E-3</v>
      </c>
      <c r="EH275" s="793"/>
      <c r="EI275" s="794">
        <v>0</v>
      </c>
      <c r="EJ275" s="794"/>
      <c r="EK275" s="794">
        <v>0</v>
      </c>
      <c r="EL275" s="794"/>
      <c r="EM275" s="793"/>
      <c r="EN275" s="793"/>
      <c r="EO275" s="795"/>
    </row>
    <row r="276" spans="128:145">
      <c r="DX276" s="1037" t="s">
        <v>508</v>
      </c>
      <c r="DY276" s="1038" t="s">
        <v>148</v>
      </c>
      <c r="DZ276" s="1038" t="s">
        <v>6</v>
      </c>
      <c r="EA276" s="1039" t="s">
        <v>149</v>
      </c>
      <c r="EB276" s="792">
        <v>1800</v>
      </c>
      <c r="EC276" s="793"/>
      <c r="ED276" s="794">
        <v>1800</v>
      </c>
      <c r="EE276" s="794"/>
      <c r="EF276" s="793"/>
      <c r="EG276" s="794">
        <v>1.0064862446879893E-2</v>
      </c>
      <c r="EH276" s="793"/>
      <c r="EI276" s="794">
        <v>0</v>
      </c>
      <c r="EJ276" s="794"/>
      <c r="EK276" s="794">
        <v>0</v>
      </c>
      <c r="EL276" s="794"/>
      <c r="EM276" s="793"/>
      <c r="EN276" s="793"/>
      <c r="EO276" s="795"/>
    </row>
    <row r="277" spans="128:145">
      <c r="DX277" s="1037" t="s">
        <v>508</v>
      </c>
      <c r="DY277" s="1038" t="s">
        <v>150</v>
      </c>
      <c r="DZ277" s="1038" t="s">
        <v>6</v>
      </c>
      <c r="EA277" s="1039" t="s">
        <v>151</v>
      </c>
      <c r="EB277" s="792">
        <v>1300</v>
      </c>
      <c r="EC277" s="793"/>
      <c r="ED277" s="794">
        <v>1300</v>
      </c>
      <c r="EE277" s="794"/>
      <c r="EF277" s="793"/>
      <c r="EG277" s="794">
        <v>7.2690673227465887E-3</v>
      </c>
      <c r="EH277" s="793"/>
      <c r="EI277" s="794">
        <v>0</v>
      </c>
      <c r="EJ277" s="794"/>
      <c r="EK277" s="794">
        <v>0</v>
      </c>
      <c r="EL277" s="794"/>
      <c r="EM277" s="793"/>
      <c r="EN277" s="793"/>
      <c r="EO277" s="795"/>
    </row>
    <row r="278" spans="128:145">
      <c r="DX278" s="1037" t="s">
        <v>508</v>
      </c>
      <c r="DY278" s="1038" t="s">
        <v>152</v>
      </c>
      <c r="DZ278" s="1038" t="s">
        <v>6</v>
      </c>
      <c r="EA278" s="1039" t="s">
        <v>1174</v>
      </c>
      <c r="EB278" s="792">
        <v>575</v>
      </c>
      <c r="EC278" s="793"/>
      <c r="ED278" s="794">
        <v>575</v>
      </c>
      <c r="EE278" s="794"/>
      <c r="EF278" s="793"/>
      <c r="EG278" s="794">
        <v>3.215164392753299E-3</v>
      </c>
      <c r="EH278" s="793"/>
      <c r="EI278" s="794">
        <v>0</v>
      </c>
      <c r="EJ278" s="794"/>
      <c r="EK278" s="794">
        <v>0</v>
      </c>
      <c r="EL278" s="794"/>
      <c r="EM278" s="793"/>
      <c r="EN278" s="793"/>
      <c r="EO278" s="795"/>
    </row>
    <row r="279" spans="128:145" ht="15">
      <c r="DX279" s="1037" t="s">
        <v>508</v>
      </c>
      <c r="DY279" s="1038" t="s">
        <v>154</v>
      </c>
      <c r="DZ279" s="1038" t="s">
        <v>6</v>
      </c>
      <c r="EA279" s="1077" t="s">
        <v>539</v>
      </c>
      <c r="EB279" s="792">
        <v>695</v>
      </c>
      <c r="EC279" s="793"/>
      <c r="ED279" s="794">
        <v>695</v>
      </c>
      <c r="EE279" s="794"/>
      <c r="EF279" s="793"/>
      <c r="EG279" s="794">
        <v>3.8861552225452917E-3</v>
      </c>
      <c r="EH279" s="793"/>
      <c r="EI279" s="794">
        <v>0</v>
      </c>
      <c r="EJ279" s="794"/>
      <c r="EK279" s="794">
        <v>0</v>
      </c>
      <c r="EL279" s="794"/>
      <c r="EM279" s="793"/>
      <c r="EN279" s="793"/>
      <c r="EO279" s="795"/>
    </row>
    <row r="280" spans="128:145">
      <c r="DX280" s="1037" t="s">
        <v>508</v>
      </c>
      <c r="DY280" s="1019" t="s">
        <v>155</v>
      </c>
      <c r="DZ280" s="1019" t="s">
        <v>6</v>
      </c>
      <c r="EA280" s="1019" t="s">
        <v>1175</v>
      </c>
      <c r="EB280" s="792">
        <v>750</v>
      </c>
      <c r="EC280" s="793"/>
      <c r="ED280" s="794">
        <v>750</v>
      </c>
      <c r="EE280" s="794"/>
      <c r="EF280" s="793"/>
      <c r="EG280" s="794">
        <v>4.1936926861999551E-3</v>
      </c>
      <c r="EH280" s="793"/>
      <c r="EI280" s="794">
        <v>0</v>
      </c>
      <c r="EJ280" s="794"/>
      <c r="EK280" s="794">
        <v>0</v>
      </c>
      <c r="EL280" s="794"/>
      <c r="EM280" s="793"/>
      <c r="EN280" s="793"/>
      <c r="EO280" s="795"/>
    </row>
    <row r="281" spans="128:145">
      <c r="DX281" s="1044" t="s">
        <v>508</v>
      </c>
      <c r="DY281" s="1078" t="s">
        <v>157</v>
      </c>
      <c r="DZ281" s="1078" t="s">
        <v>6</v>
      </c>
      <c r="EA281" s="1078" t="s">
        <v>158</v>
      </c>
      <c r="EB281" s="843">
        <v>144</v>
      </c>
      <c r="EC281" s="827"/>
      <c r="ED281" s="828">
        <v>144</v>
      </c>
      <c r="EE281" s="828"/>
      <c r="EF281" s="827"/>
      <c r="EG281" s="828">
        <v>8.0518899575039141E-4</v>
      </c>
      <c r="EH281" s="827"/>
      <c r="EI281" s="794">
        <v>0</v>
      </c>
      <c r="EJ281" s="828"/>
      <c r="EK281" s="828">
        <v>0</v>
      </c>
      <c r="EL281" s="828"/>
      <c r="EM281" s="827"/>
      <c r="EN281" s="827"/>
      <c r="EO281" s="829"/>
    </row>
    <row r="282" spans="128:145">
      <c r="DX282" s="1038" t="s">
        <v>508</v>
      </c>
      <c r="DY282" s="1038" t="s">
        <v>159</v>
      </c>
      <c r="DZ282" s="1038" t="s">
        <v>6</v>
      </c>
      <c r="EA282" s="1039" t="s">
        <v>1176</v>
      </c>
      <c r="EB282" s="792">
        <v>840</v>
      </c>
      <c r="EC282" s="793"/>
      <c r="ED282" s="794">
        <v>840</v>
      </c>
      <c r="EE282" s="794"/>
      <c r="EF282" s="793"/>
      <c r="EG282" s="794">
        <v>4.6969358085439498E-3</v>
      </c>
      <c r="EH282" s="793"/>
      <c r="EI282" s="794">
        <v>0</v>
      </c>
      <c r="EJ282" s="794"/>
      <c r="EK282" s="794">
        <v>0</v>
      </c>
      <c r="EL282" s="794"/>
      <c r="EM282" s="793"/>
      <c r="EN282" s="793"/>
      <c r="EO282" s="795"/>
    </row>
    <row r="283" spans="128:145">
      <c r="DX283" s="1040" t="s">
        <v>508</v>
      </c>
      <c r="DY283" s="1040" t="s">
        <v>242</v>
      </c>
      <c r="DZ283" s="1040" t="s">
        <v>6</v>
      </c>
      <c r="EA283" s="1041" t="s">
        <v>243</v>
      </c>
      <c r="EB283" s="792">
        <v>614</v>
      </c>
      <c r="EC283" s="827"/>
      <c r="ED283" s="828">
        <v>614</v>
      </c>
      <c r="EE283" s="828"/>
      <c r="EF283" s="827"/>
      <c r="EG283" s="828">
        <v>3.4332364124356968E-3</v>
      </c>
      <c r="EH283" s="827"/>
      <c r="EI283" s="794">
        <v>0</v>
      </c>
      <c r="EJ283" s="828"/>
      <c r="EK283" s="828">
        <v>0</v>
      </c>
      <c r="EL283" s="828"/>
      <c r="EM283" s="827">
        <v>0</v>
      </c>
      <c r="EN283" s="827"/>
      <c r="EO283" s="829"/>
    </row>
    <row r="284" spans="128:145">
      <c r="DX284" s="1040" t="s">
        <v>508</v>
      </c>
      <c r="DY284" s="1040" t="s">
        <v>275</v>
      </c>
      <c r="DZ284" s="1040" t="s">
        <v>6</v>
      </c>
      <c r="EA284" s="1041" t="s">
        <v>276</v>
      </c>
      <c r="EB284" s="792">
        <v>570</v>
      </c>
      <c r="EC284" s="827"/>
      <c r="ED284" s="828">
        <v>570</v>
      </c>
      <c r="EE284" s="828"/>
      <c r="EF284" s="827"/>
      <c r="EG284" s="828">
        <v>3.187206441511966E-3</v>
      </c>
      <c r="EH284" s="827"/>
      <c r="EI284" s="794">
        <v>0</v>
      </c>
      <c r="EJ284" s="828"/>
      <c r="EK284" s="828">
        <v>0</v>
      </c>
      <c r="EL284" s="828"/>
      <c r="EM284" s="827"/>
      <c r="EN284" s="827"/>
      <c r="EO284" s="829"/>
    </row>
    <row r="285" spans="128:145">
      <c r="DX285" s="1038" t="s">
        <v>508</v>
      </c>
      <c r="DY285" s="1038" t="s">
        <v>780</v>
      </c>
      <c r="DZ285" s="1038" t="s">
        <v>6</v>
      </c>
      <c r="EA285" s="1039" t="s">
        <v>1177</v>
      </c>
      <c r="EB285" s="792">
        <v>1086</v>
      </c>
      <c r="EC285" s="793"/>
      <c r="ED285" s="794">
        <v>1086</v>
      </c>
      <c r="EE285" s="794"/>
      <c r="EF285" s="793"/>
      <c r="EG285" s="794">
        <v>6.0724670096175349E-3</v>
      </c>
      <c r="EH285" s="793"/>
      <c r="EI285" s="794">
        <v>0</v>
      </c>
      <c r="EJ285" s="794"/>
      <c r="EK285" s="794">
        <v>0</v>
      </c>
      <c r="EL285" s="794"/>
      <c r="EM285" s="793">
        <v>0</v>
      </c>
      <c r="EN285" s="793"/>
      <c r="EO285" s="795"/>
    </row>
    <row r="286" spans="128:145">
      <c r="DX286" s="1044" t="s">
        <v>508</v>
      </c>
      <c r="DY286" s="1079" t="s">
        <v>855</v>
      </c>
      <c r="DZ286" s="1080" t="s">
        <v>6</v>
      </c>
      <c r="EA286" s="1080" t="s">
        <v>1178</v>
      </c>
      <c r="EB286" s="792">
        <v>416</v>
      </c>
      <c r="EC286" s="827"/>
      <c r="ED286" s="828">
        <v>416</v>
      </c>
      <c r="EE286" s="828"/>
      <c r="EF286" s="827"/>
      <c r="EG286" s="828">
        <v>2.3261015432789085E-3</v>
      </c>
      <c r="EH286" s="827"/>
      <c r="EI286" s="794">
        <v>0</v>
      </c>
      <c r="EJ286" s="828"/>
      <c r="EK286" s="828">
        <v>0</v>
      </c>
      <c r="EL286" s="828"/>
      <c r="EM286" s="827">
        <v>0</v>
      </c>
      <c r="EN286" s="827"/>
      <c r="EO286" s="829"/>
    </row>
    <row r="287" spans="128:145">
      <c r="DX287" s="1038" t="s">
        <v>508</v>
      </c>
      <c r="DY287" s="1038" t="s">
        <v>903</v>
      </c>
      <c r="DZ287" s="1038" t="s">
        <v>6</v>
      </c>
      <c r="EA287" s="1039" t="s">
        <v>1179</v>
      </c>
      <c r="EB287" s="792">
        <v>904</v>
      </c>
      <c r="EC287" s="793"/>
      <c r="ED287" s="794">
        <v>904</v>
      </c>
      <c r="EE287" s="794"/>
      <c r="EF287" s="793"/>
      <c r="EG287" s="794">
        <v>5.054797584433013E-3</v>
      </c>
      <c r="EH287" s="793"/>
      <c r="EI287" s="794">
        <v>0</v>
      </c>
      <c r="EJ287" s="794"/>
      <c r="EK287" s="794">
        <v>0</v>
      </c>
      <c r="EL287" s="794"/>
      <c r="EM287" s="793"/>
      <c r="EN287" s="793"/>
      <c r="EO287" s="795"/>
    </row>
    <row r="288" spans="128:145">
      <c r="DX288" s="1037" t="s">
        <v>508</v>
      </c>
      <c r="DY288" s="1038" t="s">
        <v>905</v>
      </c>
      <c r="DZ288" s="1038" t="s">
        <v>6</v>
      </c>
      <c r="EA288" s="1039" t="s">
        <v>906</v>
      </c>
      <c r="EB288" s="792">
        <v>950</v>
      </c>
      <c r="EC288" s="793"/>
      <c r="ED288" s="794">
        <v>950</v>
      </c>
      <c r="EE288" s="794"/>
      <c r="EF288" s="793"/>
      <c r="EG288" s="794">
        <v>5.3120107358532766E-3</v>
      </c>
      <c r="EH288" s="793"/>
      <c r="EI288" s="794">
        <v>0</v>
      </c>
      <c r="EJ288" s="794"/>
      <c r="EK288" s="794">
        <v>0</v>
      </c>
      <c r="EL288" s="794"/>
      <c r="EM288" s="793">
        <v>0</v>
      </c>
      <c r="EN288" s="793"/>
      <c r="EO288" s="795"/>
    </row>
    <row r="289" spans="128:145">
      <c r="DX289" s="1040" t="s">
        <v>508</v>
      </c>
      <c r="DY289" s="1040" t="s">
        <v>907</v>
      </c>
      <c r="DZ289" s="1040" t="s">
        <v>6</v>
      </c>
      <c r="EA289" s="1041" t="s">
        <v>1180</v>
      </c>
      <c r="EB289" s="792">
        <v>760</v>
      </c>
      <c r="EC289" s="827"/>
      <c r="ED289" s="828">
        <v>760</v>
      </c>
      <c r="EE289" s="828"/>
      <c r="EF289" s="827"/>
      <c r="EG289" s="828">
        <v>4.2496085886826211E-3</v>
      </c>
      <c r="EH289" s="827"/>
      <c r="EI289" s="794">
        <v>0</v>
      </c>
      <c r="EJ289" s="828"/>
      <c r="EK289" s="828">
        <v>0</v>
      </c>
      <c r="EL289" s="828"/>
      <c r="EM289" s="827"/>
      <c r="EN289" s="827"/>
      <c r="EO289" s="829"/>
    </row>
    <row r="290" spans="128:145">
      <c r="DX290" s="1038" t="s">
        <v>508</v>
      </c>
      <c r="DY290" s="1038" t="s">
        <v>943</v>
      </c>
      <c r="DZ290" s="1038" t="s">
        <v>6</v>
      </c>
      <c r="EA290" s="1039" t="s">
        <v>1181</v>
      </c>
      <c r="EB290" s="792">
        <v>460</v>
      </c>
      <c r="EC290" s="793"/>
      <c r="ED290" s="794">
        <v>460</v>
      </c>
      <c r="EE290" s="794"/>
      <c r="EF290" s="793"/>
      <c r="EG290" s="794">
        <v>2.5721315142026393E-3</v>
      </c>
      <c r="EH290" s="793"/>
      <c r="EI290" s="794">
        <v>0</v>
      </c>
      <c r="EJ290" s="794"/>
      <c r="EK290" s="794">
        <v>0</v>
      </c>
      <c r="EL290" s="794"/>
      <c r="EM290" s="793"/>
      <c r="EN290" s="793"/>
      <c r="EO290" s="795"/>
    </row>
    <row r="291" spans="128:145">
      <c r="DX291" s="1040" t="s">
        <v>508</v>
      </c>
      <c r="DY291" s="1040" t="s">
        <v>987</v>
      </c>
      <c r="DZ291" s="1040" t="s">
        <v>6</v>
      </c>
      <c r="EA291" s="1041" t="s">
        <v>988</v>
      </c>
      <c r="EB291" s="792">
        <v>215</v>
      </c>
      <c r="EC291" s="827"/>
      <c r="ED291" s="828">
        <v>215</v>
      </c>
      <c r="EE291" s="828"/>
      <c r="EF291" s="827"/>
      <c r="EG291" s="828">
        <v>1.2021919033773205E-3</v>
      </c>
      <c r="EH291" s="827"/>
      <c r="EI291" s="794">
        <v>0</v>
      </c>
      <c r="EJ291" s="828"/>
      <c r="EK291" s="828">
        <v>0</v>
      </c>
      <c r="EL291" s="828"/>
      <c r="EM291" s="827">
        <v>0</v>
      </c>
      <c r="EN291" s="827"/>
      <c r="EO291" s="829"/>
    </row>
    <row r="292" spans="128:145">
      <c r="DX292" s="1038" t="s">
        <v>508</v>
      </c>
      <c r="DY292" s="1038" t="s">
        <v>1026</v>
      </c>
      <c r="DZ292" s="1038" t="s">
        <v>6</v>
      </c>
      <c r="EA292" s="1039" t="s">
        <v>1027</v>
      </c>
      <c r="EB292" s="792">
        <v>816</v>
      </c>
      <c r="EC292" s="793"/>
      <c r="ED292" s="794">
        <v>816</v>
      </c>
      <c r="EE292" s="794"/>
      <c r="EF292" s="793"/>
      <c r="EG292" s="794">
        <v>4.5627376425855515E-3</v>
      </c>
      <c r="EH292" s="793"/>
      <c r="EI292" s="794">
        <v>0</v>
      </c>
      <c r="EJ292" s="794"/>
      <c r="EK292" s="794">
        <v>0</v>
      </c>
      <c r="EL292" s="794"/>
      <c r="EM292" s="793"/>
      <c r="EN292" s="793"/>
      <c r="EO292" s="795"/>
    </row>
    <row r="293" spans="128:145">
      <c r="DX293" s="1037" t="s">
        <v>508</v>
      </c>
      <c r="DY293" s="1038" t="s">
        <v>1028</v>
      </c>
      <c r="DZ293" s="1038" t="s">
        <v>6</v>
      </c>
      <c r="EA293" s="1039" t="s">
        <v>1182</v>
      </c>
      <c r="EB293" s="792">
        <v>731</v>
      </c>
      <c r="EC293" s="793"/>
      <c r="ED293" s="794">
        <v>731</v>
      </c>
      <c r="EE293" s="794"/>
      <c r="EF293" s="793"/>
      <c r="EG293" s="794">
        <v>4.0874524714828902E-3</v>
      </c>
      <c r="EH293" s="793"/>
      <c r="EI293" s="794">
        <v>0</v>
      </c>
      <c r="EJ293" s="794"/>
      <c r="EK293" s="794">
        <v>0</v>
      </c>
      <c r="EL293" s="794"/>
      <c r="EM293" s="793">
        <v>0</v>
      </c>
      <c r="EN293" s="793"/>
      <c r="EO293" s="795"/>
    </row>
    <row r="294" spans="128:145">
      <c r="DX294" s="1038" t="s">
        <v>508</v>
      </c>
      <c r="DY294" s="1038" t="s">
        <v>1183</v>
      </c>
      <c r="DZ294" s="1038" t="s">
        <v>6</v>
      </c>
      <c r="EA294" s="1039" t="s">
        <v>1184</v>
      </c>
      <c r="EB294" s="792">
        <v>697</v>
      </c>
      <c r="EC294" s="793"/>
      <c r="ED294" s="794">
        <v>697</v>
      </c>
      <c r="EE294" s="794"/>
      <c r="EF294" s="793"/>
      <c r="EG294" s="794">
        <v>3.8973384030418249E-3</v>
      </c>
      <c r="EH294" s="793"/>
      <c r="EI294" s="794">
        <v>0</v>
      </c>
      <c r="EJ294" s="794"/>
      <c r="EK294" s="794">
        <v>0</v>
      </c>
      <c r="EL294" s="794"/>
      <c r="EM294" s="793"/>
      <c r="EN294" s="793"/>
      <c r="EO294" s="795"/>
    </row>
    <row r="295" spans="128:145">
      <c r="DX295" s="1040" t="s">
        <v>508</v>
      </c>
      <c r="DY295" s="1040" t="s">
        <v>1185</v>
      </c>
      <c r="DZ295" s="1040" t="s">
        <v>6</v>
      </c>
      <c r="EA295" s="1041" t="s">
        <v>1186</v>
      </c>
      <c r="EB295" s="792">
        <v>251</v>
      </c>
      <c r="EC295" s="827"/>
      <c r="ED295" s="828">
        <v>251</v>
      </c>
      <c r="EE295" s="828">
        <v>178840</v>
      </c>
      <c r="EF295" s="827"/>
      <c r="EG295" s="828">
        <v>1.4034891523149184E-3</v>
      </c>
      <c r="EH295" s="827"/>
      <c r="EI295" s="794">
        <v>0</v>
      </c>
      <c r="EJ295" s="828"/>
      <c r="EK295" s="828">
        <v>0</v>
      </c>
      <c r="EL295" s="828"/>
      <c r="EM295" s="827"/>
      <c r="EN295" s="827"/>
      <c r="EO295" s="829"/>
    </row>
    <row r="296" spans="128:145">
      <c r="DX296" s="1038" t="s">
        <v>543</v>
      </c>
      <c r="DY296" s="1038" t="s">
        <v>543</v>
      </c>
      <c r="DZ296" s="1038" t="s">
        <v>744</v>
      </c>
      <c r="EA296" s="1039" t="s">
        <v>544</v>
      </c>
      <c r="EB296" s="792">
        <v>1897</v>
      </c>
      <c r="EC296" s="793"/>
      <c r="ED296" s="794">
        <v>1897</v>
      </c>
      <c r="EE296" s="794"/>
      <c r="EF296" s="793"/>
      <c r="EG296" s="794">
        <v>0.9258174719375305</v>
      </c>
      <c r="EH296" s="793"/>
      <c r="EI296" s="794">
        <v>126936</v>
      </c>
      <c r="EJ296" s="794"/>
      <c r="EK296" s="794">
        <v>117520</v>
      </c>
      <c r="EL296" s="794">
        <v>126936</v>
      </c>
      <c r="EM296" s="793">
        <v>0</v>
      </c>
      <c r="EN296" s="793"/>
      <c r="EO296" s="795"/>
    </row>
    <row r="297" spans="128:145" ht="13.5" thickBot="1">
      <c r="DX297" s="793" t="s">
        <v>543</v>
      </c>
      <c r="DY297" s="793" t="s">
        <v>162</v>
      </c>
      <c r="DZ297" s="793" t="s">
        <v>6</v>
      </c>
      <c r="EA297" s="795" t="s">
        <v>163</v>
      </c>
      <c r="EB297" s="1081">
        <v>152</v>
      </c>
      <c r="EC297" s="1081"/>
      <c r="ED297" s="1082">
        <v>152</v>
      </c>
      <c r="EE297" s="1082">
        <v>2049</v>
      </c>
      <c r="EF297" s="1081"/>
      <c r="EG297" s="1082">
        <v>7.4182528062469499E-2</v>
      </c>
      <c r="EH297" s="1081"/>
      <c r="EI297" s="1082">
        <v>0</v>
      </c>
      <c r="EJ297" s="1082"/>
      <c r="EK297" s="1017">
        <v>9416</v>
      </c>
      <c r="EL297" s="1017"/>
      <c r="EM297" s="1016"/>
      <c r="EN297" s="793"/>
      <c r="EO297" s="795"/>
    </row>
    <row r="298" spans="128:145" ht="13.5" thickTop="1">
      <c r="DX298" s="793" t="s">
        <v>545</v>
      </c>
      <c r="DY298" s="793" t="s">
        <v>545</v>
      </c>
      <c r="DZ298" s="793" t="s">
        <v>744</v>
      </c>
      <c r="EA298" s="795" t="s">
        <v>546</v>
      </c>
      <c r="EB298" s="794">
        <v>1344</v>
      </c>
      <c r="EC298" s="793"/>
      <c r="ED298" s="793">
        <v>1344</v>
      </c>
      <c r="EE298" s="794">
        <v>1344</v>
      </c>
      <c r="EF298" s="793"/>
      <c r="EG298" s="794">
        <v>1</v>
      </c>
      <c r="EH298" s="793"/>
      <c r="EI298" s="794">
        <v>482724</v>
      </c>
      <c r="EJ298" s="794"/>
      <c r="EK298" s="1083">
        <v>482724</v>
      </c>
      <c r="EL298" s="1017">
        <v>482724</v>
      </c>
      <c r="EM298" s="1084">
        <v>0</v>
      </c>
      <c r="EN298" s="793"/>
      <c r="EO298" s="795"/>
    </row>
    <row r="299" spans="128:145">
      <c r="DX299" s="793" t="s">
        <v>547</v>
      </c>
      <c r="DY299" s="793" t="s">
        <v>547</v>
      </c>
      <c r="DZ299" s="793" t="s">
        <v>744</v>
      </c>
      <c r="EA299" s="795" t="s">
        <v>548</v>
      </c>
      <c r="EB299" s="793">
        <v>4694</v>
      </c>
      <c r="EC299" s="793"/>
      <c r="ED299" s="793">
        <v>4694</v>
      </c>
      <c r="EE299" s="793"/>
      <c r="EF299" s="793"/>
      <c r="EG299" s="793">
        <v>0.96109746109746108</v>
      </c>
      <c r="EH299" s="793"/>
      <c r="EI299" s="793">
        <v>0</v>
      </c>
      <c r="EJ299" s="793"/>
      <c r="EK299" s="1085"/>
      <c r="EL299" s="827"/>
      <c r="EM299" s="1086"/>
      <c r="EN299" s="793"/>
      <c r="EO299" s="795"/>
    </row>
    <row r="300" spans="128:145">
      <c r="DX300" s="793" t="s">
        <v>547</v>
      </c>
      <c r="DY300" s="793" t="s">
        <v>246</v>
      </c>
      <c r="DZ300" s="793" t="s">
        <v>6</v>
      </c>
      <c r="EA300" s="795" t="s">
        <v>247</v>
      </c>
      <c r="EB300" s="794">
        <v>190</v>
      </c>
      <c r="EC300" s="793"/>
      <c r="ED300" s="793">
        <v>190</v>
      </c>
      <c r="EE300" s="794">
        <v>4884</v>
      </c>
      <c r="EF300" s="793"/>
      <c r="EG300" s="794">
        <v>3.8902538902538905E-2</v>
      </c>
      <c r="EH300" s="793"/>
      <c r="EI300" s="794">
        <v>0</v>
      </c>
      <c r="EJ300" s="794"/>
      <c r="EK300" s="794"/>
      <c r="EL300" s="794"/>
      <c r="EM300" s="793"/>
      <c r="EN300" s="793"/>
      <c r="EO300" s="795"/>
    </row>
    <row r="301" spans="128:145">
      <c r="DX301" s="793" t="s">
        <v>549</v>
      </c>
      <c r="DY301" s="793" t="s">
        <v>549</v>
      </c>
      <c r="DZ301" s="793" t="s">
        <v>744</v>
      </c>
      <c r="EA301" s="795" t="s">
        <v>550</v>
      </c>
      <c r="EB301" s="794">
        <v>18565</v>
      </c>
      <c r="EC301" s="793"/>
      <c r="ED301" s="793">
        <v>18565</v>
      </c>
      <c r="EE301" s="794"/>
      <c r="EF301" s="793"/>
      <c r="EG301" s="794">
        <v>0.94478371501272262</v>
      </c>
      <c r="EH301" s="793"/>
      <c r="EI301" s="1021">
        <v>6399942</v>
      </c>
      <c r="EJ301" s="1021"/>
      <c r="EK301" s="1021">
        <v>6046561</v>
      </c>
      <c r="EL301" s="794">
        <v>6399942</v>
      </c>
      <c r="EM301" s="793">
        <v>0</v>
      </c>
      <c r="EN301" s="793"/>
      <c r="EO301" s="795"/>
    </row>
    <row r="302" spans="128:145">
      <c r="DX302" s="793" t="s">
        <v>549</v>
      </c>
      <c r="DY302" s="793" t="s">
        <v>164</v>
      </c>
      <c r="DZ302" s="793" t="s">
        <v>6</v>
      </c>
      <c r="EA302" s="795" t="s">
        <v>165</v>
      </c>
      <c r="EB302" s="794">
        <v>360</v>
      </c>
      <c r="EC302" s="793"/>
      <c r="ED302" s="793">
        <v>360</v>
      </c>
      <c r="EE302" s="794"/>
      <c r="EF302" s="793"/>
      <c r="EG302" s="794">
        <v>1.8320610687022901E-2</v>
      </c>
      <c r="EH302" s="793"/>
      <c r="EI302" s="794">
        <v>0</v>
      </c>
      <c r="EJ302" s="794"/>
      <c r="EK302" s="794">
        <v>117251</v>
      </c>
      <c r="EL302" s="794"/>
      <c r="EM302" s="793"/>
      <c r="EN302" s="793"/>
      <c r="EO302" s="795"/>
    </row>
    <row r="303" spans="128:145">
      <c r="DX303" s="793" t="s">
        <v>549</v>
      </c>
      <c r="DY303" s="793" t="s">
        <v>909</v>
      </c>
      <c r="DZ303" s="793" t="s">
        <v>6</v>
      </c>
      <c r="EA303" s="795" t="s">
        <v>910</v>
      </c>
      <c r="EB303" s="794">
        <v>725</v>
      </c>
      <c r="EC303" s="793"/>
      <c r="ED303" s="793">
        <v>725</v>
      </c>
      <c r="EE303" s="794">
        <v>19650</v>
      </c>
      <c r="EF303" s="793"/>
      <c r="EG303" s="794">
        <v>3.689567430025445E-2</v>
      </c>
      <c r="EH303" s="793"/>
      <c r="EI303" s="794">
        <v>0</v>
      </c>
      <c r="EJ303" s="794"/>
      <c r="EK303" s="794">
        <v>236130</v>
      </c>
      <c r="EL303" s="794"/>
      <c r="EM303" s="793"/>
      <c r="EN303" s="793"/>
      <c r="EO303" s="795"/>
    </row>
    <row r="304" spans="128:145">
      <c r="DX304" s="793" t="s">
        <v>551</v>
      </c>
      <c r="DY304" s="793" t="s">
        <v>551</v>
      </c>
      <c r="DZ304" s="793" t="s">
        <v>744</v>
      </c>
      <c r="EA304" s="795" t="s">
        <v>552</v>
      </c>
      <c r="EB304" s="794">
        <v>9086</v>
      </c>
      <c r="EC304" s="793"/>
      <c r="ED304" s="793">
        <v>9086</v>
      </c>
      <c r="EE304" s="794"/>
      <c r="EF304" s="793"/>
      <c r="EG304" s="794">
        <v>0.97614954877524707</v>
      </c>
      <c r="EH304" s="793"/>
      <c r="EI304" s="794">
        <v>2861850</v>
      </c>
      <c r="EJ304" s="794"/>
      <c r="EK304" s="794">
        <v>2793594</v>
      </c>
      <c r="EL304" s="794">
        <v>2861850</v>
      </c>
      <c r="EM304" s="793">
        <v>0</v>
      </c>
      <c r="EN304" s="793"/>
      <c r="EO304" s="795"/>
    </row>
    <row r="305" spans="128:145" ht="13.5" thickBot="1">
      <c r="DX305" s="793" t="s">
        <v>551</v>
      </c>
      <c r="DY305" s="793" t="s">
        <v>166</v>
      </c>
      <c r="DZ305" s="793" t="s">
        <v>6</v>
      </c>
      <c r="EA305" s="795" t="s">
        <v>1187</v>
      </c>
      <c r="EB305" s="1013">
        <v>222</v>
      </c>
      <c r="EC305" s="793"/>
      <c r="ED305" s="793">
        <v>222</v>
      </c>
      <c r="EE305" s="794">
        <v>9308</v>
      </c>
      <c r="EF305" s="793"/>
      <c r="EG305" s="794">
        <v>2.3850451224752902E-2</v>
      </c>
      <c r="EH305" s="793"/>
      <c r="EI305" s="1021">
        <v>0</v>
      </c>
      <c r="EJ305" s="1021"/>
      <c r="EK305" s="1087">
        <v>68256</v>
      </c>
      <c r="EL305" s="794"/>
      <c r="EM305" s="793"/>
      <c r="EN305" s="1013"/>
      <c r="EO305" s="795"/>
    </row>
    <row r="306" spans="128:145" ht="13.5" thickTop="1">
      <c r="DX306" s="793" t="s">
        <v>553</v>
      </c>
      <c r="DY306" s="793" t="s">
        <v>553</v>
      </c>
      <c r="DZ306" s="793" t="s">
        <v>744</v>
      </c>
      <c r="EA306" s="795" t="s">
        <v>554</v>
      </c>
      <c r="EB306" s="794">
        <v>11162</v>
      </c>
      <c r="EC306" s="793"/>
      <c r="ED306" s="793">
        <v>11162</v>
      </c>
      <c r="EE306" s="794"/>
      <c r="EF306" s="793"/>
      <c r="EG306" s="794">
        <v>0.83924812030075191</v>
      </c>
      <c r="EH306" s="793"/>
      <c r="EI306" s="794">
        <v>4342317</v>
      </c>
      <c r="EJ306" s="794"/>
      <c r="EK306" s="794">
        <v>3644281</v>
      </c>
      <c r="EL306" s="794">
        <v>4342317</v>
      </c>
      <c r="EM306" s="793">
        <v>0</v>
      </c>
      <c r="EN306" s="793"/>
      <c r="EO306" s="795"/>
    </row>
    <row r="307" spans="128:145">
      <c r="DX307" s="793" t="s">
        <v>553</v>
      </c>
      <c r="DY307" s="793" t="s">
        <v>168</v>
      </c>
      <c r="DZ307" s="793" t="s">
        <v>6</v>
      </c>
      <c r="EA307" s="795" t="s">
        <v>1188</v>
      </c>
      <c r="EB307" s="794">
        <v>1228</v>
      </c>
      <c r="EC307" s="793"/>
      <c r="ED307" s="793">
        <v>1228</v>
      </c>
      <c r="EE307" s="794"/>
      <c r="EF307" s="793"/>
      <c r="EG307" s="794">
        <v>9.2330827067669166E-2</v>
      </c>
      <c r="EH307" s="793"/>
      <c r="EI307" s="794">
        <v>0</v>
      </c>
      <c r="EJ307" s="794"/>
      <c r="EK307" s="794">
        <v>400930</v>
      </c>
      <c r="EL307" s="794"/>
      <c r="EM307" s="793"/>
      <c r="EN307" s="793"/>
      <c r="EO307" s="795"/>
    </row>
    <row r="308" spans="128:145">
      <c r="DX308" s="793" t="s">
        <v>553</v>
      </c>
      <c r="DY308" s="793" t="s">
        <v>911</v>
      </c>
      <c r="DZ308" s="793" t="s">
        <v>6</v>
      </c>
      <c r="EA308" s="795" t="s">
        <v>1189</v>
      </c>
      <c r="EB308" s="794">
        <v>910</v>
      </c>
      <c r="EC308" s="793"/>
      <c r="ED308" s="793">
        <v>910</v>
      </c>
      <c r="EE308" s="794">
        <v>13300</v>
      </c>
      <c r="EF308" s="793"/>
      <c r="EG308" s="1021">
        <v>6.8421052631578952E-2</v>
      </c>
      <c r="EH308" s="1023"/>
      <c r="EI308" s="1021">
        <v>0</v>
      </c>
      <c r="EJ308" s="1023"/>
      <c r="EK308" s="1021">
        <v>297106</v>
      </c>
      <c r="EL308" s="794"/>
      <c r="EM308" s="793"/>
      <c r="EN308" s="793"/>
      <c r="EO308" s="795"/>
    </row>
    <row r="309" spans="128:145">
      <c r="DX309" s="793" t="s">
        <v>555</v>
      </c>
      <c r="DY309" s="793" t="s">
        <v>555</v>
      </c>
      <c r="DZ309" s="793" t="s">
        <v>744</v>
      </c>
      <c r="EA309" s="795" t="s">
        <v>556</v>
      </c>
      <c r="EB309" s="794">
        <v>5182</v>
      </c>
      <c r="EC309" s="793"/>
      <c r="ED309" s="793">
        <v>5182</v>
      </c>
      <c r="EE309" s="794">
        <v>5182</v>
      </c>
      <c r="EF309" s="793"/>
      <c r="EG309" s="794">
        <v>1</v>
      </c>
      <c r="EH309" s="793"/>
      <c r="EI309" s="794">
        <v>1694597</v>
      </c>
      <c r="EJ309" s="793"/>
      <c r="EK309" s="793">
        <v>1694597</v>
      </c>
      <c r="EL309" s="794">
        <v>1694597</v>
      </c>
      <c r="EM309" s="793">
        <v>0</v>
      </c>
      <c r="EN309" s="793"/>
      <c r="EO309" s="795"/>
    </row>
    <row r="310" spans="128:145">
      <c r="DX310" s="622" t="s">
        <v>557</v>
      </c>
      <c r="DY310" s="622" t="s">
        <v>557</v>
      </c>
      <c r="DZ310" s="622" t="s">
        <v>744</v>
      </c>
      <c r="EA310" s="619" t="s">
        <v>558</v>
      </c>
      <c r="EB310" s="619">
        <v>2127</v>
      </c>
      <c r="ED310" s="619">
        <v>2127</v>
      </c>
      <c r="EE310" s="619">
        <v>2127</v>
      </c>
      <c r="EG310" s="619">
        <v>1</v>
      </c>
      <c r="EI310" s="619">
        <v>0</v>
      </c>
    </row>
    <row r="311" spans="128:145">
      <c r="EB311" s="619">
        <v>1555384</v>
      </c>
      <c r="EC311" s="619">
        <v>0</v>
      </c>
      <c r="ED311" s="619">
        <v>1555384</v>
      </c>
      <c r="EE311" s="619">
        <v>1555384</v>
      </c>
      <c r="EI311" s="619">
        <v>244278212</v>
      </c>
      <c r="EK311" s="619">
        <v>244174823</v>
      </c>
      <c r="EL311" s="619">
        <v>244174823</v>
      </c>
      <c r="EM311" s="619">
        <v>0</v>
      </c>
    </row>
    <row r="312" spans="128:145">
      <c r="EI312" s="619">
        <v>243896299</v>
      </c>
    </row>
    <row r="315" spans="128:145">
      <c r="EI315" s="619" t="s">
        <v>702</v>
      </c>
      <c r="EK315" s="619">
        <v>237876223</v>
      </c>
    </row>
    <row r="316" spans="128:145">
      <c r="EI316" s="619" t="s">
        <v>540</v>
      </c>
      <c r="EK316" s="619">
        <v>230427300</v>
      </c>
    </row>
    <row r="317" spans="128:145">
      <c r="EI317" s="619" t="s">
        <v>541</v>
      </c>
      <c r="EK317" s="619">
        <v>13747523</v>
      </c>
    </row>
    <row r="318" spans="128:145">
      <c r="EI318" s="619" t="s">
        <v>1038</v>
      </c>
      <c r="EK318" s="619">
        <v>1596160</v>
      </c>
    </row>
    <row r="319" spans="128:145">
      <c r="EI319" s="619" t="s">
        <v>286</v>
      </c>
      <c r="EK319" s="619">
        <v>245770983</v>
      </c>
      <c r="EL319" s="619" t="s">
        <v>559</v>
      </c>
    </row>
    <row r="322" spans="139:141">
      <c r="EI322" s="619" t="s">
        <v>524</v>
      </c>
      <c r="EK322" s="619">
        <v>-7894760</v>
      </c>
    </row>
    <row r="323" spans="139:141">
      <c r="EI323" s="619" t="s">
        <v>989</v>
      </c>
    </row>
  </sheetData>
  <mergeCells count="12">
    <mergeCell ref="DE1:DV1"/>
    <mergeCell ref="AX3:AZ3"/>
    <mergeCell ref="AQ4:AR4"/>
    <mergeCell ref="AS4:AU4"/>
    <mergeCell ref="AV4:AW4"/>
    <mergeCell ref="AX4:AZ4"/>
    <mergeCell ref="CC4:CJ4"/>
    <mergeCell ref="BP6:BR6"/>
    <mergeCell ref="ES122:ET122"/>
    <mergeCell ref="ES155:EU165"/>
    <mergeCell ref="ES173:EU173"/>
    <mergeCell ref="ES127:EV144"/>
  </mergeCells>
  <hyperlinks>
    <hyperlink ref="BC109" r:id="rId1" display="http://www.osbm.state.nc.us/ncosbm/facts_and_figures/socioeconomic_data/population_estimates/demog/densa00.html" xr:uid="{F67EDDDD-E1B4-4F8D-AA1D-64414B31AA0D}"/>
    <hyperlink ref="AC114" r:id="rId2" xr:uid="{3204B4D8-E697-4E27-9835-872C6175E095}"/>
    <hyperlink ref="N115" r:id="rId3" xr:uid="{354D4BD5-7114-486B-877A-5A0542ADE257}"/>
  </hyperlinks>
  <pageMargins left="0.2" right="0.2" top="0.25" bottom="0.25" header="0.3" footer="0.3"/>
  <pageSetup paperSize="5" scale="60" fitToWidth="3" orientation="portrait"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C9C6-0F25-442E-9B59-19D2D08AB465}">
  <sheetPr codeName="Sheet10"/>
  <dimension ref="A1:EW309"/>
  <sheetViews>
    <sheetView zoomScaleNormal="100" workbookViewId="0">
      <pane xSplit="2" ySplit="5" topLeftCell="C6" activePane="bottomRight" state="frozen"/>
      <selection pane="topRight" activeCell="C1" sqref="C1"/>
      <selection pane="bottomLeft" activeCell="A6" sqref="A6"/>
      <selection pane="bottomRight" activeCell="C2" sqref="C2"/>
    </sheetView>
  </sheetViews>
  <sheetFormatPr defaultColWidth="9.140625" defaultRowHeight="12.75"/>
  <cols>
    <col min="1" max="1" width="9.140625" style="619"/>
    <col min="2" max="2" width="17.5703125" style="619" bestFit="1" customWidth="1"/>
    <col min="3" max="3" width="11.7109375" style="619" bestFit="1" customWidth="1"/>
    <col min="4" max="4" width="11" style="619" customWidth="1"/>
    <col min="5" max="5" width="12.140625" style="619" customWidth="1"/>
    <col min="6" max="6" width="12.42578125" style="619" customWidth="1"/>
    <col min="7" max="7" width="9.28515625" style="619" bestFit="1" customWidth="1"/>
    <col min="8" max="8" width="11.85546875" style="619" customWidth="1"/>
    <col min="9" max="9" width="1" style="619" customWidth="1"/>
    <col min="10" max="10" width="1.140625" style="619" customWidth="1"/>
    <col min="11" max="12" width="9.140625" style="619"/>
    <col min="13" max="13" width="17.7109375" style="619" customWidth="1"/>
    <col min="14" max="14" width="15.7109375" style="619" customWidth="1"/>
    <col min="15" max="15" width="17.7109375" style="619" bestFit="1" customWidth="1"/>
    <col min="16" max="17" width="9.28515625" style="619" bestFit="1" customWidth="1"/>
    <col min="18" max="18" width="19" style="619" customWidth="1"/>
    <col min="19" max="20" width="15.42578125" style="619" customWidth="1"/>
    <col min="21" max="21" width="16.42578125" style="619" customWidth="1"/>
    <col min="22" max="22" width="17.5703125" style="619" customWidth="1"/>
    <col min="23" max="23" width="2" style="619" customWidth="1"/>
    <col min="24" max="24" width="4.5703125" style="619" customWidth="1"/>
    <col min="25" max="25" width="13" style="619" customWidth="1"/>
    <col min="26" max="26" width="19.42578125" style="619" bestFit="1" customWidth="1"/>
    <col min="27" max="27" width="17.85546875" style="619" customWidth="1"/>
    <col min="28" max="28" width="15.42578125" style="619" bestFit="1" customWidth="1"/>
    <col min="29" max="29" width="12.28515625" style="619" customWidth="1"/>
    <col min="30" max="30" width="15.42578125" style="619" bestFit="1" customWidth="1"/>
    <col min="31" max="31" width="10.5703125" style="619" customWidth="1"/>
    <col min="32" max="33" width="9.42578125" style="619" bestFit="1" customWidth="1"/>
    <col min="34" max="34" width="1.28515625" style="619" customWidth="1"/>
    <col min="35" max="35" width="9.140625" style="619"/>
    <col min="36" max="36" width="11.85546875" style="619" customWidth="1"/>
    <col min="37" max="37" width="15.28515625" style="619" customWidth="1"/>
    <col min="38" max="38" width="10.85546875" style="619" customWidth="1"/>
    <col min="39" max="44" width="9.7109375" style="619" bestFit="1" customWidth="1"/>
    <col min="45" max="45" width="11.140625" style="619" customWidth="1"/>
    <col min="46" max="46" width="9.7109375" style="619" bestFit="1" customWidth="1"/>
    <col min="47" max="47" width="12.7109375" style="619" bestFit="1" customWidth="1"/>
    <col min="48" max="48" width="9.7109375" style="619" bestFit="1" customWidth="1"/>
    <col min="49" max="49" width="13.28515625" style="619" customWidth="1"/>
    <col min="50" max="55" width="9.140625" style="619"/>
    <col min="56" max="56" width="17.140625" style="619" customWidth="1"/>
    <col min="57" max="57" width="12.42578125" style="619" bestFit="1" customWidth="1"/>
    <col min="58" max="58" width="14.140625" style="619" bestFit="1" customWidth="1"/>
    <col min="59" max="59" width="9.42578125" style="619" bestFit="1" customWidth="1"/>
    <col min="60" max="60" width="0.85546875" style="619" customWidth="1"/>
    <col min="61" max="61" width="10.5703125" style="619" bestFit="1" customWidth="1"/>
    <col min="62" max="62" width="9.42578125" style="619" bestFit="1" customWidth="1"/>
    <col min="63" max="63" width="11.7109375" style="619" bestFit="1" customWidth="1"/>
    <col min="64" max="64" width="9.42578125" style="619" bestFit="1" customWidth="1"/>
    <col min="65" max="67" width="9.140625" style="619"/>
    <col min="68" max="70" width="9.28515625" style="619" bestFit="1" customWidth="1"/>
    <col min="71" max="71" width="0.7109375" style="619" customWidth="1"/>
    <col min="72" max="72" width="12.7109375" style="619" bestFit="1" customWidth="1"/>
    <col min="73" max="73" width="11.7109375" style="619" bestFit="1" customWidth="1"/>
    <col min="74" max="74" width="0.85546875" style="619" customWidth="1"/>
    <col min="75" max="77" width="9.28515625" style="619" bestFit="1" customWidth="1"/>
    <col min="78" max="80" width="9.140625" style="619"/>
    <col min="81" max="84" width="9.42578125" style="619" bestFit="1" customWidth="1"/>
    <col min="85" max="85" width="9.28515625" style="619" bestFit="1" customWidth="1"/>
    <col min="86" max="86" width="1.28515625" style="619" customWidth="1"/>
    <col min="87" max="88" width="9.28515625" style="619" bestFit="1" customWidth="1"/>
    <col min="89" max="91" width="9.140625" style="619"/>
    <col min="92" max="92" width="9.42578125" style="619" bestFit="1" customWidth="1"/>
    <col min="93" max="93" width="1" style="619" customWidth="1"/>
    <col min="94" max="94" width="11.85546875" style="619" bestFit="1" customWidth="1"/>
    <col min="95" max="95" width="15.42578125" style="619" bestFit="1" customWidth="1"/>
    <col min="96" max="96" width="13" style="619" bestFit="1" customWidth="1"/>
    <col min="97" max="97" width="15.42578125" style="619" bestFit="1" customWidth="1"/>
    <col min="98" max="98" width="10.42578125" style="619" bestFit="1" customWidth="1"/>
    <col min="99" max="99" width="0.85546875" style="619" customWidth="1"/>
    <col min="100" max="100" width="10.42578125" style="619" bestFit="1" customWidth="1"/>
    <col min="101" max="102" width="9.42578125" style="619" bestFit="1" customWidth="1"/>
    <col min="103" max="103" width="0.85546875" style="619" customWidth="1"/>
    <col min="104" max="105" width="9.42578125" style="619" bestFit="1" customWidth="1"/>
    <col min="106" max="106" width="1.140625" style="619" customWidth="1"/>
    <col min="107" max="107" width="9.42578125" style="619" bestFit="1" customWidth="1"/>
    <col min="108" max="108" width="9.140625" style="619"/>
    <col min="109" max="126" width="3.85546875" style="619" customWidth="1"/>
    <col min="127" max="127" width="9.140625" style="619"/>
    <col min="128" max="128" width="9.42578125" style="619" bestFit="1" customWidth="1"/>
    <col min="129" max="130" width="9.140625" style="619"/>
    <col min="131" max="131" width="41.42578125" style="619" bestFit="1" customWidth="1"/>
    <col min="132" max="132" width="11.7109375" style="619" bestFit="1" customWidth="1"/>
    <col min="133" max="133" width="9.42578125" style="619" bestFit="1" customWidth="1"/>
    <col min="134" max="135" width="11.7109375" style="619" bestFit="1" customWidth="1"/>
    <col min="136" max="136" width="1.140625" style="619" customWidth="1"/>
    <col min="137" max="137" width="9.42578125" style="619" bestFit="1" customWidth="1"/>
    <col min="138" max="138" width="0.85546875" style="619" customWidth="1"/>
    <col min="139" max="139" width="13" style="619" customWidth="1"/>
    <col min="140" max="140" width="0.85546875" style="619" customWidth="1"/>
    <col min="141" max="141" width="14.28515625" style="619" bestFit="1" customWidth="1"/>
    <col min="142" max="142" width="14.140625" style="619" bestFit="1" customWidth="1"/>
    <col min="143" max="143" width="9.42578125" style="619" bestFit="1" customWidth="1"/>
    <col min="144" max="144" width="5.5703125" style="619" bestFit="1" customWidth="1"/>
    <col min="145" max="145" width="6.85546875" style="619" bestFit="1" customWidth="1"/>
    <col min="146" max="149" width="9.140625" style="619"/>
    <col min="150" max="150" width="28.85546875" style="619" bestFit="1" customWidth="1"/>
    <col min="151" max="151" width="14.28515625" style="619" bestFit="1" customWidth="1"/>
    <col min="152" max="16384" width="9.140625" style="619"/>
  </cols>
  <sheetData>
    <row r="1" spans="1:151">
      <c r="A1" s="618" t="s">
        <v>285</v>
      </c>
      <c r="AI1" s="620"/>
      <c r="AJ1" s="620"/>
      <c r="AK1" s="620"/>
      <c r="AL1" s="620"/>
      <c r="AM1" s="620"/>
      <c r="DE1" s="1229" t="s">
        <v>791</v>
      </c>
      <c r="DF1" s="1229"/>
      <c r="DG1" s="1229"/>
      <c r="DH1" s="1229"/>
      <c r="DI1" s="1229"/>
      <c r="DJ1" s="1229"/>
      <c r="DK1" s="1229"/>
      <c r="DL1" s="1229"/>
      <c r="DM1" s="1229"/>
      <c r="DN1" s="1229"/>
      <c r="DO1" s="1229"/>
      <c r="DP1" s="1229"/>
      <c r="DQ1" s="1229"/>
      <c r="DR1" s="1229"/>
      <c r="DS1" s="1229"/>
      <c r="DT1" s="1229"/>
      <c r="DU1" s="1229"/>
      <c r="DV1" s="1229"/>
      <c r="DX1" s="1088"/>
    </row>
    <row r="2" spans="1:151">
      <c r="A2" s="623" t="s">
        <v>1040</v>
      </c>
      <c r="B2" s="624"/>
      <c r="C2" s="624"/>
      <c r="D2" s="624"/>
      <c r="E2" s="624"/>
      <c r="K2" s="625"/>
      <c r="L2" s="625"/>
      <c r="M2" s="626"/>
      <c r="N2" s="626"/>
      <c r="O2" s="627"/>
      <c r="P2" s="625"/>
      <c r="Q2" s="625"/>
      <c r="R2" s="625"/>
      <c r="S2" s="625"/>
      <c r="T2" s="625"/>
      <c r="V2" s="625"/>
      <c r="X2" s="628"/>
      <c r="Y2" s="628"/>
      <c r="AA2" s="628"/>
      <c r="AB2" s="626"/>
      <c r="AC2" s="628"/>
      <c r="AD2" s="628"/>
      <c r="AE2" s="628"/>
      <c r="AG2" s="628"/>
      <c r="AJ2" s="629"/>
      <c r="AK2" s="629"/>
      <c r="AL2" s="629"/>
      <c r="AM2" s="629"/>
      <c r="AN2" s="629"/>
      <c r="AO2" s="629"/>
      <c r="AP2" s="629"/>
      <c r="AQ2" s="630"/>
      <c r="AR2" s="629"/>
      <c r="AS2" s="629"/>
      <c r="AT2" s="629"/>
      <c r="AU2" s="629"/>
      <c r="AV2" s="629"/>
      <c r="AW2" s="626"/>
      <c r="AX2" s="626"/>
      <c r="AY2" s="629"/>
      <c r="BB2" s="631"/>
      <c r="BC2" s="631"/>
      <c r="BD2" s="626"/>
      <c r="BE2" s="626"/>
      <c r="BF2" s="626"/>
      <c r="BG2" s="631"/>
      <c r="BH2" s="631"/>
      <c r="BI2" s="626"/>
      <c r="BJ2" s="626"/>
      <c r="BL2" s="626"/>
      <c r="BN2" s="632" t="s">
        <v>291</v>
      </c>
      <c r="BO2" s="633"/>
      <c r="BP2" s="634"/>
      <c r="BQ2" s="635"/>
      <c r="BR2" s="635"/>
      <c r="BS2" s="633"/>
      <c r="BT2" s="635"/>
      <c r="BU2" s="636"/>
      <c r="BV2" s="635"/>
      <c r="BW2" s="636"/>
      <c r="BX2" s="637"/>
      <c r="BY2" s="633"/>
      <c r="CB2" s="638"/>
      <c r="CC2" s="638"/>
      <c r="CD2" s="639"/>
      <c r="CE2" s="640"/>
      <c r="CF2" s="638"/>
      <c r="CG2" s="638"/>
      <c r="CH2" s="638"/>
      <c r="CI2" s="638"/>
      <c r="CM2" s="641"/>
      <c r="CN2" s="641"/>
      <c r="CO2" s="641"/>
      <c r="CQ2" s="641"/>
      <c r="CR2" s="640"/>
      <c r="CS2" s="641"/>
      <c r="CT2" s="641"/>
      <c r="CU2" s="641"/>
      <c r="CV2" s="641"/>
      <c r="CW2" s="641"/>
      <c r="CX2" s="642"/>
      <c r="CY2" s="642"/>
      <c r="CZ2" s="642"/>
      <c r="DA2" s="642"/>
      <c r="DB2" s="642"/>
      <c r="DE2" s="643"/>
      <c r="DF2" s="644"/>
      <c r="DG2" s="644"/>
      <c r="DH2" s="644"/>
      <c r="DI2" s="644"/>
      <c r="DJ2" s="644"/>
      <c r="DK2" s="640"/>
      <c r="DL2" s="644"/>
      <c r="DM2" s="644"/>
      <c r="DN2" s="644"/>
      <c r="DO2" s="644"/>
      <c r="DP2" s="644"/>
      <c r="DQ2" s="645"/>
      <c r="DS2" s="645"/>
      <c r="DT2" s="645"/>
      <c r="DU2" s="645"/>
      <c r="DX2" s="1088"/>
      <c r="DY2" s="646"/>
      <c r="EA2" s="647"/>
      <c r="EB2" s="648"/>
      <c r="EC2" s="640"/>
      <c r="ED2" s="646"/>
      <c r="EE2" s="648"/>
      <c r="EF2" s="646"/>
      <c r="EG2" s="648"/>
      <c r="EH2" s="646"/>
      <c r="EI2" s="648"/>
      <c r="EJ2" s="648"/>
      <c r="EL2" s="609"/>
      <c r="EM2" s="622"/>
      <c r="ES2" s="622"/>
      <c r="ET2" s="649"/>
    </row>
    <row r="3" spans="1:151" ht="13.5" thickBot="1">
      <c r="A3" s="623" t="s">
        <v>250</v>
      </c>
      <c r="B3" s="624"/>
      <c r="C3" s="624"/>
      <c r="D3" s="624"/>
      <c r="E3" s="624"/>
      <c r="K3" s="647" t="s">
        <v>258</v>
      </c>
      <c r="M3" s="650"/>
      <c r="N3" s="650"/>
      <c r="O3" s="627"/>
      <c r="T3" s="650"/>
      <c r="U3" s="650"/>
      <c r="X3" s="651" t="s">
        <v>287</v>
      </c>
      <c r="Y3" s="652"/>
      <c r="AA3" s="652"/>
      <c r="AB3" s="650"/>
      <c r="AC3" s="652"/>
      <c r="AD3" s="653"/>
      <c r="AE3" s="652"/>
      <c r="AF3" s="652"/>
      <c r="AG3" s="652"/>
      <c r="AI3" s="654" t="s">
        <v>289</v>
      </c>
      <c r="AJ3" s="655"/>
      <c r="AK3" s="655"/>
      <c r="AL3" s="655"/>
      <c r="AM3" s="655"/>
      <c r="AN3" s="655"/>
      <c r="AO3" s="655"/>
      <c r="AP3" s="655"/>
      <c r="AQ3" s="655"/>
      <c r="AR3" s="655"/>
      <c r="AS3" s="655"/>
      <c r="AT3" s="655"/>
      <c r="AU3" s="655"/>
      <c r="AV3" s="655"/>
      <c r="AW3" s="655"/>
      <c r="AX3" s="1232" t="s">
        <v>792</v>
      </c>
      <c r="AY3" s="1232"/>
      <c r="AZ3" s="1232"/>
      <c r="BB3" s="618" t="s">
        <v>290</v>
      </c>
      <c r="BC3" s="631"/>
      <c r="BD3" s="626"/>
      <c r="BE3" s="626"/>
      <c r="BF3" s="626"/>
      <c r="BG3" s="631"/>
      <c r="BH3" s="631"/>
      <c r="BI3" s="626"/>
      <c r="BJ3" s="626"/>
      <c r="BL3" s="626"/>
      <c r="BN3" s="632"/>
      <c r="BO3" s="633"/>
      <c r="BP3" s="634"/>
      <c r="BQ3" s="635"/>
      <c r="BR3" s="635"/>
      <c r="BS3" s="633"/>
      <c r="BT3" s="635"/>
      <c r="BU3" s="636"/>
      <c r="BV3" s="635"/>
      <c r="BW3" s="636"/>
      <c r="BX3" s="637"/>
      <c r="BY3" s="633"/>
      <c r="CA3" s="656" t="s">
        <v>292</v>
      </c>
      <c r="CB3" s="639"/>
      <c r="CC3" s="639"/>
      <c r="CE3" s="639"/>
      <c r="CF3" s="639"/>
      <c r="CG3" s="639"/>
      <c r="CH3" s="639"/>
      <c r="CI3" s="639"/>
      <c r="CJ3" s="639"/>
      <c r="CL3" s="657" t="s">
        <v>858</v>
      </c>
      <c r="CM3" s="641"/>
      <c r="CN3" s="641"/>
      <c r="CO3" s="641"/>
      <c r="CQ3" s="641"/>
      <c r="CR3" s="640"/>
      <c r="CS3" s="641"/>
      <c r="CT3" s="641"/>
      <c r="CU3" s="641"/>
      <c r="CV3" s="641"/>
      <c r="CW3" s="641"/>
      <c r="CX3" s="642"/>
      <c r="CY3" s="642"/>
      <c r="CZ3" s="642"/>
      <c r="DA3" s="642"/>
      <c r="DB3" s="642"/>
      <c r="DE3" s="643" t="s">
        <v>294</v>
      </c>
      <c r="DF3" s="644"/>
      <c r="DG3" s="644"/>
      <c r="DH3" s="644"/>
      <c r="DI3" s="644"/>
      <c r="DJ3" s="645"/>
      <c r="DK3" s="640"/>
      <c r="DL3" s="644"/>
      <c r="DM3" s="644"/>
      <c r="DN3" s="644"/>
      <c r="DO3" s="645"/>
      <c r="DP3" s="644"/>
      <c r="DQ3" s="645"/>
      <c r="DS3" s="645"/>
      <c r="DT3" s="645"/>
      <c r="DU3" s="645"/>
      <c r="DX3" s="643" t="s">
        <v>295</v>
      </c>
      <c r="DY3" s="646"/>
      <c r="EA3" s="647"/>
      <c r="EB3" s="648"/>
      <c r="EC3" s="640"/>
      <c r="ED3" s="646"/>
      <c r="EE3" s="648"/>
      <c r="EF3" s="646"/>
      <c r="EG3" s="648"/>
      <c r="EH3" s="646"/>
      <c r="EI3" s="648"/>
      <c r="EJ3" s="648"/>
      <c r="EL3" s="609"/>
      <c r="EM3" s="622"/>
      <c r="ES3" s="1089"/>
      <c r="ET3" s="658" t="s">
        <v>722</v>
      </c>
    </row>
    <row r="4" spans="1:151" ht="13.5" thickBot="1">
      <c r="A4" s="623" t="s">
        <v>251</v>
      </c>
      <c r="B4" s="659"/>
      <c r="C4" s="659"/>
      <c r="D4" s="660"/>
      <c r="E4" s="659"/>
      <c r="F4" s="659"/>
      <c r="G4" s="659"/>
      <c r="H4" s="659"/>
      <c r="I4" s="659"/>
      <c r="K4" s="661" t="s">
        <v>259</v>
      </c>
      <c r="M4" s="650"/>
      <c r="N4" s="650"/>
      <c r="O4" s="650"/>
      <c r="R4" s="662" t="s">
        <v>693</v>
      </c>
      <c r="S4" s="662" t="s">
        <v>183</v>
      </c>
      <c r="T4" s="662" t="s">
        <v>313</v>
      </c>
      <c r="U4" s="662" t="s">
        <v>704</v>
      </c>
      <c r="V4" s="662" t="s">
        <v>705</v>
      </c>
      <c r="X4" s="663" t="s">
        <v>288</v>
      </c>
      <c r="Y4" s="652"/>
      <c r="Z4" s="652"/>
      <c r="AA4" s="664" t="s">
        <v>706</v>
      </c>
      <c r="AB4" s="665" t="s">
        <v>707</v>
      </c>
      <c r="AC4" s="664" t="s">
        <v>757</v>
      </c>
      <c r="AD4" s="666" t="s">
        <v>746</v>
      </c>
      <c r="AE4" s="652"/>
      <c r="AF4" s="652"/>
      <c r="AG4" s="652"/>
      <c r="AI4" s="667" t="s">
        <v>278</v>
      </c>
      <c r="AJ4" s="668"/>
      <c r="AK4" s="668"/>
      <c r="AL4" s="669"/>
      <c r="AM4" s="668"/>
      <c r="AN4" s="670" t="s">
        <v>515</v>
      </c>
      <c r="AO4" s="671"/>
      <c r="AP4" s="672"/>
      <c r="AQ4" s="1219" t="s">
        <v>742</v>
      </c>
      <c r="AR4" s="1220"/>
      <c r="AS4" s="1221" t="s">
        <v>395</v>
      </c>
      <c r="AT4" s="1222"/>
      <c r="AU4" s="1223"/>
      <c r="AV4" s="1224" t="s">
        <v>396</v>
      </c>
      <c r="AW4" s="1225"/>
      <c r="AX4" s="1226" t="s">
        <v>559</v>
      </c>
      <c r="AY4" s="1226"/>
      <c r="AZ4" s="1226"/>
      <c r="BB4" s="618" t="s">
        <v>760</v>
      </c>
      <c r="BC4" s="673"/>
      <c r="BD4" s="650"/>
      <c r="BE4" s="650"/>
      <c r="BF4" s="650"/>
      <c r="BG4" s="673"/>
      <c r="BH4" s="673"/>
      <c r="BI4" s="650"/>
      <c r="BJ4" s="650"/>
      <c r="BK4" s="650"/>
      <c r="BL4" s="650"/>
      <c r="BN4" s="674"/>
      <c r="BO4" s="674"/>
      <c r="BP4" s="675"/>
      <c r="BQ4" s="675"/>
      <c r="BR4" s="675"/>
      <c r="BS4" s="674"/>
      <c r="BT4" s="675"/>
      <c r="BU4" s="676"/>
      <c r="BV4" s="675"/>
      <c r="BW4" s="676"/>
      <c r="BX4" s="677"/>
      <c r="BY4" s="674"/>
      <c r="BZ4" s="674"/>
      <c r="CA4" s="675"/>
      <c r="CB4" s="639"/>
      <c r="CC4" s="1203"/>
      <c r="CD4" s="1203"/>
      <c r="CE4" s="1203"/>
      <c r="CF4" s="1203"/>
      <c r="CG4" s="1203"/>
      <c r="CH4" s="1203"/>
      <c r="CI4" s="1203"/>
      <c r="CJ4" s="1203"/>
      <c r="CL4" s="678"/>
      <c r="CM4" s="642"/>
      <c r="CN4" s="679"/>
      <c r="CO4" s="680"/>
      <c r="CQ4" s="680"/>
      <c r="CR4" s="680"/>
      <c r="CS4" s="680"/>
      <c r="CT4" s="679"/>
      <c r="CU4" s="680"/>
      <c r="CV4" s="679"/>
      <c r="CW4" s="642"/>
      <c r="CX4" s="642"/>
      <c r="CY4" s="642"/>
      <c r="CZ4" s="642"/>
      <c r="DA4" s="642"/>
      <c r="DB4" s="642"/>
      <c r="DC4" s="642"/>
      <c r="DE4" s="643" t="s">
        <v>403</v>
      </c>
      <c r="DF4" s="645"/>
      <c r="DG4" s="645"/>
      <c r="DH4" s="645"/>
      <c r="DI4" s="645"/>
      <c r="DJ4" s="645"/>
      <c r="DK4" s="645"/>
      <c r="DL4" s="681" t="s">
        <v>748</v>
      </c>
      <c r="DM4" s="645">
        <f>DL106</f>
        <v>0</v>
      </c>
      <c r="DN4" s="645"/>
      <c r="DO4" s="645"/>
      <c r="DP4" s="645"/>
      <c r="DQ4" s="681" t="s">
        <v>748</v>
      </c>
      <c r="DR4" s="645">
        <f>DQ106</f>
        <v>0</v>
      </c>
      <c r="DS4" s="645"/>
      <c r="DT4" s="645"/>
      <c r="DU4" s="645"/>
      <c r="DX4" s="1090" t="s">
        <v>284</v>
      </c>
      <c r="DY4" s="622"/>
      <c r="DZ4" s="622"/>
      <c r="EA4" s="622"/>
      <c r="EB4" s="622"/>
      <c r="EC4" s="622"/>
      <c r="ED4" s="622"/>
      <c r="EE4" s="622"/>
      <c r="EF4" s="622"/>
      <c r="EG4" s="622"/>
      <c r="EH4" s="622"/>
      <c r="EI4" s="662" t="s">
        <v>693</v>
      </c>
      <c r="EJ4" s="622"/>
      <c r="EK4" s="622"/>
      <c r="EL4" s="662" t="s">
        <v>183</v>
      </c>
      <c r="EM4" s="622"/>
      <c r="ET4" s="658" t="s">
        <v>1040</v>
      </c>
    </row>
    <row r="5" spans="1:151" ht="108" customHeight="1" thickBot="1">
      <c r="A5" s="682" t="s">
        <v>574</v>
      </c>
      <c r="B5" s="683" t="s">
        <v>694</v>
      </c>
      <c r="C5" s="683" t="s">
        <v>698</v>
      </c>
      <c r="D5" s="684" t="s">
        <v>697</v>
      </c>
      <c r="E5" s="683" t="s">
        <v>699</v>
      </c>
      <c r="F5" s="683" t="s">
        <v>511</v>
      </c>
      <c r="G5" s="683" t="s">
        <v>512</v>
      </c>
      <c r="H5" s="685" t="s">
        <v>235</v>
      </c>
      <c r="K5" s="686" t="s">
        <v>564</v>
      </c>
      <c r="L5" s="687" t="s">
        <v>561</v>
      </c>
      <c r="M5" s="688" t="s">
        <v>1000</v>
      </c>
      <c r="N5" s="688" t="s">
        <v>562</v>
      </c>
      <c r="O5" s="689" t="s">
        <v>563</v>
      </c>
      <c r="P5" s="687" t="s">
        <v>480</v>
      </c>
      <c r="Q5" s="687" t="s">
        <v>750</v>
      </c>
      <c r="R5" s="690" t="s">
        <v>737</v>
      </c>
      <c r="S5" s="691" t="s">
        <v>566</v>
      </c>
      <c r="T5" s="687" t="s">
        <v>567</v>
      </c>
      <c r="U5" s="687" t="s">
        <v>568</v>
      </c>
      <c r="V5" s="692" t="s">
        <v>736</v>
      </c>
      <c r="X5" s="693" t="s">
        <v>564</v>
      </c>
      <c r="Y5" s="694" t="s">
        <v>561</v>
      </c>
      <c r="Z5" s="693" t="s">
        <v>738</v>
      </c>
      <c r="AA5" s="695" t="s">
        <v>509</v>
      </c>
      <c r="AB5" s="696" t="s">
        <v>514</v>
      </c>
      <c r="AC5" s="697" t="s">
        <v>1001</v>
      </c>
      <c r="AD5" s="698" t="s">
        <v>510</v>
      </c>
      <c r="AE5" s="699" t="s">
        <v>1002</v>
      </c>
      <c r="AF5" s="700" t="s">
        <v>581</v>
      </c>
      <c r="AG5" s="695" t="s">
        <v>582</v>
      </c>
      <c r="AI5" s="701" t="s">
        <v>564</v>
      </c>
      <c r="AJ5" s="702" t="s">
        <v>561</v>
      </c>
      <c r="AK5" s="703" t="s">
        <v>739</v>
      </c>
      <c r="AL5" s="703" t="s">
        <v>1002</v>
      </c>
      <c r="AM5" s="704" t="s">
        <v>740</v>
      </c>
      <c r="AN5" s="705" t="s">
        <v>175</v>
      </c>
      <c r="AO5" s="703" t="s">
        <v>174</v>
      </c>
      <c r="AP5" s="704" t="s">
        <v>173</v>
      </c>
      <c r="AQ5" s="705" t="s">
        <v>741</v>
      </c>
      <c r="AR5" s="704" t="s">
        <v>176</v>
      </c>
      <c r="AS5" s="705" t="s">
        <v>394</v>
      </c>
      <c r="AT5" s="703" t="s">
        <v>523</v>
      </c>
      <c r="AU5" s="704" t="s">
        <v>691</v>
      </c>
      <c r="AV5" s="705" t="s">
        <v>915</v>
      </c>
      <c r="AW5" s="706" t="s">
        <v>692</v>
      </c>
      <c r="BB5" s="707" t="s">
        <v>564</v>
      </c>
      <c r="BC5" s="708" t="s">
        <v>561</v>
      </c>
      <c r="BD5" s="709" t="s">
        <v>738</v>
      </c>
      <c r="BE5" s="709" t="s">
        <v>399</v>
      </c>
      <c r="BF5" s="709" t="s">
        <v>525</v>
      </c>
      <c r="BG5" s="710" t="s">
        <v>582</v>
      </c>
      <c r="BH5" s="711"/>
      <c r="BI5" s="709" t="s">
        <v>1002</v>
      </c>
      <c r="BJ5" s="709" t="s">
        <v>526</v>
      </c>
      <c r="BK5" s="709" t="s">
        <v>1003</v>
      </c>
      <c r="BL5" s="709" t="s">
        <v>400</v>
      </c>
      <c r="BN5" s="712" t="s">
        <v>529</v>
      </c>
      <c r="BO5" s="712" t="s">
        <v>561</v>
      </c>
      <c r="BP5" s="713">
        <v>2014</v>
      </c>
      <c r="BQ5" s="713">
        <v>2015</v>
      </c>
      <c r="BR5" s="713">
        <v>2016</v>
      </c>
      <c r="BT5" s="714" t="s">
        <v>1034</v>
      </c>
      <c r="BU5" s="714" t="s">
        <v>750</v>
      </c>
      <c r="BW5" s="714" t="s">
        <v>1035</v>
      </c>
      <c r="BX5" s="714" t="s">
        <v>1037</v>
      </c>
      <c r="BY5" s="714" t="s">
        <v>277</v>
      </c>
      <c r="BZ5" s="715"/>
      <c r="CA5" s="716" t="s">
        <v>529</v>
      </c>
      <c r="CB5" s="716" t="s">
        <v>687</v>
      </c>
      <c r="CC5" s="717" t="s">
        <v>965</v>
      </c>
      <c r="CD5" s="717" t="s">
        <v>966</v>
      </c>
      <c r="CE5" s="717">
        <v>2015</v>
      </c>
      <c r="CF5" s="716" t="s">
        <v>688</v>
      </c>
      <c r="CG5" s="718" t="s">
        <v>690</v>
      </c>
      <c r="CH5" s="719"/>
      <c r="CI5" s="716" t="s">
        <v>1007</v>
      </c>
      <c r="CJ5" s="716" t="s">
        <v>689</v>
      </c>
      <c r="CL5" s="720" t="s">
        <v>564</v>
      </c>
      <c r="CM5" s="721" t="s">
        <v>561</v>
      </c>
      <c r="CN5" s="722" t="s">
        <v>530</v>
      </c>
      <c r="CO5" s="723"/>
      <c r="CP5" s="724" t="s">
        <v>1002</v>
      </c>
      <c r="CQ5" s="726" t="s">
        <v>1008</v>
      </c>
      <c r="CR5" s="726" t="s">
        <v>401</v>
      </c>
      <c r="CS5" s="726" t="s">
        <v>560</v>
      </c>
      <c r="CT5" s="727" t="s">
        <v>402</v>
      </c>
      <c r="CU5" s="728"/>
      <c r="CV5" s="729" t="s">
        <v>1009</v>
      </c>
      <c r="CW5" s="726" t="s">
        <v>1010</v>
      </c>
      <c r="CX5" s="730" t="s">
        <v>531</v>
      </c>
      <c r="CY5" s="731"/>
      <c r="CZ5" s="732" t="s">
        <v>532</v>
      </c>
      <c r="DA5" s="730" t="s">
        <v>184</v>
      </c>
      <c r="DB5" s="731"/>
      <c r="DC5" s="733" t="s">
        <v>185</v>
      </c>
      <c r="DX5" s="734" t="s">
        <v>574</v>
      </c>
      <c r="DY5" s="735" t="s">
        <v>3</v>
      </c>
      <c r="DZ5" s="734" t="s">
        <v>4</v>
      </c>
      <c r="EA5" s="734" t="s">
        <v>5</v>
      </c>
      <c r="EB5" s="735" t="s">
        <v>1002</v>
      </c>
      <c r="EC5" s="736" t="s">
        <v>1011</v>
      </c>
      <c r="ED5" s="736" t="s">
        <v>170</v>
      </c>
      <c r="EE5" s="736" t="s">
        <v>533</v>
      </c>
      <c r="EF5" s="737"/>
      <c r="EG5" s="736" t="s">
        <v>171</v>
      </c>
      <c r="EH5" s="737"/>
      <c r="EI5" s="736" t="s">
        <v>534</v>
      </c>
      <c r="EJ5" s="736"/>
      <c r="EK5" s="738" t="s">
        <v>172</v>
      </c>
      <c r="EL5" s="736" t="s">
        <v>535</v>
      </c>
      <c r="EM5" s="736" t="s">
        <v>1012</v>
      </c>
      <c r="EN5" s="739" t="s">
        <v>713</v>
      </c>
      <c r="EO5" s="739" t="s">
        <v>714</v>
      </c>
      <c r="ES5" s="740" t="s">
        <v>564</v>
      </c>
      <c r="ET5" s="741" t="s">
        <v>5</v>
      </c>
      <c r="EU5" s="742" t="s">
        <v>721</v>
      </c>
    </row>
    <row r="6" spans="1:151" ht="12.75" customHeight="1">
      <c r="A6" s="743" t="s">
        <v>315</v>
      </c>
      <c r="B6" s="744" t="s">
        <v>316</v>
      </c>
      <c r="C6" s="744">
        <v>23019</v>
      </c>
      <c r="D6" s="745">
        <v>24984</v>
      </c>
      <c r="E6" s="746"/>
      <c r="F6" s="746">
        <v>24984</v>
      </c>
      <c r="G6" s="746"/>
      <c r="H6" s="747">
        <v>24984</v>
      </c>
      <c r="K6" s="748" t="s">
        <v>315</v>
      </c>
      <c r="L6" s="749" t="s">
        <v>316</v>
      </c>
      <c r="M6" s="755">
        <v>10498983614</v>
      </c>
      <c r="N6" s="1098">
        <v>168790742</v>
      </c>
      <c r="O6" s="755">
        <f t="shared" ref="O6:O69" si="0">M6-N6</f>
        <v>10330192872</v>
      </c>
      <c r="P6" s="752">
        <v>2009</v>
      </c>
      <c r="Q6" s="752">
        <v>1.0590999999999999</v>
      </c>
      <c r="R6" s="749">
        <f t="shared" ref="R6:R69" si="1">ROUND(O6/Q6,0)</f>
        <v>9753746456</v>
      </c>
      <c r="S6" s="753">
        <f t="shared" ref="S6:S69" si="2">N6</f>
        <v>168790742</v>
      </c>
      <c r="T6" s="749">
        <v>315569019</v>
      </c>
      <c r="U6" s="749">
        <v>2503134897</v>
      </c>
      <c r="V6" s="749">
        <f t="shared" ref="V6:V69" si="3">SUM(R6:U6)</f>
        <v>12741241114</v>
      </c>
      <c r="X6" s="619" t="s">
        <v>315</v>
      </c>
      <c r="Y6" s="619" t="s">
        <v>316</v>
      </c>
      <c r="Z6" s="759">
        <v>12741241114</v>
      </c>
      <c r="AA6" s="754">
        <v>85111490.641520008</v>
      </c>
      <c r="AB6" s="755">
        <v>26667773</v>
      </c>
      <c r="AC6" s="756">
        <v>779760</v>
      </c>
      <c r="AD6" s="757">
        <v>112559023.64152001</v>
      </c>
      <c r="AE6" s="758">
        <v>24984</v>
      </c>
      <c r="AF6" s="759">
        <v>4505</v>
      </c>
      <c r="AG6" s="759">
        <v>0.77410000000000001</v>
      </c>
      <c r="AI6" s="619" t="s">
        <v>315</v>
      </c>
      <c r="AJ6" s="619" t="s">
        <v>316</v>
      </c>
      <c r="AK6" s="760">
        <v>112559023.64152001</v>
      </c>
      <c r="AL6" s="761">
        <v>24984</v>
      </c>
      <c r="AM6" s="762">
        <v>4505</v>
      </c>
      <c r="AN6" s="763">
        <v>0.77410000000000001</v>
      </c>
      <c r="AO6" s="764">
        <v>1.339</v>
      </c>
      <c r="AP6" s="765">
        <v>0.88100000000000001</v>
      </c>
      <c r="AQ6" s="763">
        <v>0.88400000000000001</v>
      </c>
      <c r="AR6" s="766">
        <v>0.88400000000000001</v>
      </c>
      <c r="AS6" s="763">
        <v>1616.68</v>
      </c>
      <c r="AT6" s="764">
        <v>212.13999999999987</v>
      </c>
      <c r="AU6" s="765">
        <v>5300106</v>
      </c>
      <c r="AV6" s="763">
        <v>0.90200000000000002</v>
      </c>
      <c r="AW6" s="767">
        <v>4780696</v>
      </c>
      <c r="BB6" s="619" t="s">
        <v>315</v>
      </c>
      <c r="BC6" s="619" t="s">
        <v>583</v>
      </c>
      <c r="BD6" s="768">
        <v>12741241114</v>
      </c>
      <c r="BE6" s="769">
        <v>429.98899999999998</v>
      </c>
      <c r="BF6" s="770">
        <v>29631551</v>
      </c>
      <c r="BG6" s="771">
        <v>1.339</v>
      </c>
      <c r="BH6" s="673"/>
      <c r="BI6" s="770">
        <v>24984</v>
      </c>
      <c r="BJ6" s="769">
        <v>58.1</v>
      </c>
      <c r="BK6" s="770">
        <v>157235</v>
      </c>
      <c r="BL6" s="770">
        <v>366</v>
      </c>
      <c r="BN6" s="723"/>
      <c r="BO6" s="723"/>
      <c r="BP6" s="1234" t="s">
        <v>708</v>
      </c>
      <c r="BQ6" s="1234"/>
      <c r="BR6" s="1234"/>
      <c r="BT6" s="1091" t="s">
        <v>709</v>
      </c>
      <c r="BU6" s="1091" t="s">
        <v>710</v>
      </c>
      <c r="BW6" s="1091" t="s">
        <v>1033</v>
      </c>
      <c r="BX6" s="1091" t="s">
        <v>1036</v>
      </c>
      <c r="BY6" s="1091"/>
      <c r="BZ6" s="715"/>
      <c r="CA6" s="619" t="s">
        <v>315</v>
      </c>
      <c r="CB6" s="619" t="s">
        <v>583</v>
      </c>
      <c r="CC6" s="770">
        <v>33666</v>
      </c>
      <c r="CD6" s="770">
        <v>34926</v>
      </c>
      <c r="CE6" s="770">
        <v>36025</v>
      </c>
      <c r="CF6" s="779">
        <v>34872.333333333336</v>
      </c>
      <c r="CG6" s="779">
        <v>0.88100000000000001</v>
      </c>
      <c r="CH6" s="639"/>
      <c r="CI6" s="779">
        <v>-1152.6666666666642</v>
      </c>
      <c r="CJ6" s="779">
        <v>-3.2000000000000001E-2</v>
      </c>
      <c r="CL6" s="619" t="s">
        <v>315</v>
      </c>
      <c r="CM6" s="619" t="s">
        <v>583</v>
      </c>
      <c r="CN6" s="780">
        <v>0.88400000000000001</v>
      </c>
      <c r="CO6" s="781"/>
      <c r="CP6" s="780">
        <v>24984</v>
      </c>
      <c r="CQ6" s="782">
        <v>36417749</v>
      </c>
      <c r="CR6" s="782">
        <v>0</v>
      </c>
      <c r="CS6" s="783">
        <v>36417749</v>
      </c>
      <c r="CT6" s="783">
        <v>1457.64</v>
      </c>
      <c r="CU6" s="781"/>
      <c r="CV6" s="784">
        <v>1616.68</v>
      </c>
      <c r="CW6" s="780">
        <v>212.13999999999987</v>
      </c>
      <c r="CX6" s="785">
        <v>0.90200000000000002</v>
      </c>
      <c r="CY6" s="786"/>
      <c r="CZ6" s="787">
        <v>0.61399999999999999</v>
      </c>
      <c r="DA6" s="783" t="s">
        <v>2</v>
      </c>
      <c r="DB6" s="781"/>
      <c r="DC6" s="788">
        <v>0.90200000000000002</v>
      </c>
      <c r="DX6" s="1038" t="s">
        <v>315</v>
      </c>
      <c r="DY6" s="1038" t="s">
        <v>315</v>
      </c>
      <c r="DZ6" s="1038" t="s">
        <v>744</v>
      </c>
      <c r="EA6" s="1039" t="s">
        <v>316</v>
      </c>
      <c r="EB6" s="792">
        <v>23019</v>
      </c>
      <c r="EC6" s="793"/>
      <c r="ED6" s="794">
        <v>23019</v>
      </c>
      <c r="EE6" s="794"/>
      <c r="EF6" s="793"/>
      <c r="EG6" s="794">
        <v>0.9213496637848223</v>
      </c>
      <c r="EH6" s="793"/>
      <c r="EI6" s="794">
        <v>4780696</v>
      </c>
      <c r="EJ6" s="794"/>
      <c r="EK6" s="794">
        <v>4404693</v>
      </c>
      <c r="EL6" s="794">
        <v>4780696</v>
      </c>
      <c r="EM6" s="793">
        <v>0</v>
      </c>
      <c r="EN6" s="793"/>
      <c r="EO6" s="795"/>
      <c r="ES6" s="796" t="s">
        <v>315</v>
      </c>
      <c r="ET6" s="797" t="s">
        <v>316</v>
      </c>
      <c r="EU6" s="411">
        <v>4404693</v>
      </c>
    </row>
    <row r="7" spans="1:151" ht="12.75" customHeight="1">
      <c r="A7" s="798" t="s">
        <v>317</v>
      </c>
      <c r="B7" s="799" t="s">
        <v>318</v>
      </c>
      <c r="C7" s="744">
        <v>4960</v>
      </c>
      <c r="D7" s="745">
        <v>4960</v>
      </c>
      <c r="E7" s="800"/>
      <c r="F7" s="800">
        <v>4960</v>
      </c>
      <c r="G7" s="800"/>
      <c r="H7" s="801">
        <v>4960</v>
      </c>
      <c r="K7" s="802" t="s">
        <v>317</v>
      </c>
      <c r="L7" s="803" t="s">
        <v>318</v>
      </c>
      <c r="M7" s="756">
        <v>2069300505</v>
      </c>
      <c r="N7" s="1099">
        <v>154253156</v>
      </c>
      <c r="O7" s="756">
        <f t="shared" si="0"/>
        <v>1915047349</v>
      </c>
      <c r="P7" s="802">
        <v>2015</v>
      </c>
      <c r="Q7" s="752">
        <v>0.95830000000000004</v>
      </c>
      <c r="R7" s="803">
        <f t="shared" si="1"/>
        <v>1998379786</v>
      </c>
      <c r="S7" s="806">
        <f t="shared" si="2"/>
        <v>154253156</v>
      </c>
      <c r="T7" s="803">
        <v>80909711</v>
      </c>
      <c r="U7" s="803">
        <v>424513683</v>
      </c>
      <c r="V7" s="803">
        <f t="shared" si="3"/>
        <v>2658056336</v>
      </c>
      <c r="X7" s="619" t="s">
        <v>317</v>
      </c>
      <c r="Y7" s="619" t="s">
        <v>318</v>
      </c>
      <c r="Z7" s="807">
        <v>2658056336</v>
      </c>
      <c r="AA7" s="808">
        <v>17755816.324480001</v>
      </c>
      <c r="AB7" s="756">
        <v>5712873</v>
      </c>
      <c r="AC7" s="756">
        <v>84548</v>
      </c>
      <c r="AD7" s="809">
        <v>23553237.324480001</v>
      </c>
      <c r="AE7" s="810">
        <v>4960</v>
      </c>
      <c r="AF7" s="807">
        <v>4749</v>
      </c>
      <c r="AG7" s="807">
        <v>0.81599999999999995</v>
      </c>
      <c r="AI7" s="619" t="s">
        <v>317</v>
      </c>
      <c r="AJ7" s="619" t="s">
        <v>318</v>
      </c>
      <c r="AK7" s="760">
        <v>23553237.324480001</v>
      </c>
      <c r="AL7" s="761">
        <v>4960</v>
      </c>
      <c r="AM7" s="811">
        <v>4749</v>
      </c>
      <c r="AN7" s="812">
        <v>0.81599999999999995</v>
      </c>
      <c r="AO7" s="813">
        <v>0.46160000000000001</v>
      </c>
      <c r="AP7" s="814">
        <v>0.81</v>
      </c>
      <c r="AQ7" s="812">
        <v>0.77760000000000007</v>
      </c>
      <c r="AR7" s="815">
        <v>0.77760000000000007</v>
      </c>
      <c r="AS7" s="812">
        <v>1422.09</v>
      </c>
      <c r="AT7" s="813">
        <v>406.73</v>
      </c>
      <c r="AU7" s="814">
        <v>2017381</v>
      </c>
      <c r="AV7" s="812">
        <v>1</v>
      </c>
      <c r="AW7" s="811">
        <v>2017381</v>
      </c>
      <c r="BB7" s="619" t="s">
        <v>317</v>
      </c>
      <c r="BC7" s="619" t="s">
        <v>584</v>
      </c>
      <c r="BD7" s="768">
        <v>2658056336</v>
      </c>
      <c r="BE7" s="769">
        <v>260.185</v>
      </c>
      <c r="BF7" s="808">
        <v>10216025</v>
      </c>
      <c r="BG7" s="816">
        <v>0.46160000000000001</v>
      </c>
      <c r="BH7" s="673"/>
      <c r="BI7" s="770">
        <v>4960</v>
      </c>
      <c r="BJ7" s="808">
        <v>19.059999999999999</v>
      </c>
      <c r="BK7" s="770">
        <v>37921</v>
      </c>
      <c r="BL7" s="810">
        <v>146</v>
      </c>
      <c r="BN7" s="619" t="s">
        <v>315</v>
      </c>
      <c r="BO7" s="619" t="s">
        <v>316</v>
      </c>
      <c r="BP7" s="1100">
        <v>1.0725763888888888</v>
      </c>
      <c r="BQ7" s="1100">
        <v>1.0827307692307693</v>
      </c>
      <c r="BR7" s="1100">
        <v>1.0389200000000001</v>
      </c>
      <c r="BS7" s="774"/>
      <c r="BT7" s="819">
        <v>2009</v>
      </c>
      <c r="BU7" s="776">
        <v>1.0590999999999999</v>
      </c>
      <c r="BV7" s="777"/>
      <c r="BW7" s="778">
        <v>0.57999999999999996</v>
      </c>
      <c r="BX7" s="778">
        <v>0.61399999999999999</v>
      </c>
      <c r="BY7" s="778">
        <v>0.91920000000000002</v>
      </c>
      <c r="BZ7" s="715"/>
      <c r="CA7" s="619" t="s">
        <v>317</v>
      </c>
      <c r="CB7" s="619" t="s">
        <v>584</v>
      </c>
      <c r="CC7" s="770">
        <v>30066</v>
      </c>
      <c r="CD7" s="770">
        <v>32161</v>
      </c>
      <c r="CE7" s="770">
        <v>33960</v>
      </c>
      <c r="CF7" s="820">
        <v>32062.333333333332</v>
      </c>
      <c r="CG7" s="820">
        <v>0.81</v>
      </c>
      <c r="CH7" s="639"/>
      <c r="CI7" s="820">
        <v>-1897.6666666666679</v>
      </c>
      <c r="CJ7" s="820">
        <v>-5.5899999999999998E-2</v>
      </c>
      <c r="CL7" s="619" t="s">
        <v>317</v>
      </c>
      <c r="CM7" s="619" t="s">
        <v>584</v>
      </c>
      <c r="CN7" s="780">
        <v>0.77760000000000007</v>
      </c>
      <c r="CO7" s="781"/>
      <c r="CP7" s="780">
        <v>4960</v>
      </c>
      <c r="CQ7" s="787">
        <v>5631900</v>
      </c>
      <c r="CR7" s="821">
        <v>0</v>
      </c>
      <c r="CS7" s="787">
        <v>5631900</v>
      </c>
      <c r="CT7" s="787">
        <v>1135.46</v>
      </c>
      <c r="CU7" s="781"/>
      <c r="CV7" s="822">
        <v>1422.09</v>
      </c>
      <c r="CW7" s="787">
        <v>406.73</v>
      </c>
      <c r="CX7" s="785">
        <v>0.79800000000000004</v>
      </c>
      <c r="CY7" s="786"/>
      <c r="CZ7" s="787">
        <v>0.75700000000000001</v>
      </c>
      <c r="DA7" s="787">
        <v>1</v>
      </c>
      <c r="DB7" s="781"/>
      <c r="DC7" s="785">
        <v>1</v>
      </c>
      <c r="DX7" s="1038" t="s">
        <v>315</v>
      </c>
      <c r="DY7" s="1038" t="s">
        <v>7</v>
      </c>
      <c r="DZ7" s="1038" t="s">
        <v>6</v>
      </c>
      <c r="EA7" s="1039" t="s">
        <v>8</v>
      </c>
      <c r="EB7" s="792">
        <v>960</v>
      </c>
      <c r="EC7" s="793"/>
      <c r="ED7" s="794">
        <v>960</v>
      </c>
      <c r="EE7" s="794"/>
      <c r="EF7" s="793"/>
      <c r="EG7" s="794">
        <v>3.8424591738712779E-2</v>
      </c>
      <c r="EH7" s="793"/>
      <c r="EI7" s="794">
        <v>0</v>
      </c>
      <c r="EJ7" s="794"/>
      <c r="EK7" s="794">
        <v>183696</v>
      </c>
      <c r="EL7" s="794"/>
      <c r="EM7" s="793"/>
      <c r="EN7" s="793"/>
      <c r="EO7" s="795"/>
      <c r="ES7" s="823" t="s">
        <v>317</v>
      </c>
      <c r="ET7" s="824" t="s">
        <v>318</v>
      </c>
      <c r="EU7" s="411">
        <v>2017381</v>
      </c>
    </row>
    <row r="8" spans="1:151" ht="12.75" customHeight="1">
      <c r="A8" s="798" t="s">
        <v>319</v>
      </c>
      <c r="B8" s="799" t="s">
        <v>320</v>
      </c>
      <c r="C8" s="744">
        <v>1362</v>
      </c>
      <c r="D8" s="745">
        <v>1362</v>
      </c>
      <c r="E8" s="800"/>
      <c r="F8" s="800">
        <v>1362</v>
      </c>
      <c r="G8" s="800"/>
      <c r="H8" s="801">
        <v>1362</v>
      </c>
      <c r="K8" s="802" t="s">
        <v>319</v>
      </c>
      <c r="L8" s="803" t="s">
        <v>320</v>
      </c>
      <c r="M8" s="756">
        <v>1489918083</v>
      </c>
      <c r="N8" s="1099">
        <v>78079341</v>
      </c>
      <c r="O8" s="756">
        <f t="shared" si="0"/>
        <v>1411838742</v>
      </c>
      <c r="P8" s="802">
        <v>2015</v>
      </c>
      <c r="Q8" s="752">
        <v>1.0422</v>
      </c>
      <c r="R8" s="803">
        <f t="shared" si="1"/>
        <v>1354671600</v>
      </c>
      <c r="S8" s="806">
        <f t="shared" si="2"/>
        <v>78079341</v>
      </c>
      <c r="T8" s="803">
        <v>46335107</v>
      </c>
      <c r="U8" s="803">
        <v>182385742</v>
      </c>
      <c r="V8" s="803">
        <f t="shared" si="3"/>
        <v>1661471790</v>
      </c>
      <c r="X8" s="619" t="s">
        <v>319</v>
      </c>
      <c r="Y8" s="619" t="s">
        <v>320</v>
      </c>
      <c r="Z8" s="807">
        <v>1661471790</v>
      </c>
      <c r="AA8" s="808">
        <v>11098631.5572</v>
      </c>
      <c r="AB8" s="756">
        <v>1684601</v>
      </c>
      <c r="AC8" s="756">
        <v>40955</v>
      </c>
      <c r="AD8" s="809">
        <v>12824187.5572</v>
      </c>
      <c r="AE8" s="810">
        <v>1362</v>
      </c>
      <c r="AF8" s="807">
        <v>9416</v>
      </c>
      <c r="AG8" s="807">
        <v>1.6178999999999999</v>
      </c>
      <c r="AI8" s="619" t="s">
        <v>319</v>
      </c>
      <c r="AJ8" s="619" t="s">
        <v>320</v>
      </c>
      <c r="AK8" s="760">
        <v>12824187.5572</v>
      </c>
      <c r="AL8" s="761">
        <v>1362</v>
      </c>
      <c r="AM8" s="811">
        <v>9416</v>
      </c>
      <c r="AN8" s="812">
        <v>1.6178999999999999</v>
      </c>
      <c r="AO8" s="813">
        <v>0.32</v>
      </c>
      <c r="AP8" s="814">
        <v>0.81559999999999999</v>
      </c>
      <c r="AQ8" s="812">
        <v>1.087</v>
      </c>
      <c r="AR8" s="815" t="s">
        <v>2</v>
      </c>
      <c r="AS8" s="825" t="s">
        <v>2</v>
      </c>
      <c r="AT8" s="826" t="s">
        <v>2</v>
      </c>
      <c r="AU8" s="814">
        <v>0</v>
      </c>
      <c r="AV8" s="812" t="s">
        <v>2</v>
      </c>
      <c r="AW8" s="811">
        <v>0</v>
      </c>
      <c r="BB8" s="619" t="s">
        <v>319</v>
      </c>
      <c r="BC8" s="619" t="s">
        <v>585</v>
      </c>
      <c r="BD8" s="768">
        <v>1661471790</v>
      </c>
      <c r="BE8" s="769">
        <v>234.65</v>
      </c>
      <c r="BF8" s="808">
        <v>7080638</v>
      </c>
      <c r="BG8" s="816">
        <v>0.32</v>
      </c>
      <c r="BH8" s="673"/>
      <c r="BI8" s="770">
        <v>1362</v>
      </c>
      <c r="BJ8" s="808">
        <v>5.8</v>
      </c>
      <c r="BK8" s="770">
        <v>11171</v>
      </c>
      <c r="BL8" s="810">
        <v>48</v>
      </c>
      <c r="BN8" s="619" t="s">
        <v>317</v>
      </c>
      <c r="BO8" s="619" t="s">
        <v>318</v>
      </c>
      <c r="BP8" s="772">
        <v>1.0004212248003044</v>
      </c>
      <c r="BQ8" s="772">
        <v>0.97819871006708514</v>
      </c>
      <c r="BR8" s="817">
        <v>0.94833333333333347</v>
      </c>
      <c r="BS8" s="774"/>
      <c r="BT8" s="819">
        <v>2015</v>
      </c>
      <c r="BU8" s="776">
        <v>0.95830000000000004</v>
      </c>
      <c r="BV8" s="777"/>
      <c r="BW8" s="778">
        <v>0.79</v>
      </c>
      <c r="BX8" s="778">
        <v>0.75700000000000001</v>
      </c>
      <c r="BY8" s="778">
        <v>1.1332</v>
      </c>
      <c r="BZ8" s="715"/>
      <c r="CA8" s="619" t="s">
        <v>319</v>
      </c>
      <c r="CB8" s="619" t="s">
        <v>585</v>
      </c>
      <c r="CC8" s="770">
        <v>30142</v>
      </c>
      <c r="CD8" s="770">
        <v>32270</v>
      </c>
      <c r="CE8" s="770">
        <v>34441</v>
      </c>
      <c r="CF8" s="820">
        <v>32284.333333333332</v>
      </c>
      <c r="CG8" s="820">
        <v>0.81559999999999999</v>
      </c>
      <c r="CH8" s="639"/>
      <c r="CI8" s="820">
        <v>-2156.6666666666679</v>
      </c>
      <c r="CJ8" s="820">
        <v>-6.2600000000000003E-2</v>
      </c>
      <c r="CL8" s="619" t="s">
        <v>319</v>
      </c>
      <c r="CM8" s="619" t="s">
        <v>585</v>
      </c>
      <c r="CN8" s="780" t="s">
        <v>2</v>
      </c>
      <c r="CO8" s="781"/>
      <c r="CP8" s="780">
        <v>1362</v>
      </c>
      <c r="CQ8" s="787">
        <v>2518117</v>
      </c>
      <c r="CR8" s="787">
        <v>0</v>
      </c>
      <c r="CS8" s="787">
        <v>2518117</v>
      </c>
      <c r="CT8" s="787">
        <v>1848.84</v>
      </c>
      <c r="CU8" s="781"/>
      <c r="CV8" s="822" t="s">
        <v>2</v>
      </c>
      <c r="CW8" s="787" t="s">
        <v>2</v>
      </c>
      <c r="CX8" s="785" t="s">
        <v>2</v>
      </c>
      <c r="CY8" s="786"/>
      <c r="CZ8" s="787">
        <v>0.53400000000000003</v>
      </c>
      <c r="DA8" s="787" t="s">
        <v>2</v>
      </c>
      <c r="DB8" s="781"/>
      <c r="DC8" s="785" t="s">
        <v>2</v>
      </c>
      <c r="DX8" s="1038" t="s">
        <v>315</v>
      </c>
      <c r="DY8" s="1038" t="s">
        <v>9</v>
      </c>
      <c r="DZ8" s="1038" t="s">
        <v>6</v>
      </c>
      <c r="EA8" s="1039" t="s">
        <v>10</v>
      </c>
      <c r="EB8" s="792">
        <v>655</v>
      </c>
      <c r="EC8" s="793"/>
      <c r="ED8" s="794">
        <v>655</v>
      </c>
      <c r="EE8" s="794"/>
      <c r="EF8" s="793"/>
      <c r="EG8" s="794">
        <v>2.6216778738392572E-2</v>
      </c>
      <c r="EH8" s="793"/>
      <c r="EI8" s="794">
        <v>0</v>
      </c>
      <c r="EJ8" s="794"/>
      <c r="EK8" s="794">
        <v>125334</v>
      </c>
      <c r="EL8" s="794"/>
      <c r="EM8" s="793"/>
      <c r="EN8" s="793"/>
      <c r="EO8" s="795"/>
      <c r="ES8" s="823" t="s">
        <v>319</v>
      </c>
      <c r="ET8" s="824" t="s">
        <v>320</v>
      </c>
      <c r="EU8" s="411">
        <v>0</v>
      </c>
    </row>
    <row r="9" spans="1:151" ht="15">
      <c r="A9" s="798" t="s">
        <v>321</v>
      </c>
      <c r="B9" s="799" t="s">
        <v>322</v>
      </c>
      <c r="C9" s="744">
        <v>3382</v>
      </c>
      <c r="D9" s="745">
        <v>3382</v>
      </c>
      <c r="E9" s="800"/>
      <c r="F9" s="800">
        <v>3382</v>
      </c>
      <c r="G9" s="800"/>
      <c r="H9" s="801">
        <v>3382</v>
      </c>
      <c r="K9" s="802" t="s">
        <v>321</v>
      </c>
      <c r="L9" s="803" t="s">
        <v>322</v>
      </c>
      <c r="M9" s="756">
        <v>1207670584</v>
      </c>
      <c r="N9" s="1099">
        <v>248870500</v>
      </c>
      <c r="O9" s="756">
        <f t="shared" si="0"/>
        <v>958800084</v>
      </c>
      <c r="P9" s="802">
        <v>2010</v>
      </c>
      <c r="Q9" s="752">
        <v>1.0426</v>
      </c>
      <c r="R9" s="803">
        <f t="shared" si="1"/>
        <v>919624097</v>
      </c>
      <c r="S9" s="806">
        <f t="shared" si="2"/>
        <v>248870500</v>
      </c>
      <c r="T9" s="803">
        <v>280687164</v>
      </c>
      <c r="U9" s="803">
        <v>347001971</v>
      </c>
      <c r="V9" s="803">
        <f t="shared" si="3"/>
        <v>1796183732</v>
      </c>
      <c r="X9" s="619" t="s">
        <v>321</v>
      </c>
      <c r="Y9" s="619" t="s">
        <v>322</v>
      </c>
      <c r="Z9" s="807">
        <v>1796183732</v>
      </c>
      <c r="AA9" s="808">
        <v>11998507.32976</v>
      </c>
      <c r="AB9" s="756">
        <v>2716708</v>
      </c>
      <c r="AC9" s="756">
        <v>119234</v>
      </c>
      <c r="AD9" s="809">
        <v>14834449.32976</v>
      </c>
      <c r="AE9" s="810">
        <v>3382</v>
      </c>
      <c r="AF9" s="807">
        <v>4386</v>
      </c>
      <c r="AG9" s="807">
        <v>0.75360000000000005</v>
      </c>
      <c r="AI9" s="619" t="s">
        <v>321</v>
      </c>
      <c r="AJ9" s="619" t="s">
        <v>322</v>
      </c>
      <c r="AK9" s="760">
        <v>14834449.32976</v>
      </c>
      <c r="AL9" s="761">
        <v>3382</v>
      </c>
      <c r="AM9" s="811">
        <v>4386</v>
      </c>
      <c r="AN9" s="812">
        <v>0.75360000000000005</v>
      </c>
      <c r="AO9" s="813">
        <v>0.1527</v>
      </c>
      <c r="AP9" s="814">
        <v>0.78239999999999998</v>
      </c>
      <c r="AQ9" s="812">
        <v>0.70789999999999997</v>
      </c>
      <c r="AR9" s="815">
        <v>0.70789999999999997</v>
      </c>
      <c r="AS9" s="825">
        <v>1294.6199999999999</v>
      </c>
      <c r="AT9" s="826">
        <v>534.20000000000005</v>
      </c>
      <c r="AU9" s="814">
        <v>1806664</v>
      </c>
      <c r="AV9" s="812">
        <v>1</v>
      </c>
      <c r="AW9" s="811">
        <v>1806664</v>
      </c>
      <c r="BB9" s="619" t="s">
        <v>321</v>
      </c>
      <c r="BC9" s="619" t="s">
        <v>586</v>
      </c>
      <c r="BD9" s="768">
        <v>1796183732</v>
      </c>
      <c r="BE9" s="769">
        <v>531.56700000000001</v>
      </c>
      <c r="BF9" s="808">
        <v>3379035</v>
      </c>
      <c r="BG9" s="816">
        <v>0.1527</v>
      </c>
      <c r="BH9" s="673"/>
      <c r="BI9" s="770">
        <v>3382</v>
      </c>
      <c r="BJ9" s="808">
        <v>6.36</v>
      </c>
      <c r="BK9" s="770">
        <v>26100</v>
      </c>
      <c r="BL9" s="810">
        <v>49</v>
      </c>
      <c r="BN9" s="619" t="s">
        <v>319</v>
      </c>
      <c r="BO9" s="619" t="s">
        <v>320</v>
      </c>
      <c r="BP9" s="772">
        <v>1.1347661691542288</v>
      </c>
      <c r="BQ9" s="772">
        <v>0.99153225806451617</v>
      </c>
      <c r="BR9" s="817">
        <v>1.0676056338028168</v>
      </c>
      <c r="BS9" s="774"/>
      <c r="BT9" s="819">
        <v>2015</v>
      </c>
      <c r="BU9" s="776">
        <v>1.0422</v>
      </c>
      <c r="BV9" s="777"/>
      <c r="BW9" s="778">
        <v>0.51249999999999996</v>
      </c>
      <c r="BX9" s="778">
        <v>0.53400000000000003</v>
      </c>
      <c r="BY9" s="778">
        <v>0.7994</v>
      </c>
      <c r="BZ9" s="622"/>
      <c r="CA9" s="619" t="s">
        <v>321</v>
      </c>
      <c r="CB9" s="619" t="s">
        <v>586</v>
      </c>
      <c r="CC9" s="770">
        <v>29173</v>
      </c>
      <c r="CD9" s="770">
        <v>31128</v>
      </c>
      <c r="CE9" s="770">
        <v>32604</v>
      </c>
      <c r="CF9" s="820">
        <v>30968.333333333332</v>
      </c>
      <c r="CG9" s="820">
        <v>0.78239999999999998</v>
      </c>
      <c r="CH9" s="639"/>
      <c r="CI9" s="820">
        <v>-1635.6666666666679</v>
      </c>
      <c r="CJ9" s="820">
        <v>-5.0200000000000002E-2</v>
      </c>
      <c r="CL9" s="619" t="s">
        <v>321</v>
      </c>
      <c r="CM9" s="619" t="s">
        <v>586</v>
      </c>
      <c r="CN9" s="780">
        <v>0.70789999999999997</v>
      </c>
      <c r="CO9" s="781"/>
      <c r="CP9" s="780">
        <v>3382</v>
      </c>
      <c r="CQ9" s="787">
        <v>4311011</v>
      </c>
      <c r="CR9" s="787">
        <v>0</v>
      </c>
      <c r="CS9" s="787">
        <v>4311011</v>
      </c>
      <c r="CT9" s="787">
        <v>1274.69</v>
      </c>
      <c r="CU9" s="781"/>
      <c r="CV9" s="822">
        <v>1294.6199999999999</v>
      </c>
      <c r="CW9" s="787">
        <v>534.20000000000005</v>
      </c>
      <c r="CX9" s="785">
        <v>0.98499999999999999</v>
      </c>
      <c r="CY9" s="786"/>
      <c r="CZ9" s="787">
        <v>0.83499999999999996</v>
      </c>
      <c r="DA9" s="787">
        <v>1</v>
      </c>
      <c r="DB9" s="781"/>
      <c r="DC9" s="785">
        <v>1</v>
      </c>
      <c r="DX9" s="1040" t="s">
        <v>315</v>
      </c>
      <c r="DY9" s="1040" t="s">
        <v>237</v>
      </c>
      <c r="DZ9" s="1040" t="s">
        <v>6</v>
      </c>
      <c r="EA9" s="1041" t="s">
        <v>783</v>
      </c>
      <c r="EB9" s="792">
        <v>350</v>
      </c>
      <c r="EC9" s="827"/>
      <c r="ED9" s="828">
        <v>350</v>
      </c>
      <c r="EE9" s="828">
        <v>24984</v>
      </c>
      <c r="EF9" s="827"/>
      <c r="EG9" s="828">
        <v>1.4008965738072367E-2</v>
      </c>
      <c r="EH9" s="827"/>
      <c r="EI9" s="794">
        <v>0</v>
      </c>
      <c r="EJ9" s="828"/>
      <c r="EK9" s="828">
        <v>66973</v>
      </c>
      <c r="EL9" s="828"/>
      <c r="EM9" s="827"/>
      <c r="EN9" s="827"/>
      <c r="EO9" s="829"/>
      <c r="ES9" s="823" t="s">
        <v>321</v>
      </c>
      <c r="ET9" s="824" t="s">
        <v>322</v>
      </c>
      <c r="EU9" s="411">
        <v>1806664</v>
      </c>
    </row>
    <row r="10" spans="1:151" ht="15">
      <c r="A10" s="798" t="s">
        <v>323</v>
      </c>
      <c r="B10" s="799" t="s">
        <v>324</v>
      </c>
      <c r="C10" s="744">
        <v>2986</v>
      </c>
      <c r="D10" s="745">
        <v>2986</v>
      </c>
      <c r="E10" s="800"/>
      <c r="F10" s="800">
        <v>2986</v>
      </c>
      <c r="G10" s="800"/>
      <c r="H10" s="801">
        <v>2986</v>
      </c>
      <c r="K10" s="802" t="s">
        <v>323</v>
      </c>
      <c r="L10" s="803" t="s">
        <v>324</v>
      </c>
      <c r="M10" s="756">
        <v>3469807900</v>
      </c>
      <c r="N10" s="1099">
        <v>104273900</v>
      </c>
      <c r="O10" s="756">
        <f t="shared" si="0"/>
        <v>3365534000</v>
      </c>
      <c r="P10" s="802">
        <v>2015</v>
      </c>
      <c r="Q10" s="752">
        <v>1.0295000000000001</v>
      </c>
      <c r="R10" s="803">
        <f t="shared" si="1"/>
        <v>3269095678</v>
      </c>
      <c r="S10" s="806">
        <f t="shared" si="2"/>
        <v>104273900</v>
      </c>
      <c r="T10" s="803">
        <v>93116986</v>
      </c>
      <c r="U10" s="803">
        <v>382776935</v>
      </c>
      <c r="V10" s="803">
        <f t="shared" si="3"/>
        <v>3849263499</v>
      </c>
      <c r="X10" s="619" t="s">
        <v>323</v>
      </c>
      <c r="Y10" s="619" t="s">
        <v>324</v>
      </c>
      <c r="Z10" s="807">
        <v>3849263499</v>
      </c>
      <c r="AA10" s="808">
        <v>25713080.173319999</v>
      </c>
      <c r="AB10" s="756">
        <v>5518873</v>
      </c>
      <c r="AC10" s="756">
        <v>50958</v>
      </c>
      <c r="AD10" s="809">
        <v>31282911.173319999</v>
      </c>
      <c r="AE10" s="810">
        <v>2986</v>
      </c>
      <c r="AF10" s="807">
        <v>10477</v>
      </c>
      <c r="AG10" s="807">
        <v>1.8002</v>
      </c>
      <c r="AI10" s="619" t="s">
        <v>323</v>
      </c>
      <c r="AJ10" s="619" t="s">
        <v>324</v>
      </c>
      <c r="AK10" s="760">
        <v>31282911.173319999</v>
      </c>
      <c r="AL10" s="761">
        <v>2986</v>
      </c>
      <c r="AM10" s="811">
        <v>10477</v>
      </c>
      <c r="AN10" s="812">
        <v>1.8002</v>
      </c>
      <c r="AO10" s="813">
        <v>0.40820000000000001</v>
      </c>
      <c r="AP10" s="814">
        <v>0.78039999999999998</v>
      </c>
      <c r="AQ10" s="812">
        <v>1.1511</v>
      </c>
      <c r="AR10" s="815" t="s">
        <v>2</v>
      </c>
      <c r="AS10" s="825" t="s">
        <v>2</v>
      </c>
      <c r="AT10" s="826" t="s">
        <v>2</v>
      </c>
      <c r="AU10" s="814">
        <v>0</v>
      </c>
      <c r="AV10" s="812" t="s">
        <v>2</v>
      </c>
      <c r="AW10" s="811">
        <v>0</v>
      </c>
      <c r="BB10" s="619" t="s">
        <v>323</v>
      </c>
      <c r="BC10" s="619" t="s">
        <v>587</v>
      </c>
      <c r="BD10" s="768">
        <v>3849263499</v>
      </c>
      <c r="BE10" s="769">
        <v>426.12900000000002</v>
      </c>
      <c r="BF10" s="808">
        <v>9033094</v>
      </c>
      <c r="BG10" s="816">
        <v>0.40820000000000001</v>
      </c>
      <c r="BH10" s="673"/>
      <c r="BI10" s="770">
        <v>2986</v>
      </c>
      <c r="BJ10" s="808">
        <v>7.01</v>
      </c>
      <c r="BK10" s="770">
        <v>27258</v>
      </c>
      <c r="BL10" s="810">
        <v>64</v>
      </c>
      <c r="BN10" s="619" t="s">
        <v>321</v>
      </c>
      <c r="BO10" s="619" t="s">
        <v>322</v>
      </c>
      <c r="BP10" s="772">
        <v>1.1194061505832451</v>
      </c>
      <c r="BQ10" s="772">
        <v>1.0764285714285715</v>
      </c>
      <c r="BR10" s="772">
        <v>0.99444444444444446</v>
      </c>
      <c r="BS10" s="774"/>
      <c r="BT10" s="819">
        <v>2010</v>
      </c>
      <c r="BU10" s="776">
        <v>1.0426</v>
      </c>
      <c r="BV10" s="777"/>
      <c r="BW10" s="778">
        <v>0.80100000000000005</v>
      </c>
      <c r="BX10" s="778">
        <v>0.83499999999999996</v>
      </c>
      <c r="BY10" s="778">
        <v>1.25</v>
      </c>
      <c r="BZ10" s="622"/>
      <c r="CA10" s="619" t="s">
        <v>323</v>
      </c>
      <c r="CB10" s="619" t="s">
        <v>587</v>
      </c>
      <c r="CC10" s="770">
        <v>29725</v>
      </c>
      <c r="CD10" s="770">
        <v>30909</v>
      </c>
      <c r="CE10" s="770">
        <v>32036</v>
      </c>
      <c r="CF10" s="820">
        <v>30890</v>
      </c>
      <c r="CG10" s="820">
        <v>0.78039999999999998</v>
      </c>
      <c r="CH10" s="639"/>
      <c r="CI10" s="820">
        <v>-1146</v>
      </c>
      <c r="CJ10" s="820">
        <v>-3.5799999999999998E-2</v>
      </c>
      <c r="CL10" s="619" t="s">
        <v>323</v>
      </c>
      <c r="CM10" s="619" t="s">
        <v>587</v>
      </c>
      <c r="CN10" s="780" t="s">
        <v>2</v>
      </c>
      <c r="CO10" s="781"/>
      <c r="CP10" s="780">
        <v>2986</v>
      </c>
      <c r="CQ10" s="787">
        <v>4641903</v>
      </c>
      <c r="CR10" s="787">
        <v>0</v>
      </c>
      <c r="CS10" s="787">
        <v>4641903</v>
      </c>
      <c r="CT10" s="787">
        <v>1554.56</v>
      </c>
      <c r="CU10" s="781"/>
      <c r="CV10" s="822" t="s">
        <v>2</v>
      </c>
      <c r="CW10" s="787" t="s">
        <v>2</v>
      </c>
      <c r="CX10" s="785" t="s">
        <v>2</v>
      </c>
      <c r="CY10" s="786"/>
      <c r="CZ10" s="787">
        <v>0.44600000000000001</v>
      </c>
      <c r="DA10" s="787" t="s">
        <v>2</v>
      </c>
      <c r="DB10" s="781"/>
      <c r="DC10" s="785" t="s">
        <v>2</v>
      </c>
      <c r="DX10" s="1042" t="s">
        <v>317</v>
      </c>
      <c r="DY10" s="1042" t="s">
        <v>317</v>
      </c>
      <c r="DZ10" s="1042" t="s">
        <v>744</v>
      </c>
      <c r="EA10" s="1043" t="s">
        <v>318</v>
      </c>
      <c r="EB10" s="792">
        <v>4960</v>
      </c>
      <c r="EC10" s="833"/>
      <c r="ED10" s="834">
        <v>4960</v>
      </c>
      <c r="EE10" s="834">
        <v>4960</v>
      </c>
      <c r="EF10" s="833"/>
      <c r="EG10" s="834"/>
      <c r="EH10" s="833"/>
      <c r="EI10" s="794">
        <v>2017381</v>
      </c>
      <c r="EJ10" s="834"/>
      <c r="EK10" s="834">
        <v>2017381</v>
      </c>
      <c r="EL10" s="834">
        <v>2017381</v>
      </c>
      <c r="EM10" s="833">
        <v>0</v>
      </c>
      <c r="EN10" s="833"/>
      <c r="EO10" s="835"/>
      <c r="ES10" s="823" t="s">
        <v>323</v>
      </c>
      <c r="ET10" s="824" t="s">
        <v>324</v>
      </c>
      <c r="EU10" s="411">
        <v>0</v>
      </c>
    </row>
    <row r="11" spans="1:151" ht="15">
      <c r="A11" s="798" t="s">
        <v>325</v>
      </c>
      <c r="B11" s="799" t="s">
        <v>326</v>
      </c>
      <c r="C11" s="744">
        <v>1972</v>
      </c>
      <c r="D11" s="745">
        <v>2141</v>
      </c>
      <c r="E11" s="800"/>
      <c r="F11" s="800">
        <v>2141</v>
      </c>
      <c r="G11" s="800"/>
      <c r="H11" s="801">
        <v>2141</v>
      </c>
      <c r="K11" s="802" t="s">
        <v>325</v>
      </c>
      <c r="L11" s="803" t="s">
        <v>326</v>
      </c>
      <c r="M11" s="756">
        <v>3390768627</v>
      </c>
      <c r="N11" s="1099">
        <v>68952200</v>
      </c>
      <c r="O11" s="756">
        <f t="shared" si="0"/>
        <v>3321816427</v>
      </c>
      <c r="P11" s="802">
        <v>2014</v>
      </c>
      <c r="Q11" s="752">
        <v>0.91300000000000003</v>
      </c>
      <c r="R11" s="803">
        <f t="shared" si="1"/>
        <v>3638353151</v>
      </c>
      <c r="S11" s="806">
        <f t="shared" si="2"/>
        <v>68952200</v>
      </c>
      <c r="T11" s="803">
        <v>40717971</v>
      </c>
      <c r="U11" s="803">
        <v>278577552</v>
      </c>
      <c r="V11" s="803">
        <f t="shared" si="3"/>
        <v>4026600874</v>
      </c>
      <c r="X11" s="619" t="s">
        <v>325</v>
      </c>
      <c r="Y11" s="619" t="s">
        <v>326</v>
      </c>
      <c r="Z11" s="807">
        <v>4026600874</v>
      </c>
      <c r="AA11" s="808">
        <v>26897693.838320002</v>
      </c>
      <c r="AB11" s="756">
        <v>4505083</v>
      </c>
      <c r="AC11" s="756">
        <v>89630</v>
      </c>
      <c r="AD11" s="809">
        <v>31492406.838320002</v>
      </c>
      <c r="AE11" s="810">
        <v>2141</v>
      </c>
      <c r="AF11" s="807">
        <v>14709</v>
      </c>
      <c r="AG11" s="807">
        <v>2.5272999999999999</v>
      </c>
      <c r="AI11" s="619" t="s">
        <v>325</v>
      </c>
      <c r="AJ11" s="619" t="s">
        <v>326</v>
      </c>
      <c r="AK11" s="760">
        <v>31492406.838320002</v>
      </c>
      <c r="AL11" s="761">
        <v>2141</v>
      </c>
      <c r="AM11" s="811">
        <v>14709</v>
      </c>
      <c r="AN11" s="812">
        <v>2.5272999999999999</v>
      </c>
      <c r="AO11" s="813">
        <v>0.73670000000000002</v>
      </c>
      <c r="AP11" s="814">
        <v>0.75729999999999997</v>
      </c>
      <c r="AQ11" s="812">
        <v>1.4633</v>
      </c>
      <c r="AR11" s="815" t="s">
        <v>2</v>
      </c>
      <c r="AS11" s="825" t="s">
        <v>2</v>
      </c>
      <c r="AT11" s="826" t="s">
        <v>2</v>
      </c>
      <c r="AU11" s="814">
        <v>0</v>
      </c>
      <c r="AV11" s="812" t="s">
        <v>2</v>
      </c>
      <c r="AW11" s="811">
        <v>0</v>
      </c>
      <c r="BB11" s="619" t="s">
        <v>325</v>
      </c>
      <c r="BC11" s="619" t="s">
        <v>588</v>
      </c>
      <c r="BD11" s="768">
        <v>4026600874</v>
      </c>
      <c r="BE11" s="769">
        <v>247.00399999999999</v>
      </c>
      <c r="BF11" s="808">
        <v>16301764</v>
      </c>
      <c r="BG11" s="816">
        <v>0.73670000000000002</v>
      </c>
      <c r="BH11" s="673"/>
      <c r="BI11" s="770">
        <v>2141</v>
      </c>
      <c r="BJ11" s="808">
        <v>8.67</v>
      </c>
      <c r="BK11" s="770">
        <v>17814</v>
      </c>
      <c r="BL11" s="810">
        <v>72</v>
      </c>
      <c r="BN11" s="619" t="s">
        <v>323</v>
      </c>
      <c r="BO11" s="619" t="s">
        <v>324</v>
      </c>
      <c r="BP11" s="772">
        <v>1.1453333333333333</v>
      </c>
      <c r="BQ11" s="772">
        <v>1</v>
      </c>
      <c r="BR11" s="817">
        <v>1.0442551174315882</v>
      </c>
      <c r="BS11" s="774"/>
      <c r="BT11" s="819">
        <v>2015</v>
      </c>
      <c r="BU11" s="776">
        <v>1.0295000000000001</v>
      </c>
      <c r="BV11" s="777"/>
      <c r="BW11" s="778">
        <v>0.433</v>
      </c>
      <c r="BX11" s="778">
        <v>0.44600000000000001</v>
      </c>
      <c r="BY11" s="778">
        <v>0.66769999999999996</v>
      </c>
      <c r="BZ11" s="622"/>
      <c r="CA11" s="619" t="s">
        <v>325</v>
      </c>
      <c r="CB11" s="619" t="s">
        <v>588</v>
      </c>
      <c r="CC11" s="770">
        <v>28216</v>
      </c>
      <c r="CD11" s="770">
        <v>30153</v>
      </c>
      <c r="CE11" s="770">
        <v>31563</v>
      </c>
      <c r="CF11" s="820">
        <v>29977.333333333332</v>
      </c>
      <c r="CG11" s="820">
        <v>0.75729999999999997</v>
      </c>
      <c r="CH11" s="639"/>
      <c r="CI11" s="820">
        <v>-1585.6666666666679</v>
      </c>
      <c r="CJ11" s="820">
        <v>-5.0200000000000002E-2</v>
      </c>
      <c r="CL11" s="619" t="s">
        <v>325</v>
      </c>
      <c r="CM11" s="619" t="s">
        <v>588</v>
      </c>
      <c r="CN11" s="780" t="s">
        <v>2</v>
      </c>
      <c r="CO11" s="781"/>
      <c r="CP11" s="780">
        <v>2141</v>
      </c>
      <c r="CQ11" s="787">
        <v>4337518</v>
      </c>
      <c r="CR11" s="787">
        <v>0</v>
      </c>
      <c r="CS11" s="787">
        <v>4337518</v>
      </c>
      <c r="CT11" s="787">
        <v>2025.93</v>
      </c>
      <c r="CU11" s="781"/>
      <c r="CV11" s="822" t="s">
        <v>2</v>
      </c>
      <c r="CW11" s="787" t="s">
        <v>2</v>
      </c>
      <c r="CX11" s="785" t="s">
        <v>2</v>
      </c>
      <c r="CY11" s="786"/>
      <c r="CZ11" s="787">
        <v>0.40799999999999997</v>
      </c>
      <c r="DA11" s="787" t="s">
        <v>2</v>
      </c>
      <c r="DB11" s="781"/>
      <c r="DC11" s="785" t="s">
        <v>2</v>
      </c>
      <c r="DX11" s="1042" t="s">
        <v>319</v>
      </c>
      <c r="DY11" s="1042" t="s">
        <v>319</v>
      </c>
      <c r="DZ11" s="1042" t="s">
        <v>744</v>
      </c>
      <c r="EA11" s="1043" t="s">
        <v>320</v>
      </c>
      <c r="EB11" s="792">
        <v>1362</v>
      </c>
      <c r="EC11" s="833"/>
      <c r="ED11" s="834">
        <v>1362</v>
      </c>
      <c r="EE11" s="834">
        <v>1362</v>
      </c>
      <c r="EF11" s="833"/>
      <c r="EG11" s="834"/>
      <c r="EH11" s="833"/>
      <c r="EI11" s="794">
        <v>0</v>
      </c>
      <c r="EJ11" s="834"/>
      <c r="EK11" s="834">
        <v>0</v>
      </c>
      <c r="EL11" s="834">
        <v>0</v>
      </c>
      <c r="EM11" s="833">
        <v>0</v>
      </c>
      <c r="EN11" s="833"/>
      <c r="EO11" s="835"/>
      <c r="ES11" s="823" t="s">
        <v>325</v>
      </c>
      <c r="ET11" s="824" t="s">
        <v>326</v>
      </c>
      <c r="EU11" s="411">
        <v>0</v>
      </c>
    </row>
    <row r="12" spans="1:151" ht="15">
      <c r="A12" s="798" t="s">
        <v>327</v>
      </c>
      <c r="B12" s="799" t="s">
        <v>328</v>
      </c>
      <c r="C12" s="744">
        <v>6661</v>
      </c>
      <c r="D12" s="745">
        <v>7101</v>
      </c>
      <c r="E12" s="800"/>
      <c r="F12" s="800">
        <v>7101</v>
      </c>
      <c r="G12" s="800"/>
      <c r="H12" s="801">
        <v>7101</v>
      </c>
      <c r="K12" s="802" t="s">
        <v>327</v>
      </c>
      <c r="L12" s="803" t="s">
        <v>328</v>
      </c>
      <c r="M12" s="756">
        <v>4117567272</v>
      </c>
      <c r="N12" s="1099">
        <v>261964852</v>
      </c>
      <c r="O12" s="756">
        <f t="shared" si="0"/>
        <v>3855602420</v>
      </c>
      <c r="P12" s="802">
        <v>2010</v>
      </c>
      <c r="Q12" s="752">
        <v>1.1269</v>
      </c>
      <c r="R12" s="803">
        <f t="shared" si="1"/>
        <v>3421423747</v>
      </c>
      <c r="S12" s="806">
        <f t="shared" si="2"/>
        <v>261964852</v>
      </c>
      <c r="T12" s="803">
        <v>108416640</v>
      </c>
      <c r="U12" s="803">
        <v>1698654442</v>
      </c>
      <c r="V12" s="803">
        <f t="shared" si="3"/>
        <v>5490459681</v>
      </c>
      <c r="X12" s="619" t="s">
        <v>327</v>
      </c>
      <c r="Y12" s="619" t="s">
        <v>328</v>
      </c>
      <c r="Z12" s="807">
        <v>5490459681</v>
      </c>
      <c r="AA12" s="808">
        <v>36676270.669080004</v>
      </c>
      <c r="AB12" s="756">
        <v>8151779</v>
      </c>
      <c r="AC12" s="756">
        <v>280439</v>
      </c>
      <c r="AD12" s="809">
        <v>45108488.669080004</v>
      </c>
      <c r="AE12" s="810">
        <v>7101</v>
      </c>
      <c r="AF12" s="807">
        <v>6352</v>
      </c>
      <c r="AG12" s="807">
        <v>1.0913999999999999</v>
      </c>
      <c r="AI12" s="619" t="s">
        <v>327</v>
      </c>
      <c r="AJ12" s="619" t="s">
        <v>328</v>
      </c>
      <c r="AK12" s="760">
        <v>45108488.669080004</v>
      </c>
      <c r="AL12" s="761">
        <v>7101</v>
      </c>
      <c r="AM12" s="811">
        <v>6352</v>
      </c>
      <c r="AN12" s="812">
        <v>1.0913999999999999</v>
      </c>
      <c r="AO12" s="813">
        <v>0.29970000000000002</v>
      </c>
      <c r="AP12" s="814">
        <v>0.93810000000000004</v>
      </c>
      <c r="AQ12" s="812">
        <v>0.93569999999999998</v>
      </c>
      <c r="AR12" s="815">
        <v>0.93569999999999998</v>
      </c>
      <c r="AS12" s="825">
        <v>1711.23</v>
      </c>
      <c r="AT12" s="826">
        <v>117.58999999999992</v>
      </c>
      <c r="AU12" s="814">
        <v>835007</v>
      </c>
      <c r="AV12" s="812">
        <v>1</v>
      </c>
      <c r="AW12" s="811">
        <v>835007</v>
      </c>
      <c r="BB12" s="619" t="s">
        <v>327</v>
      </c>
      <c r="BC12" s="619" t="s">
        <v>589</v>
      </c>
      <c r="BD12" s="768">
        <v>5490459681</v>
      </c>
      <c r="BE12" s="769">
        <v>827.96699999999998</v>
      </c>
      <c r="BF12" s="808">
        <v>6631254</v>
      </c>
      <c r="BG12" s="816">
        <v>0.29970000000000002</v>
      </c>
      <c r="BH12" s="673"/>
      <c r="BI12" s="770">
        <v>7101</v>
      </c>
      <c r="BJ12" s="808">
        <v>8.58</v>
      </c>
      <c r="BK12" s="770">
        <v>47749</v>
      </c>
      <c r="BL12" s="810">
        <v>58</v>
      </c>
      <c r="BN12" s="619" t="s">
        <v>325</v>
      </c>
      <c r="BO12" s="619" t="s">
        <v>326</v>
      </c>
      <c r="BP12" s="772">
        <v>0.93243243243243246</v>
      </c>
      <c r="BQ12" s="817">
        <v>0.90083478260869565</v>
      </c>
      <c r="BR12" s="772">
        <v>0.91461606354810243</v>
      </c>
      <c r="BS12" s="774"/>
      <c r="BT12" s="819">
        <v>2014</v>
      </c>
      <c r="BU12" s="776">
        <v>0.91300000000000003</v>
      </c>
      <c r="BV12" s="777"/>
      <c r="BW12" s="778">
        <v>0.44719999999999999</v>
      </c>
      <c r="BX12" s="778">
        <v>0.40799999999999997</v>
      </c>
      <c r="BY12" s="778">
        <v>0.61080000000000001</v>
      </c>
      <c r="BZ12" s="622"/>
      <c r="CA12" s="619" t="s">
        <v>327</v>
      </c>
      <c r="CB12" s="619" t="s">
        <v>589</v>
      </c>
      <c r="CC12" s="770">
        <v>36471</v>
      </c>
      <c r="CD12" s="770">
        <v>37010</v>
      </c>
      <c r="CE12" s="770">
        <v>37918</v>
      </c>
      <c r="CF12" s="820">
        <v>37133</v>
      </c>
      <c r="CG12" s="820">
        <v>0.93810000000000004</v>
      </c>
      <c r="CH12" s="639"/>
      <c r="CI12" s="820">
        <v>-785</v>
      </c>
      <c r="CJ12" s="820">
        <v>-2.07E-2</v>
      </c>
      <c r="CL12" s="619" t="s">
        <v>327</v>
      </c>
      <c r="CM12" s="619" t="s">
        <v>589</v>
      </c>
      <c r="CN12" s="780">
        <v>0.93569999999999998</v>
      </c>
      <c r="CO12" s="781"/>
      <c r="CP12" s="780">
        <v>7101</v>
      </c>
      <c r="CQ12" s="787">
        <v>13233163</v>
      </c>
      <c r="CR12" s="787">
        <v>0</v>
      </c>
      <c r="CS12" s="787">
        <v>13233163</v>
      </c>
      <c r="CT12" s="787">
        <v>1863.56</v>
      </c>
      <c r="CU12" s="781"/>
      <c r="CV12" s="822">
        <v>1711.23</v>
      </c>
      <c r="CW12" s="787">
        <v>117.58999999999992</v>
      </c>
      <c r="CX12" s="785">
        <v>1</v>
      </c>
      <c r="CY12" s="786"/>
      <c r="CZ12" s="787">
        <v>0.62</v>
      </c>
      <c r="DA12" s="787" t="s">
        <v>2</v>
      </c>
      <c r="DB12" s="781"/>
      <c r="DC12" s="785">
        <v>1</v>
      </c>
      <c r="DX12" s="1042" t="s">
        <v>321</v>
      </c>
      <c r="DY12" s="1042" t="s">
        <v>321</v>
      </c>
      <c r="DZ12" s="1042" t="s">
        <v>744</v>
      </c>
      <c r="EA12" s="1043" t="s">
        <v>322</v>
      </c>
      <c r="EB12" s="792">
        <v>3382</v>
      </c>
      <c r="EC12" s="833"/>
      <c r="ED12" s="834">
        <v>3382</v>
      </c>
      <c r="EE12" s="834">
        <v>3382</v>
      </c>
      <c r="EF12" s="833"/>
      <c r="EG12" s="834"/>
      <c r="EH12" s="833"/>
      <c r="EI12" s="794">
        <v>1806664</v>
      </c>
      <c r="EJ12" s="834"/>
      <c r="EK12" s="834">
        <v>1806664</v>
      </c>
      <c r="EL12" s="834">
        <v>1806664</v>
      </c>
      <c r="EM12" s="833">
        <v>0</v>
      </c>
      <c r="EN12" s="833"/>
      <c r="EO12" s="835"/>
      <c r="ES12" s="823" t="s">
        <v>327</v>
      </c>
      <c r="ET12" s="824" t="s">
        <v>328</v>
      </c>
      <c r="EU12" s="411">
        <v>783267</v>
      </c>
    </row>
    <row r="13" spans="1:151" ht="15">
      <c r="A13" s="798" t="s">
        <v>329</v>
      </c>
      <c r="B13" s="799" t="s">
        <v>330</v>
      </c>
      <c r="C13" s="744">
        <v>2209</v>
      </c>
      <c r="D13" s="745">
        <v>2421</v>
      </c>
      <c r="E13" s="800"/>
      <c r="F13" s="800">
        <v>2421</v>
      </c>
      <c r="G13" s="800"/>
      <c r="H13" s="801">
        <v>2421</v>
      </c>
      <c r="K13" s="802" t="s">
        <v>329</v>
      </c>
      <c r="L13" s="803" t="s">
        <v>330</v>
      </c>
      <c r="M13" s="756">
        <v>927812822</v>
      </c>
      <c r="N13" s="1099">
        <v>172821526</v>
      </c>
      <c r="O13" s="756">
        <f t="shared" si="0"/>
        <v>754991296</v>
      </c>
      <c r="P13" s="802">
        <v>2012</v>
      </c>
      <c r="Q13" s="752">
        <v>0.97509999999999997</v>
      </c>
      <c r="R13" s="803">
        <f t="shared" si="1"/>
        <v>774270635</v>
      </c>
      <c r="S13" s="806">
        <f t="shared" si="2"/>
        <v>172821526</v>
      </c>
      <c r="T13" s="803">
        <v>59804873</v>
      </c>
      <c r="U13" s="803">
        <v>317616847</v>
      </c>
      <c r="V13" s="803">
        <f t="shared" si="3"/>
        <v>1324513881</v>
      </c>
      <c r="X13" s="619" t="s">
        <v>329</v>
      </c>
      <c r="Y13" s="619" t="s">
        <v>330</v>
      </c>
      <c r="Z13" s="807">
        <v>1324513881</v>
      </c>
      <c r="AA13" s="808">
        <v>8847752.7250800002</v>
      </c>
      <c r="AB13" s="756">
        <v>1860697</v>
      </c>
      <c r="AC13" s="756">
        <v>78938</v>
      </c>
      <c r="AD13" s="809">
        <v>10787387.72508</v>
      </c>
      <c r="AE13" s="810">
        <v>2421</v>
      </c>
      <c r="AF13" s="807">
        <v>4456</v>
      </c>
      <c r="AG13" s="807">
        <v>0.76559999999999995</v>
      </c>
      <c r="AI13" s="619" t="s">
        <v>329</v>
      </c>
      <c r="AJ13" s="619" t="s">
        <v>330</v>
      </c>
      <c r="AK13" s="760">
        <v>10787387.72508</v>
      </c>
      <c r="AL13" s="761">
        <v>2421</v>
      </c>
      <c r="AM13" s="811">
        <v>4456</v>
      </c>
      <c r="AN13" s="812">
        <v>0.76559999999999995</v>
      </c>
      <c r="AO13" s="813">
        <v>8.5599999999999996E-2</v>
      </c>
      <c r="AP13" s="814">
        <v>0.78300000000000003</v>
      </c>
      <c r="AQ13" s="812">
        <v>0.70630000000000004</v>
      </c>
      <c r="AR13" s="815">
        <v>0.70630000000000004</v>
      </c>
      <c r="AS13" s="825">
        <v>1291.7</v>
      </c>
      <c r="AT13" s="826">
        <v>537.11999999999989</v>
      </c>
      <c r="AU13" s="814">
        <v>1300368</v>
      </c>
      <c r="AV13" s="812">
        <v>1</v>
      </c>
      <c r="AW13" s="811">
        <v>1300368</v>
      </c>
      <c r="BB13" s="619" t="s">
        <v>329</v>
      </c>
      <c r="BC13" s="619" t="s">
        <v>590</v>
      </c>
      <c r="BD13" s="768">
        <v>1324513881</v>
      </c>
      <c r="BE13" s="769">
        <v>699.19299999999998</v>
      </c>
      <c r="BF13" s="808">
        <v>1894347</v>
      </c>
      <c r="BG13" s="816">
        <v>8.5599999999999996E-2</v>
      </c>
      <c r="BH13" s="673"/>
      <c r="BI13" s="770">
        <v>2421</v>
      </c>
      <c r="BJ13" s="808">
        <v>3.46</v>
      </c>
      <c r="BK13" s="770">
        <v>20548</v>
      </c>
      <c r="BL13" s="810">
        <v>29</v>
      </c>
      <c r="BN13" s="619" t="s">
        <v>327</v>
      </c>
      <c r="BO13" s="619" t="s">
        <v>328</v>
      </c>
      <c r="BP13" s="772">
        <v>1.1263762376237625</v>
      </c>
      <c r="BQ13" s="772">
        <v>1.2252125</v>
      </c>
      <c r="BR13" s="772">
        <v>1.0614392727272728</v>
      </c>
      <c r="BS13" s="774"/>
      <c r="BT13" s="819">
        <v>2010</v>
      </c>
      <c r="BU13" s="776">
        <v>1.1269</v>
      </c>
      <c r="BV13" s="777"/>
      <c r="BW13" s="778">
        <v>0.55000000000000004</v>
      </c>
      <c r="BX13" s="778">
        <v>0.62</v>
      </c>
      <c r="BY13" s="778">
        <v>0.92810000000000004</v>
      </c>
      <c r="BZ13" s="622"/>
      <c r="CA13" s="619" t="s">
        <v>329</v>
      </c>
      <c r="CB13" s="619" t="s">
        <v>590</v>
      </c>
      <c r="CC13" s="770">
        <v>30409</v>
      </c>
      <c r="CD13" s="770">
        <v>30993</v>
      </c>
      <c r="CE13" s="770">
        <v>31582</v>
      </c>
      <c r="CF13" s="820">
        <v>30994.666666666668</v>
      </c>
      <c r="CG13" s="820">
        <v>0.78300000000000003</v>
      </c>
      <c r="CH13" s="639"/>
      <c r="CI13" s="820">
        <v>-587.33333333333212</v>
      </c>
      <c r="CJ13" s="820">
        <v>-1.8599999999999998E-2</v>
      </c>
      <c r="CL13" s="619" t="s">
        <v>329</v>
      </c>
      <c r="CM13" s="619" t="s">
        <v>590</v>
      </c>
      <c r="CN13" s="780">
        <v>0.70630000000000004</v>
      </c>
      <c r="CO13" s="781"/>
      <c r="CP13" s="780">
        <v>2421</v>
      </c>
      <c r="CQ13" s="787">
        <v>3009500</v>
      </c>
      <c r="CR13" s="787">
        <v>0</v>
      </c>
      <c r="CS13" s="787">
        <v>3009500</v>
      </c>
      <c r="CT13" s="787">
        <v>1243.08</v>
      </c>
      <c r="CU13" s="781"/>
      <c r="CV13" s="822">
        <v>1291.7</v>
      </c>
      <c r="CW13" s="787">
        <v>537.11999999999989</v>
      </c>
      <c r="CX13" s="785">
        <v>0.96199999999999997</v>
      </c>
      <c r="CY13" s="786"/>
      <c r="CZ13" s="787">
        <v>0.80900000000000005</v>
      </c>
      <c r="DA13" s="787">
        <v>1</v>
      </c>
      <c r="DB13" s="781"/>
      <c r="DC13" s="785">
        <v>1</v>
      </c>
      <c r="DX13" s="1042" t="s">
        <v>323</v>
      </c>
      <c r="DY13" s="1042" t="s">
        <v>323</v>
      </c>
      <c r="DZ13" s="1042" t="s">
        <v>744</v>
      </c>
      <c r="EA13" s="1043" t="s">
        <v>324</v>
      </c>
      <c r="EB13" s="792">
        <v>2986</v>
      </c>
      <c r="EC13" s="833"/>
      <c r="ED13" s="834">
        <v>2986</v>
      </c>
      <c r="EE13" s="834">
        <v>2986</v>
      </c>
      <c r="EF13" s="833"/>
      <c r="EG13" s="834"/>
      <c r="EH13" s="833"/>
      <c r="EI13" s="794">
        <v>0</v>
      </c>
      <c r="EJ13" s="834"/>
      <c r="EK13" s="834">
        <v>0</v>
      </c>
      <c r="EL13" s="834">
        <v>0</v>
      </c>
      <c r="EM13" s="833">
        <v>0</v>
      </c>
      <c r="EN13" s="833"/>
      <c r="EO13" s="835"/>
      <c r="ES13" s="823" t="s">
        <v>329</v>
      </c>
      <c r="ET13" s="824" t="s">
        <v>330</v>
      </c>
      <c r="EU13" s="411">
        <v>1186499</v>
      </c>
    </row>
    <row r="14" spans="1:151" ht="15">
      <c r="A14" s="798" t="s">
        <v>331</v>
      </c>
      <c r="B14" s="799" t="s">
        <v>332</v>
      </c>
      <c r="C14" s="744">
        <v>4360</v>
      </c>
      <c r="D14" s="745">
        <v>4937</v>
      </c>
      <c r="E14" s="800"/>
      <c r="F14" s="800">
        <v>4937</v>
      </c>
      <c r="G14" s="800"/>
      <c r="H14" s="801">
        <v>4937</v>
      </c>
      <c r="K14" s="802" t="s">
        <v>331</v>
      </c>
      <c r="L14" s="803" t="s">
        <v>332</v>
      </c>
      <c r="M14" s="756">
        <v>1908308977</v>
      </c>
      <c r="N14" s="1099">
        <v>179973320</v>
      </c>
      <c r="O14" s="756">
        <f t="shared" si="0"/>
        <v>1728335657</v>
      </c>
      <c r="P14" s="802">
        <v>2015</v>
      </c>
      <c r="Q14" s="752">
        <v>1.0004</v>
      </c>
      <c r="R14" s="803">
        <f t="shared" si="1"/>
        <v>1727644599</v>
      </c>
      <c r="S14" s="806">
        <f t="shared" si="2"/>
        <v>179973320</v>
      </c>
      <c r="T14" s="803">
        <v>149839782</v>
      </c>
      <c r="U14" s="803">
        <v>677172938</v>
      </c>
      <c r="V14" s="803">
        <f t="shared" si="3"/>
        <v>2734630639</v>
      </c>
      <c r="X14" s="619" t="s">
        <v>331</v>
      </c>
      <c r="Y14" s="619" t="s">
        <v>332</v>
      </c>
      <c r="Z14" s="807">
        <v>2734630639</v>
      </c>
      <c r="AA14" s="808">
        <v>18267332.66852</v>
      </c>
      <c r="AB14" s="756">
        <v>4961839</v>
      </c>
      <c r="AC14" s="756">
        <v>130804</v>
      </c>
      <c r="AD14" s="809">
        <v>23359975.66852</v>
      </c>
      <c r="AE14" s="810">
        <v>4937</v>
      </c>
      <c r="AF14" s="807">
        <v>4732</v>
      </c>
      <c r="AG14" s="807">
        <v>0.81310000000000004</v>
      </c>
      <c r="AI14" s="619" t="s">
        <v>331</v>
      </c>
      <c r="AJ14" s="619" t="s">
        <v>332</v>
      </c>
      <c r="AK14" s="760">
        <v>23359975.66852</v>
      </c>
      <c r="AL14" s="761">
        <v>4937</v>
      </c>
      <c r="AM14" s="811">
        <v>4732</v>
      </c>
      <c r="AN14" s="812">
        <v>0.81310000000000004</v>
      </c>
      <c r="AO14" s="813">
        <v>0.14119999999999999</v>
      </c>
      <c r="AP14" s="814">
        <v>0.80559999999999998</v>
      </c>
      <c r="AQ14" s="812">
        <v>0.74209999999999998</v>
      </c>
      <c r="AR14" s="815">
        <v>0.74209999999999998</v>
      </c>
      <c r="AS14" s="825">
        <v>1357.17</v>
      </c>
      <c r="AT14" s="826">
        <v>471.64999999999986</v>
      </c>
      <c r="AU14" s="814">
        <v>2328536</v>
      </c>
      <c r="AV14" s="812">
        <v>1</v>
      </c>
      <c r="AW14" s="811">
        <v>2328536</v>
      </c>
      <c r="BB14" s="619" t="s">
        <v>331</v>
      </c>
      <c r="BC14" s="619" t="s">
        <v>591</v>
      </c>
      <c r="BD14" s="768">
        <v>2734630639</v>
      </c>
      <c r="BE14" s="769">
        <v>874.93600000000004</v>
      </c>
      <c r="BF14" s="808">
        <v>3125521</v>
      </c>
      <c r="BG14" s="816">
        <v>0.14119999999999999</v>
      </c>
      <c r="BH14" s="673"/>
      <c r="BI14" s="770">
        <v>4937</v>
      </c>
      <c r="BJ14" s="808">
        <v>5.64</v>
      </c>
      <c r="BK14" s="770">
        <v>34967</v>
      </c>
      <c r="BL14" s="810">
        <v>40</v>
      </c>
      <c r="BN14" s="619" t="s">
        <v>329</v>
      </c>
      <c r="BO14" s="619" t="s">
        <v>330</v>
      </c>
      <c r="BP14" s="772">
        <v>0.96116000000000001</v>
      </c>
      <c r="BQ14" s="772">
        <v>0.97099454545454544</v>
      </c>
      <c r="BR14" s="772">
        <v>0.98248333333333338</v>
      </c>
      <c r="BS14" s="774"/>
      <c r="BT14" s="819">
        <v>2012</v>
      </c>
      <c r="BU14" s="776">
        <v>0.97509999999999997</v>
      </c>
      <c r="BV14" s="777"/>
      <c r="BW14" s="778">
        <v>0.83</v>
      </c>
      <c r="BX14" s="778">
        <v>0.80900000000000005</v>
      </c>
      <c r="BY14" s="778">
        <v>1.2111000000000001</v>
      </c>
      <c r="BZ14" s="622"/>
      <c r="CA14" s="619" t="s">
        <v>331</v>
      </c>
      <c r="CB14" s="619" t="s">
        <v>591</v>
      </c>
      <c r="CC14" s="770">
        <v>30956</v>
      </c>
      <c r="CD14" s="770">
        <v>31865</v>
      </c>
      <c r="CE14" s="770">
        <v>32848</v>
      </c>
      <c r="CF14" s="820">
        <v>31889.666666666668</v>
      </c>
      <c r="CG14" s="820">
        <v>0.80559999999999998</v>
      </c>
      <c r="CH14" s="639"/>
      <c r="CI14" s="820">
        <v>-958.33333333333212</v>
      </c>
      <c r="CJ14" s="820">
        <v>-2.92E-2</v>
      </c>
      <c r="CL14" s="619" t="s">
        <v>331</v>
      </c>
      <c r="CM14" s="619" t="s">
        <v>591</v>
      </c>
      <c r="CN14" s="780">
        <v>0.74209999999999998</v>
      </c>
      <c r="CO14" s="781"/>
      <c r="CP14" s="780">
        <v>4937</v>
      </c>
      <c r="CQ14" s="787">
        <v>6400245</v>
      </c>
      <c r="CR14" s="787">
        <v>0</v>
      </c>
      <c r="CS14" s="787">
        <v>6400245</v>
      </c>
      <c r="CT14" s="787">
        <v>1296.3800000000001</v>
      </c>
      <c r="CU14" s="781"/>
      <c r="CV14" s="822">
        <v>1357.17</v>
      </c>
      <c r="CW14" s="787">
        <v>471.64999999999986</v>
      </c>
      <c r="CX14" s="785">
        <v>0.95499999999999996</v>
      </c>
      <c r="CY14" s="786"/>
      <c r="CZ14" s="787">
        <v>0.82</v>
      </c>
      <c r="DA14" s="787">
        <v>1</v>
      </c>
      <c r="DB14" s="781"/>
      <c r="DC14" s="785">
        <v>1</v>
      </c>
      <c r="DX14" s="1038" t="s">
        <v>325</v>
      </c>
      <c r="DY14" s="1038" t="s">
        <v>325</v>
      </c>
      <c r="DZ14" s="1038" t="s">
        <v>744</v>
      </c>
      <c r="EA14" s="1039" t="s">
        <v>326</v>
      </c>
      <c r="EB14" s="792">
        <v>1972</v>
      </c>
      <c r="EC14" s="793"/>
      <c r="ED14" s="794">
        <v>1972</v>
      </c>
      <c r="EE14" s="794"/>
      <c r="EF14" s="793"/>
      <c r="EG14" s="794">
        <v>0.92106492293320874</v>
      </c>
      <c r="EH14" s="793"/>
      <c r="EI14" s="794">
        <v>0</v>
      </c>
      <c r="EJ14" s="794"/>
      <c r="EK14" s="794">
        <v>0</v>
      </c>
      <c r="EL14" s="794">
        <v>0</v>
      </c>
      <c r="EM14" s="793">
        <v>0</v>
      </c>
      <c r="EN14" s="793"/>
      <c r="EO14" s="795"/>
      <c r="ES14" s="823" t="s">
        <v>331</v>
      </c>
      <c r="ET14" s="824" t="s">
        <v>332</v>
      </c>
      <c r="EU14" s="411">
        <v>2056394</v>
      </c>
    </row>
    <row r="15" spans="1:151" ht="15">
      <c r="A15" s="798" t="s">
        <v>333</v>
      </c>
      <c r="B15" s="799" t="s">
        <v>334</v>
      </c>
      <c r="C15" s="744">
        <v>12771</v>
      </c>
      <c r="D15" s="745">
        <v>14248</v>
      </c>
      <c r="E15" s="800"/>
      <c r="F15" s="800">
        <v>14248</v>
      </c>
      <c r="G15" s="800"/>
      <c r="H15" s="801">
        <v>14248</v>
      </c>
      <c r="K15" s="802" t="s">
        <v>333</v>
      </c>
      <c r="L15" s="803" t="s">
        <v>334</v>
      </c>
      <c r="M15" s="756">
        <v>20713993938</v>
      </c>
      <c r="N15" s="1099">
        <v>105080500</v>
      </c>
      <c r="O15" s="756">
        <f t="shared" si="0"/>
        <v>20608913438</v>
      </c>
      <c r="P15" s="802">
        <v>2015</v>
      </c>
      <c r="Q15" s="752">
        <v>0.98029999999999995</v>
      </c>
      <c r="R15" s="803">
        <f t="shared" si="1"/>
        <v>21023067875</v>
      </c>
      <c r="S15" s="806">
        <f t="shared" si="2"/>
        <v>105080500</v>
      </c>
      <c r="T15" s="803">
        <v>1551458571</v>
      </c>
      <c r="U15" s="803">
        <v>1889501427</v>
      </c>
      <c r="V15" s="803">
        <f t="shared" si="3"/>
        <v>24569108373</v>
      </c>
      <c r="X15" s="619" t="s">
        <v>333</v>
      </c>
      <c r="Y15" s="619" t="s">
        <v>334</v>
      </c>
      <c r="Z15" s="807">
        <v>24569108373</v>
      </c>
      <c r="AA15" s="808">
        <v>164121643.93164</v>
      </c>
      <c r="AB15" s="756">
        <v>20475029</v>
      </c>
      <c r="AC15" s="756">
        <v>309106</v>
      </c>
      <c r="AD15" s="809">
        <v>184905778.93164</v>
      </c>
      <c r="AE15" s="810">
        <v>14248</v>
      </c>
      <c r="AF15" s="807">
        <v>12978</v>
      </c>
      <c r="AG15" s="807">
        <v>2.2299000000000002</v>
      </c>
      <c r="AI15" s="619" t="s">
        <v>333</v>
      </c>
      <c r="AJ15" s="619" t="s">
        <v>334</v>
      </c>
      <c r="AK15" s="760">
        <v>184905778.93164</v>
      </c>
      <c r="AL15" s="761">
        <v>14248</v>
      </c>
      <c r="AM15" s="811">
        <v>12978</v>
      </c>
      <c r="AN15" s="812">
        <v>2.2299000000000002</v>
      </c>
      <c r="AO15" s="813">
        <v>1.2988</v>
      </c>
      <c r="AP15" s="814">
        <v>0.90339999999999998</v>
      </c>
      <c r="AQ15" s="812">
        <v>1.4736</v>
      </c>
      <c r="AR15" s="815" t="s">
        <v>2</v>
      </c>
      <c r="AS15" s="825" t="s">
        <v>2</v>
      </c>
      <c r="AT15" s="826" t="s">
        <v>2</v>
      </c>
      <c r="AU15" s="814">
        <v>0</v>
      </c>
      <c r="AV15" s="812" t="s">
        <v>2</v>
      </c>
      <c r="AW15" s="811">
        <v>0</v>
      </c>
      <c r="BB15" s="619" t="s">
        <v>333</v>
      </c>
      <c r="BC15" s="619" t="s">
        <v>592</v>
      </c>
      <c r="BD15" s="768">
        <v>24569108373</v>
      </c>
      <c r="BE15" s="769">
        <v>854.79399999999998</v>
      </c>
      <c r="BF15" s="808">
        <v>28742724</v>
      </c>
      <c r="BG15" s="816">
        <v>1.2988</v>
      </c>
      <c r="BH15" s="673"/>
      <c r="BI15" s="770">
        <v>14248</v>
      </c>
      <c r="BJ15" s="808">
        <v>16.670000000000002</v>
      </c>
      <c r="BK15" s="770">
        <v>123404</v>
      </c>
      <c r="BL15" s="810">
        <v>144</v>
      </c>
      <c r="BN15" s="619" t="s">
        <v>331</v>
      </c>
      <c r="BO15" s="619" t="s">
        <v>332</v>
      </c>
      <c r="BP15" s="772">
        <v>0.9555555555555556</v>
      </c>
      <c r="BQ15" s="772">
        <v>1.0024999999999999</v>
      </c>
      <c r="BR15" s="817">
        <v>0.99941666666666662</v>
      </c>
      <c r="BS15" s="774"/>
      <c r="BT15" s="819">
        <v>2015</v>
      </c>
      <c r="BU15" s="776">
        <v>1.0004</v>
      </c>
      <c r="BV15" s="777"/>
      <c r="BW15" s="778">
        <v>0.82</v>
      </c>
      <c r="BX15" s="778">
        <v>0.82</v>
      </c>
      <c r="BY15" s="778">
        <v>1.2275</v>
      </c>
      <c r="BZ15" s="622"/>
      <c r="CA15" s="619" t="s">
        <v>333</v>
      </c>
      <c r="CB15" s="619" t="s">
        <v>592</v>
      </c>
      <c r="CC15" s="770">
        <v>34037</v>
      </c>
      <c r="CD15" s="770">
        <v>35694</v>
      </c>
      <c r="CE15" s="770">
        <v>37542</v>
      </c>
      <c r="CF15" s="820">
        <v>35757.666666666664</v>
      </c>
      <c r="CG15" s="820">
        <v>0.90339999999999998</v>
      </c>
      <c r="CH15" s="639"/>
      <c r="CI15" s="820">
        <v>-1784.3333333333358</v>
      </c>
      <c r="CJ15" s="820">
        <v>-4.7500000000000001E-2</v>
      </c>
      <c r="CL15" s="619" t="s">
        <v>333</v>
      </c>
      <c r="CM15" s="619" t="s">
        <v>592</v>
      </c>
      <c r="CN15" s="780" t="s">
        <v>2</v>
      </c>
      <c r="CO15" s="781"/>
      <c r="CP15" s="780">
        <v>14248</v>
      </c>
      <c r="CQ15" s="787">
        <v>33790863</v>
      </c>
      <c r="CR15" s="787">
        <v>0</v>
      </c>
      <c r="CS15" s="787">
        <v>33790863</v>
      </c>
      <c r="CT15" s="787">
        <v>2371.62</v>
      </c>
      <c r="CU15" s="781"/>
      <c r="CV15" s="822" t="s">
        <v>2</v>
      </c>
      <c r="CW15" s="787" t="s">
        <v>2</v>
      </c>
      <c r="CX15" s="785" t="s">
        <v>2</v>
      </c>
      <c r="CY15" s="786"/>
      <c r="CZ15" s="787">
        <v>0.47499999999999998</v>
      </c>
      <c r="DA15" s="787" t="s">
        <v>2</v>
      </c>
      <c r="DB15" s="781"/>
      <c r="DC15" s="785" t="s">
        <v>2</v>
      </c>
      <c r="DX15" s="1038" t="s">
        <v>325</v>
      </c>
      <c r="DY15" s="1038" t="s">
        <v>11</v>
      </c>
      <c r="DZ15" s="1038" t="s">
        <v>6</v>
      </c>
      <c r="EA15" s="1039" t="s">
        <v>12</v>
      </c>
      <c r="EB15" s="792">
        <v>24</v>
      </c>
      <c r="EC15" s="793"/>
      <c r="ED15" s="794">
        <v>24</v>
      </c>
      <c r="EE15" s="794"/>
      <c r="EF15" s="793"/>
      <c r="EG15" s="794">
        <v>1.1209715086408221E-2</v>
      </c>
      <c r="EH15" s="793"/>
      <c r="EI15" s="794">
        <v>0</v>
      </c>
      <c r="EJ15" s="794"/>
      <c r="EK15" s="794">
        <v>0</v>
      </c>
      <c r="EL15" s="794"/>
      <c r="EM15" s="793"/>
      <c r="EN15" s="793"/>
      <c r="EO15" s="795"/>
      <c r="ES15" s="823" t="s">
        <v>333</v>
      </c>
      <c r="ET15" s="824" t="s">
        <v>334</v>
      </c>
      <c r="EU15" s="411">
        <v>0</v>
      </c>
    </row>
    <row r="16" spans="1:151" ht="15">
      <c r="A16" s="798" t="s">
        <v>335</v>
      </c>
      <c r="B16" s="799" t="s">
        <v>336</v>
      </c>
      <c r="C16" s="744">
        <v>24064</v>
      </c>
      <c r="D16" s="745">
        <v>31175</v>
      </c>
      <c r="E16" s="800"/>
      <c r="F16" s="800">
        <v>31175</v>
      </c>
      <c r="G16" s="800"/>
      <c r="H16" s="801">
        <v>31175</v>
      </c>
      <c r="K16" s="802" t="s">
        <v>335</v>
      </c>
      <c r="L16" s="803" t="s">
        <v>336</v>
      </c>
      <c r="M16" s="756">
        <v>25708948451</v>
      </c>
      <c r="N16" s="1099">
        <v>285652235</v>
      </c>
      <c r="O16" s="756">
        <f t="shared" si="0"/>
        <v>25423296216</v>
      </c>
      <c r="P16" s="802">
        <v>2013</v>
      </c>
      <c r="Q16" s="752">
        <v>0.88139999999999996</v>
      </c>
      <c r="R16" s="803">
        <f t="shared" si="1"/>
        <v>28844220803</v>
      </c>
      <c r="S16" s="806">
        <f t="shared" si="2"/>
        <v>285652235</v>
      </c>
      <c r="T16" s="803">
        <v>585448380</v>
      </c>
      <c r="U16" s="803">
        <v>4033933104</v>
      </c>
      <c r="V16" s="803">
        <f t="shared" si="3"/>
        <v>33749254522</v>
      </c>
      <c r="X16" s="619" t="s">
        <v>335</v>
      </c>
      <c r="Y16" s="619" t="s">
        <v>336</v>
      </c>
      <c r="Z16" s="807">
        <v>33749254522</v>
      </c>
      <c r="AA16" s="808">
        <v>225445020.20695999</v>
      </c>
      <c r="AB16" s="756">
        <v>75603446</v>
      </c>
      <c r="AC16" s="756">
        <v>826790</v>
      </c>
      <c r="AD16" s="809">
        <v>301875256.20695996</v>
      </c>
      <c r="AE16" s="810">
        <v>31175</v>
      </c>
      <c r="AF16" s="807">
        <v>9683</v>
      </c>
      <c r="AG16" s="807">
        <v>1.6637</v>
      </c>
      <c r="AI16" s="619" t="s">
        <v>335</v>
      </c>
      <c r="AJ16" s="619" t="s">
        <v>336</v>
      </c>
      <c r="AK16" s="760">
        <v>301875256.20695996</v>
      </c>
      <c r="AL16" s="761">
        <v>31175</v>
      </c>
      <c r="AM16" s="811">
        <v>9683</v>
      </c>
      <c r="AN16" s="812">
        <v>1.6637</v>
      </c>
      <c r="AO16" s="813">
        <v>2.3248000000000002</v>
      </c>
      <c r="AP16" s="814">
        <v>1.0049999999999999</v>
      </c>
      <c r="AQ16" s="812">
        <v>1.4004999999999999</v>
      </c>
      <c r="AR16" s="815" t="s">
        <v>2</v>
      </c>
      <c r="AS16" s="825" t="s">
        <v>2</v>
      </c>
      <c r="AT16" s="826" t="s">
        <v>2</v>
      </c>
      <c r="AU16" s="814">
        <v>0</v>
      </c>
      <c r="AV16" s="812" t="s">
        <v>2</v>
      </c>
      <c r="AW16" s="811">
        <v>0</v>
      </c>
      <c r="BB16" s="619" t="s">
        <v>335</v>
      </c>
      <c r="BC16" s="619" t="s">
        <v>593</v>
      </c>
      <c r="BD16" s="768">
        <v>33749254522</v>
      </c>
      <c r="BE16" s="769">
        <v>655.99</v>
      </c>
      <c r="BF16" s="808">
        <v>51447819</v>
      </c>
      <c r="BG16" s="816">
        <v>2.3248000000000002</v>
      </c>
      <c r="BH16" s="673"/>
      <c r="BI16" s="770">
        <v>31175</v>
      </c>
      <c r="BJ16" s="808">
        <v>47.52</v>
      </c>
      <c r="BK16" s="770">
        <v>254496</v>
      </c>
      <c r="BL16" s="810">
        <v>388</v>
      </c>
      <c r="BN16" s="619" t="s">
        <v>333</v>
      </c>
      <c r="BO16" s="619" t="s">
        <v>334</v>
      </c>
      <c r="BP16" s="772">
        <v>1.0742666666666667</v>
      </c>
      <c r="BQ16" s="772">
        <v>0.99058823529411766</v>
      </c>
      <c r="BR16" s="817">
        <v>0.97516363636363634</v>
      </c>
      <c r="BS16" s="774"/>
      <c r="BT16" s="819">
        <v>2015</v>
      </c>
      <c r="BU16" s="776">
        <v>0.98029999999999995</v>
      </c>
      <c r="BV16" s="777"/>
      <c r="BW16" s="778">
        <v>0.48499999999999999</v>
      </c>
      <c r="BX16" s="778">
        <v>0.47499999999999998</v>
      </c>
      <c r="BY16" s="778">
        <v>0.71109999999999995</v>
      </c>
      <c r="BZ16" s="622"/>
      <c r="CA16" s="619" t="s">
        <v>335</v>
      </c>
      <c r="CB16" s="619" t="s">
        <v>593</v>
      </c>
      <c r="CC16" s="770">
        <v>37278</v>
      </c>
      <c r="CD16" s="770">
        <v>39770</v>
      </c>
      <c r="CE16" s="770">
        <v>42293</v>
      </c>
      <c r="CF16" s="820">
        <v>39780.333333333336</v>
      </c>
      <c r="CG16" s="820">
        <v>1.0049999999999999</v>
      </c>
      <c r="CH16" s="639"/>
      <c r="CI16" s="820">
        <v>-2512.6666666666642</v>
      </c>
      <c r="CJ16" s="820">
        <v>-5.9400000000000001E-2</v>
      </c>
      <c r="CL16" s="619" t="s">
        <v>335</v>
      </c>
      <c r="CM16" s="619" t="s">
        <v>593</v>
      </c>
      <c r="CN16" s="780" t="s">
        <v>2</v>
      </c>
      <c r="CO16" s="781"/>
      <c r="CP16" s="780">
        <v>31175</v>
      </c>
      <c r="CQ16" s="787">
        <v>62632080</v>
      </c>
      <c r="CR16" s="787">
        <v>8030977</v>
      </c>
      <c r="CS16" s="787">
        <v>70663057</v>
      </c>
      <c r="CT16" s="787">
        <v>2266.66</v>
      </c>
      <c r="CU16" s="781"/>
      <c r="CV16" s="822" t="s">
        <v>2</v>
      </c>
      <c r="CW16" s="787" t="s">
        <v>2</v>
      </c>
      <c r="CX16" s="785" t="s">
        <v>2</v>
      </c>
      <c r="CY16" s="786"/>
      <c r="CZ16" s="787">
        <v>0.53200000000000003</v>
      </c>
      <c r="DA16" s="787" t="s">
        <v>2</v>
      </c>
      <c r="DB16" s="781"/>
      <c r="DC16" s="785" t="s">
        <v>2</v>
      </c>
      <c r="DX16" s="1040" t="s">
        <v>325</v>
      </c>
      <c r="DY16" s="1040" t="s">
        <v>13</v>
      </c>
      <c r="DZ16" s="1040" t="s">
        <v>6</v>
      </c>
      <c r="EA16" s="1041" t="s">
        <v>14</v>
      </c>
      <c r="EB16" s="792">
        <v>145</v>
      </c>
      <c r="EC16" s="827"/>
      <c r="ED16" s="828">
        <v>145</v>
      </c>
      <c r="EE16" s="828">
        <v>2141</v>
      </c>
      <c r="EF16" s="827"/>
      <c r="EG16" s="828">
        <v>6.7725361980382995E-2</v>
      </c>
      <c r="EH16" s="827"/>
      <c r="EI16" s="794">
        <v>0</v>
      </c>
      <c r="EJ16" s="828"/>
      <c r="EK16" s="828">
        <v>0</v>
      </c>
      <c r="EL16" s="828"/>
      <c r="EM16" s="827"/>
      <c r="EN16" s="827"/>
      <c r="EO16" s="829"/>
      <c r="ES16" s="823" t="s">
        <v>335</v>
      </c>
      <c r="ET16" s="824" t="s">
        <v>336</v>
      </c>
      <c r="EU16" s="411">
        <v>0</v>
      </c>
    </row>
    <row r="17" spans="1:151" ht="15">
      <c r="A17" s="798" t="s">
        <v>337</v>
      </c>
      <c r="B17" s="799" t="s">
        <v>338</v>
      </c>
      <c r="C17" s="744">
        <v>12151</v>
      </c>
      <c r="D17" s="745">
        <v>12433</v>
      </c>
      <c r="E17" s="800"/>
      <c r="F17" s="800">
        <v>12433</v>
      </c>
      <c r="G17" s="800"/>
      <c r="H17" s="801">
        <v>12433</v>
      </c>
      <c r="K17" s="802" t="s">
        <v>337</v>
      </c>
      <c r="L17" s="803" t="s">
        <v>338</v>
      </c>
      <c r="M17" s="756">
        <v>5013387616</v>
      </c>
      <c r="N17" s="1099">
        <v>83020917</v>
      </c>
      <c r="O17" s="756">
        <f t="shared" si="0"/>
        <v>4930366699</v>
      </c>
      <c r="P17" s="802">
        <v>2013</v>
      </c>
      <c r="Q17" s="752">
        <v>0.98070000000000002</v>
      </c>
      <c r="R17" s="803">
        <f t="shared" si="1"/>
        <v>5027395431</v>
      </c>
      <c r="S17" s="806">
        <f t="shared" si="2"/>
        <v>83020917</v>
      </c>
      <c r="T17" s="803">
        <v>248533718</v>
      </c>
      <c r="U17" s="803">
        <v>1270346057</v>
      </c>
      <c r="V17" s="803">
        <f t="shared" si="3"/>
        <v>6629296123</v>
      </c>
      <c r="X17" s="619" t="s">
        <v>337</v>
      </c>
      <c r="Y17" s="619" t="s">
        <v>338</v>
      </c>
      <c r="Z17" s="807">
        <v>6629296123</v>
      </c>
      <c r="AA17" s="808">
        <v>44283698.101640001</v>
      </c>
      <c r="AB17" s="756">
        <v>11835437</v>
      </c>
      <c r="AC17" s="756">
        <v>319983</v>
      </c>
      <c r="AD17" s="809">
        <v>56439118.101640001</v>
      </c>
      <c r="AE17" s="810">
        <v>12433</v>
      </c>
      <c r="AF17" s="807">
        <v>4539</v>
      </c>
      <c r="AG17" s="807">
        <v>0.77990000000000004</v>
      </c>
      <c r="AI17" s="619" t="s">
        <v>337</v>
      </c>
      <c r="AJ17" s="619" t="s">
        <v>338</v>
      </c>
      <c r="AK17" s="760">
        <v>56439118.101640001</v>
      </c>
      <c r="AL17" s="761">
        <v>12433</v>
      </c>
      <c r="AM17" s="811">
        <v>4539</v>
      </c>
      <c r="AN17" s="812">
        <v>0.77990000000000004</v>
      </c>
      <c r="AO17" s="813">
        <v>0.59119999999999995</v>
      </c>
      <c r="AP17" s="814">
        <v>0.76590000000000003</v>
      </c>
      <c r="AQ17" s="812">
        <v>0.7541000000000001</v>
      </c>
      <c r="AR17" s="815">
        <v>0.7541000000000001</v>
      </c>
      <c r="AS17" s="825">
        <v>1379.11</v>
      </c>
      <c r="AT17" s="826">
        <v>449.71000000000004</v>
      </c>
      <c r="AU17" s="814">
        <v>5591244</v>
      </c>
      <c r="AV17" s="812">
        <v>0.85499999999999998</v>
      </c>
      <c r="AW17" s="811">
        <v>4780514</v>
      </c>
      <c r="BB17" s="619" t="s">
        <v>337</v>
      </c>
      <c r="BC17" s="619" t="s">
        <v>594</v>
      </c>
      <c r="BD17" s="768">
        <v>6629296123</v>
      </c>
      <c r="BE17" s="769">
        <v>506.72500000000002</v>
      </c>
      <c r="BF17" s="808">
        <v>13082631</v>
      </c>
      <c r="BG17" s="816">
        <v>0.59119999999999995</v>
      </c>
      <c r="BH17" s="673"/>
      <c r="BI17" s="770">
        <v>12433</v>
      </c>
      <c r="BJ17" s="808">
        <v>24.54</v>
      </c>
      <c r="BK17" s="770">
        <v>89022</v>
      </c>
      <c r="BL17" s="810">
        <v>176</v>
      </c>
      <c r="BN17" s="619" t="s">
        <v>335</v>
      </c>
      <c r="BO17" s="619" t="s">
        <v>336</v>
      </c>
      <c r="BP17" s="817">
        <v>0.95169230769230773</v>
      </c>
      <c r="BQ17" s="772">
        <v>0.9</v>
      </c>
      <c r="BR17" s="772">
        <v>0.84552287581699348</v>
      </c>
      <c r="BS17" s="774"/>
      <c r="BT17" s="819">
        <v>2013</v>
      </c>
      <c r="BU17" s="776">
        <v>0.88139999999999996</v>
      </c>
      <c r="BV17" s="777"/>
      <c r="BW17" s="778">
        <v>0.60399999999999998</v>
      </c>
      <c r="BX17" s="778">
        <v>0.53200000000000003</v>
      </c>
      <c r="BY17" s="778">
        <v>0.7964</v>
      </c>
      <c r="BZ17" s="622"/>
      <c r="CA17" s="619" t="s">
        <v>337</v>
      </c>
      <c r="CB17" s="619" t="s">
        <v>594</v>
      </c>
      <c r="CC17" s="770">
        <v>28803</v>
      </c>
      <c r="CD17" s="770">
        <v>30340</v>
      </c>
      <c r="CE17" s="770">
        <v>31810</v>
      </c>
      <c r="CF17" s="820">
        <v>30317.666666666668</v>
      </c>
      <c r="CG17" s="820">
        <v>0.76590000000000003</v>
      </c>
      <c r="CH17" s="639"/>
      <c r="CI17" s="820">
        <v>-1492.3333333333321</v>
      </c>
      <c r="CJ17" s="820">
        <v>-4.6899999999999997E-2</v>
      </c>
      <c r="CL17" s="619" t="s">
        <v>337</v>
      </c>
      <c r="CM17" s="619" t="s">
        <v>594</v>
      </c>
      <c r="CN17" s="780">
        <v>0.7541000000000001</v>
      </c>
      <c r="CO17" s="781"/>
      <c r="CP17" s="780">
        <v>12433</v>
      </c>
      <c r="CQ17" s="787">
        <v>14663462</v>
      </c>
      <c r="CR17" s="787">
        <v>0</v>
      </c>
      <c r="CS17" s="787">
        <v>14663462</v>
      </c>
      <c r="CT17" s="787">
        <v>1179.4000000000001</v>
      </c>
      <c r="CU17" s="781"/>
      <c r="CV17" s="822">
        <v>1379.11</v>
      </c>
      <c r="CW17" s="787">
        <v>449.71000000000004</v>
      </c>
      <c r="CX17" s="785">
        <v>0.85499999999999998</v>
      </c>
      <c r="CY17" s="786"/>
      <c r="CZ17" s="787">
        <v>0.66700000000000004</v>
      </c>
      <c r="DA17" s="787" t="s">
        <v>2</v>
      </c>
      <c r="DB17" s="781"/>
      <c r="DC17" s="785">
        <v>0.85499999999999998</v>
      </c>
      <c r="DX17" s="1038" t="s">
        <v>327</v>
      </c>
      <c r="DY17" s="1038" t="s">
        <v>327</v>
      </c>
      <c r="DZ17" s="1038" t="s">
        <v>744</v>
      </c>
      <c r="EA17" s="1039" t="s">
        <v>328</v>
      </c>
      <c r="EB17" s="792">
        <v>6661</v>
      </c>
      <c r="EC17" s="793"/>
      <c r="ED17" s="794">
        <v>6661</v>
      </c>
      <c r="EE17" s="794"/>
      <c r="EF17" s="793"/>
      <c r="EG17" s="794">
        <v>0.9380368962118012</v>
      </c>
      <c r="EH17" s="793"/>
      <c r="EI17" s="794">
        <v>835007</v>
      </c>
      <c r="EJ17" s="794"/>
      <c r="EK17" s="794">
        <v>783267</v>
      </c>
      <c r="EL17" s="794">
        <v>835007</v>
      </c>
      <c r="EM17" s="793">
        <v>0</v>
      </c>
      <c r="EN17" s="793"/>
      <c r="EO17" s="795"/>
      <c r="ES17" s="823" t="s">
        <v>19</v>
      </c>
      <c r="ET17" s="824" t="s">
        <v>20</v>
      </c>
      <c r="EU17" s="411">
        <v>0</v>
      </c>
    </row>
    <row r="18" spans="1:151" ht="15">
      <c r="A18" s="798" t="s">
        <v>339</v>
      </c>
      <c r="B18" s="799" t="s">
        <v>340</v>
      </c>
      <c r="C18" s="744">
        <v>33241</v>
      </c>
      <c r="D18" s="745">
        <v>41990</v>
      </c>
      <c r="E18" s="799">
        <v>-1281</v>
      </c>
      <c r="F18" s="800">
        <v>40709</v>
      </c>
      <c r="G18" s="800"/>
      <c r="H18" s="801">
        <v>40709</v>
      </c>
      <c r="K18" s="802" t="s">
        <v>339</v>
      </c>
      <c r="L18" s="803" t="s">
        <v>340</v>
      </c>
      <c r="M18" s="756">
        <v>17555128175</v>
      </c>
      <c r="N18" s="1099">
        <v>96460770</v>
      </c>
      <c r="O18" s="756">
        <f t="shared" si="0"/>
        <v>17458667405</v>
      </c>
      <c r="P18" s="802">
        <v>2016</v>
      </c>
      <c r="Q18" s="752">
        <v>0.99181294886911786</v>
      </c>
      <c r="R18" s="803">
        <f t="shared" si="1"/>
        <v>17602782284</v>
      </c>
      <c r="S18" s="806">
        <f t="shared" si="2"/>
        <v>96460770</v>
      </c>
      <c r="T18" s="803">
        <v>381343745</v>
      </c>
      <c r="U18" s="803">
        <v>3619560617</v>
      </c>
      <c r="V18" s="803">
        <f t="shared" si="3"/>
        <v>21700147416</v>
      </c>
      <c r="X18" s="619" t="s">
        <v>339</v>
      </c>
      <c r="Y18" s="619" t="s">
        <v>340</v>
      </c>
      <c r="Z18" s="807">
        <v>21700147416</v>
      </c>
      <c r="AA18" s="808">
        <v>144956984.73888001</v>
      </c>
      <c r="AB18" s="756">
        <v>42779945</v>
      </c>
      <c r="AC18" s="756">
        <v>1396627</v>
      </c>
      <c r="AD18" s="809">
        <v>189133556.73888001</v>
      </c>
      <c r="AE18" s="810">
        <v>40709</v>
      </c>
      <c r="AF18" s="807">
        <v>4646</v>
      </c>
      <c r="AG18" s="807">
        <v>0.79830000000000001</v>
      </c>
      <c r="AI18" s="619" t="s">
        <v>339</v>
      </c>
      <c r="AJ18" s="619" t="s">
        <v>340</v>
      </c>
      <c r="AK18" s="760">
        <v>189133556.73888001</v>
      </c>
      <c r="AL18" s="761">
        <v>40709</v>
      </c>
      <c r="AM18" s="811">
        <v>4646</v>
      </c>
      <c r="AN18" s="812">
        <v>0.79830000000000001</v>
      </c>
      <c r="AO18" s="813">
        <v>2.6911</v>
      </c>
      <c r="AP18" s="814">
        <v>0.96560000000000001</v>
      </c>
      <c r="AQ18" s="812">
        <v>1.0712000000000002</v>
      </c>
      <c r="AR18" s="815" t="s">
        <v>2</v>
      </c>
      <c r="AS18" s="825" t="s">
        <v>2</v>
      </c>
      <c r="AT18" s="826" t="s">
        <v>2</v>
      </c>
      <c r="AU18" s="814">
        <v>0</v>
      </c>
      <c r="AV18" s="812" t="s">
        <v>2</v>
      </c>
      <c r="AW18" s="811">
        <v>0</v>
      </c>
      <c r="BB18" s="619" t="s">
        <v>339</v>
      </c>
      <c r="BC18" s="619" t="s">
        <v>595</v>
      </c>
      <c r="BD18" s="768">
        <v>21700147416</v>
      </c>
      <c r="BE18" s="769">
        <v>364.39</v>
      </c>
      <c r="BF18" s="808">
        <v>59551984</v>
      </c>
      <c r="BG18" s="816">
        <v>2.6911</v>
      </c>
      <c r="BH18" s="673"/>
      <c r="BI18" s="770">
        <v>40728</v>
      </c>
      <c r="BJ18" s="808">
        <v>111.77</v>
      </c>
      <c r="BK18" s="770">
        <v>195483</v>
      </c>
      <c r="BL18" s="810">
        <v>536</v>
      </c>
      <c r="BN18" s="619" t="s">
        <v>337</v>
      </c>
      <c r="BO18" s="619" t="s">
        <v>338</v>
      </c>
      <c r="BP18" s="817">
        <v>1.0174665032679737</v>
      </c>
      <c r="BQ18" s="772">
        <v>0.99451728813559326</v>
      </c>
      <c r="BR18" s="772">
        <v>0.95918333333333339</v>
      </c>
      <c r="BS18" s="774"/>
      <c r="BT18" s="819">
        <v>2013</v>
      </c>
      <c r="BU18" s="776">
        <v>0.98070000000000002</v>
      </c>
      <c r="BV18" s="777"/>
      <c r="BW18" s="778">
        <v>0.68</v>
      </c>
      <c r="BX18" s="778">
        <v>0.66700000000000004</v>
      </c>
      <c r="BY18" s="778">
        <v>0.99850000000000005</v>
      </c>
      <c r="BZ18" s="622"/>
      <c r="CA18" s="619" t="s">
        <v>339</v>
      </c>
      <c r="CB18" s="619" t="s">
        <v>595</v>
      </c>
      <c r="CC18" s="770">
        <v>36454</v>
      </c>
      <c r="CD18" s="770">
        <v>38104</v>
      </c>
      <c r="CE18" s="770">
        <v>40101</v>
      </c>
      <c r="CF18" s="820">
        <v>38219.666666666664</v>
      </c>
      <c r="CG18" s="820">
        <v>0.96560000000000001</v>
      </c>
      <c r="CH18" s="639"/>
      <c r="CI18" s="820">
        <v>-1881.3333333333358</v>
      </c>
      <c r="CJ18" s="820">
        <v>-4.6899999999999997E-2</v>
      </c>
      <c r="CL18" s="619" t="s">
        <v>339</v>
      </c>
      <c r="CM18" s="619" t="s">
        <v>595</v>
      </c>
      <c r="CN18" s="780" t="s">
        <v>2</v>
      </c>
      <c r="CO18" s="781"/>
      <c r="CP18" s="780">
        <v>40709</v>
      </c>
      <c r="CQ18" s="787">
        <v>62533462</v>
      </c>
      <c r="CR18" s="787">
        <v>0</v>
      </c>
      <c r="CS18" s="787">
        <v>62533462</v>
      </c>
      <c r="CT18" s="787">
        <v>1536.11</v>
      </c>
      <c r="CU18" s="781"/>
      <c r="CV18" s="822" t="s">
        <v>2</v>
      </c>
      <c r="CW18" s="787" t="s">
        <v>2</v>
      </c>
      <c r="CX18" s="785" t="s">
        <v>2</v>
      </c>
      <c r="CY18" s="786"/>
      <c r="CZ18" s="787">
        <v>0.69399999999999995</v>
      </c>
      <c r="DA18" s="787">
        <v>1</v>
      </c>
      <c r="DB18" s="781"/>
      <c r="DC18" s="785" t="s">
        <v>2</v>
      </c>
      <c r="DX18" s="1040" t="s">
        <v>327</v>
      </c>
      <c r="DY18" s="1040" t="s">
        <v>15</v>
      </c>
      <c r="DZ18" s="1040" t="s">
        <v>6</v>
      </c>
      <c r="EA18" s="1041" t="s">
        <v>16</v>
      </c>
      <c r="EB18" s="792">
        <v>440</v>
      </c>
      <c r="EC18" s="827"/>
      <c r="ED18" s="828">
        <v>440</v>
      </c>
      <c r="EE18" s="828">
        <v>7101</v>
      </c>
      <c r="EF18" s="827"/>
      <c r="EG18" s="828">
        <v>6.1963103788198845E-2</v>
      </c>
      <c r="EH18" s="827"/>
      <c r="EI18" s="794">
        <v>0</v>
      </c>
      <c r="EJ18" s="828"/>
      <c r="EK18" s="828">
        <v>51740</v>
      </c>
      <c r="EL18" s="828"/>
      <c r="EM18" s="827"/>
      <c r="EN18" s="827"/>
      <c r="EO18" s="829"/>
      <c r="ES18" s="823" t="s">
        <v>337</v>
      </c>
      <c r="ET18" s="824" t="s">
        <v>338</v>
      </c>
      <c r="EU18" s="411">
        <v>4672084</v>
      </c>
    </row>
    <row r="19" spans="1:151" ht="15">
      <c r="A19" s="798" t="s">
        <v>341</v>
      </c>
      <c r="B19" s="799" t="s">
        <v>342</v>
      </c>
      <c r="C19" s="744">
        <v>11610</v>
      </c>
      <c r="D19" s="745">
        <v>11610</v>
      </c>
      <c r="E19" s="800"/>
      <c r="F19" s="800">
        <v>11610</v>
      </c>
      <c r="G19" s="800"/>
      <c r="H19" s="801">
        <v>11610</v>
      </c>
      <c r="K19" s="802" t="s">
        <v>341</v>
      </c>
      <c r="L19" s="803" t="s">
        <v>342</v>
      </c>
      <c r="M19" s="756">
        <v>5028857553</v>
      </c>
      <c r="N19" s="1099">
        <v>106122600</v>
      </c>
      <c r="O19" s="756">
        <f t="shared" si="0"/>
        <v>4922734953</v>
      </c>
      <c r="P19" s="802">
        <v>2013</v>
      </c>
      <c r="Q19" s="752">
        <v>0.97699999999999998</v>
      </c>
      <c r="R19" s="803">
        <f t="shared" si="1"/>
        <v>5038623289</v>
      </c>
      <c r="S19" s="806">
        <f t="shared" si="2"/>
        <v>106122600</v>
      </c>
      <c r="T19" s="803">
        <v>194250845</v>
      </c>
      <c r="U19" s="803">
        <v>1487103031</v>
      </c>
      <c r="V19" s="803">
        <f t="shared" si="3"/>
        <v>6826099765</v>
      </c>
      <c r="X19" s="619" t="s">
        <v>341</v>
      </c>
      <c r="Y19" s="619" t="s">
        <v>342</v>
      </c>
      <c r="Z19" s="807">
        <v>6826099765</v>
      </c>
      <c r="AA19" s="808">
        <v>45598346.430200003</v>
      </c>
      <c r="AB19" s="756">
        <v>9625401</v>
      </c>
      <c r="AC19" s="756">
        <v>242916</v>
      </c>
      <c r="AD19" s="809">
        <v>55466663.430200003</v>
      </c>
      <c r="AE19" s="810">
        <v>11610</v>
      </c>
      <c r="AF19" s="807">
        <v>4777</v>
      </c>
      <c r="AG19" s="807">
        <v>0.82079999999999997</v>
      </c>
      <c r="AI19" s="619" t="s">
        <v>341</v>
      </c>
      <c r="AJ19" s="619" t="s">
        <v>342</v>
      </c>
      <c r="AK19" s="760">
        <v>55466663.430200003</v>
      </c>
      <c r="AL19" s="761">
        <v>11610</v>
      </c>
      <c r="AM19" s="811">
        <v>4777</v>
      </c>
      <c r="AN19" s="812">
        <v>0.82079999999999997</v>
      </c>
      <c r="AO19" s="813">
        <v>0.65410000000000001</v>
      </c>
      <c r="AP19" s="814">
        <v>0.76370000000000005</v>
      </c>
      <c r="AQ19" s="812">
        <v>0.77559999999999996</v>
      </c>
      <c r="AR19" s="815">
        <v>0.77559999999999996</v>
      </c>
      <c r="AS19" s="825">
        <v>1418.43</v>
      </c>
      <c r="AT19" s="826">
        <v>410.38999999999987</v>
      </c>
      <c r="AU19" s="814">
        <v>4764628</v>
      </c>
      <c r="AV19" s="812">
        <v>0.9</v>
      </c>
      <c r="AW19" s="811">
        <v>4288165</v>
      </c>
      <c r="BB19" s="619" t="s">
        <v>341</v>
      </c>
      <c r="BC19" s="619" t="s">
        <v>596</v>
      </c>
      <c r="BD19" s="768">
        <v>6826099765</v>
      </c>
      <c r="BE19" s="769">
        <v>471.59899999999999</v>
      </c>
      <c r="BF19" s="808">
        <v>14474373</v>
      </c>
      <c r="BG19" s="816">
        <v>0.65410000000000001</v>
      </c>
      <c r="BH19" s="673"/>
      <c r="BI19" s="770">
        <v>11610</v>
      </c>
      <c r="BJ19" s="808">
        <v>24.62</v>
      </c>
      <c r="BK19" s="770">
        <v>82528</v>
      </c>
      <c r="BL19" s="810">
        <v>175</v>
      </c>
      <c r="BN19" s="619" t="s">
        <v>339</v>
      </c>
      <c r="BO19" s="619" t="s">
        <v>340</v>
      </c>
      <c r="BP19" s="772">
        <v>0.97843561557788949</v>
      </c>
      <c r="BQ19" s="772">
        <v>0.93923728813559326</v>
      </c>
      <c r="BR19" s="772">
        <v>0.99181294886911786</v>
      </c>
      <c r="BS19" s="774"/>
      <c r="BT19" s="819">
        <v>2016</v>
      </c>
      <c r="BU19" s="776">
        <v>0.99181294886911786</v>
      </c>
      <c r="BV19" s="777"/>
      <c r="BW19" s="778">
        <v>0.7</v>
      </c>
      <c r="BX19" s="778">
        <v>0.69399999999999995</v>
      </c>
      <c r="BY19" s="778">
        <v>1.0388999999999999</v>
      </c>
      <c r="BZ19" s="622"/>
      <c r="CA19" s="619" t="s">
        <v>341</v>
      </c>
      <c r="CB19" s="619" t="s">
        <v>596</v>
      </c>
      <c r="CC19" s="770">
        <v>28822</v>
      </c>
      <c r="CD19" s="770">
        <v>30059</v>
      </c>
      <c r="CE19" s="770">
        <v>31813</v>
      </c>
      <c r="CF19" s="820">
        <v>30231.333333333332</v>
      </c>
      <c r="CG19" s="820">
        <v>0.76370000000000005</v>
      </c>
      <c r="CH19" s="639"/>
      <c r="CI19" s="820">
        <v>-1581.6666666666679</v>
      </c>
      <c r="CJ19" s="820">
        <v>-4.9700000000000001E-2</v>
      </c>
      <c r="CL19" s="619" t="s">
        <v>341</v>
      </c>
      <c r="CM19" s="619" t="s">
        <v>596</v>
      </c>
      <c r="CN19" s="780">
        <v>0.77559999999999996</v>
      </c>
      <c r="CO19" s="781"/>
      <c r="CP19" s="780">
        <v>11610</v>
      </c>
      <c r="CQ19" s="787">
        <v>14750000</v>
      </c>
      <c r="CR19" s="787">
        <v>72012</v>
      </c>
      <c r="CS19" s="787">
        <v>14822012</v>
      </c>
      <c r="CT19" s="787">
        <v>1276.6600000000001</v>
      </c>
      <c r="CU19" s="781"/>
      <c r="CV19" s="822">
        <v>1418.43</v>
      </c>
      <c r="CW19" s="787">
        <v>410.38999999999987</v>
      </c>
      <c r="CX19" s="785">
        <v>0.9</v>
      </c>
      <c r="CY19" s="786"/>
      <c r="CZ19" s="787">
        <v>0.61599999999999999</v>
      </c>
      <c r="DA19" s="787" t="s">
        <v>2</v>
      </c>
      <c r="DB19" s="781"/>
      <c r="DC19" s="785">
        <v>0.9</v>
      </c>
      <c r="DX19" s="1038" t="s">
        <v>329</v>
      </c>
      <c r="DY19" s="1038" t="s">
        <v>329</v>
      </c>
      <c r="DZ19" s="1038" t="s">
        <v>744</v>
      </c>
      <c r="EA19" s="1039" t="s">
        <v>330</v>
      </c>
      <c r="EB19" s="792">
        <v>2209</v>
      </c>
      <c r="EC19" s="793"/>
      <c r="ED19" s="794">
        <v>2209</v>
      </c>
      <c r="EE19" s="794"/>
      <c r="EF19" s="793"/>
      <c r="EG19" s="794">
        <v>0.91243287897562986</v>
      </c>
      <c r="EH19" s="793"/>
      <c r="EI19" s="794">
        <v>1300368</v>
      </c>
      <c r="EJ19" s="794"/>
      <c r="EK19" s="794">
        <v>1186499</v>
      </c>
      <c r="EL19" s="794">
        <v>1300368</v>
      </c>
      <c r="EM19" s="793">
        <v>0</v>
      </c>
      <c r="EN19" s="793"/>
      <c r="EO19" s="795"/>
      <c r="ES19" s="823" t="s">
        <v>339</v>
      </c>
      <c r="ET19" s="824" t="s">
        <v>340</v>
      </c>
      <c r="EU19" s="411">
        <v>0</v>
      </c>
    </row>
    <row r="20" spans="1:151" ht="15">
      <c r="A20" s="798" t="s">
        <v>343</v>
      </c>
      <c r="B20" s="799" t="s">
        <v>344</v>
      </c>
      <c r="C20" s="744">
        <v>1853</v>
      </c>
      <c r="D20" s="745">
        <v>1853</v>
      </c>
      <c r="E20" s="800"/>
      <c r="F20" s="800">
        <v>1853</v>
      </c>
      <c r="G20" s="800"/>
      <c r="H20" s="801">
        <v>1853</v>
      </c>
      <c r="K20" s="802" t="s">
        <v>343</v>
      </c>
      <c r="L20" s="803" t="s">
        <v>344</v>
      </c>
      <c r="M20" s="756">
        <v>911870512</v>
      </c>
      <c r="N20" s="1099">
        <v>60366438</v>
      </c>
      <c r="O20" s="756">
        <f t="shared" si="0"/>
        <v>851504074</v>
      </c>
      <c r="P20" s="802">
        <v>2015</v>
      </c>
      <c r="Q20" s="752">
        <v>0.9778</v>
      </c>
      <c r="R20" s="803">
        <f t="shared" si="1"/>
        <v>870836648</v>
      </c>
      <c r="S20" s="806">
        <f t="shared" si="2"/>
        <v>60366438</v>
      </c>
      <c r="T20" s="803">
        <v>21984458</v>
      </c>
      <c r="U20" s="803">
        <v>135066009</v>
      </c>
      <c r="V20" s="803">
        <f t="shared" si="3"/>
        <v>1088253553</v>
      </c>
      <c r="X20" s="619" t="s">
        <v>343</v>
      </c>
      <c r="Y20" s="619" t="s">
        <v>344</v>
      </c>
      <c r="Z20" s="807">
        <v>1088253553</v>
      </c>
      <c r="AA20" s="808">
        <v>7269533.7340400005</v>
      </c>
      <c r="AB20" s="756">
        <v>1587135</v>
      </c>
      <c r="AC20" s="756">
        <v>64904</v>
      </c>
      <c r="AD20" s="809">
        <v>8921572.7340399995</v>
      </c>
      <c r="AE20" s="810">
        <v>1853</v>
      </c>
      <c r="AF20" s="807">
        <v>4815</v>
      </c>
      <c r="AG20" s="807">
        <v>0.82730000000000004</v>
      </c>
      <c r="AI20" s="619" t="s">
        <v>343</v>
      </c>
      <c r="AJ20" s="619" t="s">
        <v>344</v>
      </c>
      <c r="AK20" s="760">
        <v>8921572.7340399995</v>
      </c>
      <c r="AL20" s="761">
        <v>1853</v>
      </c>
      <c r="AM20" s="811">
        <v>4815</v>
      </c>
      <c r="AN20" s="812">
        <v>0.82730000000000004</v>
      </c>
      <c r="AO20" s="813">
        <v>0.20430000000000001</v>
      </c>
      <c r="AP20" s="814">
        <v>1.0203</v>
      </c>
      <c r="AQ20" s="812">
        <v>0.86149999999999993</v>
      </c>
      <c r="AR20" s="815">
        <v>0.86149999999999993</v>
      </c>
      <c r="AS20" s="825">
        <v>1575.53</v>
      </c>
      <c r="AT20" s="826">
        <v>253.28999999999996</v>
      </c>
      <c r="AU20" s="814">
        <v>469346</v>
      </c>
      <c r="AV20" s="812">
        <v>0.71</v>
      </c>
      <c r="AW20" s="811">
        <v>333236</v>
      </c>
      <c r="BB20" s="619" t="s">
        <v>343</v>
      </c>
      <c r="BC20" s="619" t="s">
        <v>597</v>
      </c>
      <c r="BD20" s="768">
        <v>1088253553</v>
      </c>
      <c r="BE20" s="769">
        <v>240.67699999999999</v>
      </c>
      <c r="BF20" s="808">
        <v>4521635</v>
      </c>
      <c r="BG20" s="816">
        <v>0.20430000000000001</v>
      </c>
      <c r="BH20" s="673"/>
      <c r="BI20" s="770">
        <v>1853</v>
      </c>
      <c r="BJ20" s="808">
        <v>7.7</v>
      </c>
      <c r="BK20" s="770">
        <v>10203</v>
      </c>
      <c r="BL20" s="810">
        <v>42</v>
      </c>
      <c r="BN20" s="619" t="s">
        <v>341</v>
      </c>
      <c r="BO20" s="619" t="s">
        <v>342</v>
      </c>
      <c r="BP20" s="817">
        <v>1.002020202020202</v>
      </c>
      <c r="BQ20" s="772">
        <v>0.98353846153846147</v>
      </c>
      <c r="BR20" s="772">
        <v>0.96432125307125305</v>
      </c>
      <c r="BS20" s="774"/>
      <c r="BT20" s="819">
        <v>2013</v>
      </c>
      <c r="BU20" s="776">
        <v>0.97699999999999998</v>
      </c>
      <c r="BV20" s="777"/>
      <c r="BW20" s="778">
        <v>0.63</v>
      </c>
      <c r="BX20" s="778">
        <v>0.61599999999999999</v>
      </c>
      <c r="BY20" s="778">
        <v>0.92220000000000002</v>
      </c>
      <c r="BZ20" s="622"/>
      <c r="CA20" s="619" t="s">
        <v>343</v>
      </c>
      <c r="CB20" s="619" t="s">
        <v>597</v>
      </c>
      <c r="CC20" s="770">
        <v>39823</v>
      </c>
      <c r="CD20" s="770">
        <v>39774</v>
      </c>
      <c r="CE20" s="770">
        <v>41558</v>
      </c>
      <c r="CF20" s="820">
        <v>40385</v>
      </c>
      <c r="CG20" s="820">
        <v>1.0203</v>
      </c>
      <c r="CH20" s="639"/>
      <c r="CI20" s="820">
        <v>-1173</v>
      </c>
      <c r="CJ20" s="820">
        <v>-2.8199999999999999E-2</v>
      </c>
      <c r="CL20" s="619" t="s">
        <v>343</v>
      </c>
      <c r="CM20" s="619" t="s">
        <v>597</v>
      </c>
      <c r="CN20" s="780">
        <v>0.86149999999999993</v>
      </c>
      <c r="CO20" s="781"/>
      <c r="CP20" s="780">
        <v>1853</v>
      </c>
      <c r="CQ20" s="787">
        <v>2072942</v>
      </c>
      <c r="CR20" s="787">
        <v>0</v>
      </c>
      <c r="CS20" s="787">
        <v>2072942</v>
      </c>
      <c r="CT20" s="787">
        <v>1118.7</v>
      </c>
      <c r="CU20" s="781"/>
      <c r="CV20" s="822">
        <v>1575.53</v>
      </c>
      <c r="CW20" s="787">
        <v>253.28999999999996</v>
      </c>
      <c r="CX20" s="785">
        <v>0.71</v>
      </c>
      <c r="CY20" s="786"/>
      <c r="CZ20" s="787">
        <v>0.66500000000000004</v>
      </c>
      <c r="DA20" s="787" t="s">
        <v>2</v>
      </c>
      <c r="DB20" s="781"/>
      <c r="DC20" s="785">
        <v>0.71</v>
      </c>
      <c r="DX20" s="1040" t="s">
        <v>329</v>
      </c>
      <c r="DY20" s="1040" t="s">
        <v>872</v>
      </c>
      <c r="DZ20" s="1040" t="s">
        <v>6</v>
      </c>
      <c r="EA20" s="1041" t="s">
        <v>873</v>
      </c>
      <c r="EB20" s="792">
        <v>212</v>
      </c>
      <c r="EC20" s="827"/>
      <c r="ED20" s="828">
        <v>212</v>
      </c>
      <c r="EE20" s="828">
        <v>2421</v>
      </c>
      <c r="EF20" s="827"/>
      <c r="EG20" s="828">
        <v>8.7567121024370101E-2</v>
      </c>
      <c r="EH20" s="827"/>
      <c r="EI20" s="794">
        <v>0</v>
      </c>
      <c r="EJ20" s="828"/>
      <c r="EK20" s="828">
        <v>113869</v>
      </c>
      <c r="EL20" s="828"/>
      <c r="EM20" s="827"/>
      <c r="EN20" s="827"/>
      <c r="EO20" s="829"/>
      <c r="ES20" s="823" t="s">
        <v>695</v>
      </c>
      <c r="ET20" s="824" t="s">
        <v>696</v>
      </c>
      <c r="EU20" s="840">
        <v>316740</v>
      </c>
    </row>
    <row r="21" spans="1:151" ht="15">
      <c r="A21" s="798" t="s">
        <v>345</v>
      </c>
      <c r="B21" s="799" t="s">
        <v>569</v>
      </c>
      <c r="C21" s="744">
        <v>8313</v>
      </c>
      <c r="D21" s="745">
        <v>8523</v>
      </c>
      <c r="E21" s="800"/>
      <c r="F21" s="800">
        <v>8523</v>
      </c>
      <c r="G21" s="800"/>
      <c r="H21" s="801">
        <v>8523</v>
      </c>
      <c r="K21" s="802" t="s">
        <v>345</v>
      </c>
      <c r="L21" s="803" t="s">
        <v>346</v>
      </c>
      <c r="M21" s="756">
        <v>13275296797</v>
      </c>
      <c r="N21" s="1099">
        <v>61238487</v>
      </c>
      <c r="O21" s="756">
        <f t="shared" si="0"/>
        <v>13214058310</v>
      </c>
      <c r="P21" s="802">
        <v>2015</v>
      </c>
      <c r="Q21" s="752">
        <v>0.99399999999999999</v>
      </c>
      <c r="R21" s="803">
        <f t="shared" si="1"/>
        <v>13293821237</v>
      </c>
      <c r="S21" s="806">
        <f t="shared" si="2"/>
        <v>61238487</v>
      </c>
      <c r="T21" s="803">
        <v>144399817</v>
      </c>
      <c r="U21" s="803">
        <v>1294445111</v>
      </c>
      <c r="V21" s="803">
        <f t="shared" si="3"/>
        <v>14793904652</v>
      </c>
      <c r="X21" s="619" t="s">
        <v>345</v>
      </c>
      <c r="Y21" s="619" t="s">
        <v>569</v>
      </c>
      <c r="Z21" s="807">
        <v>14793904652</v>
      </c>
      <c r="AA21" s="808">
        <v>98823283.07536</v>
      </c>
      <c r="AB21" s="756">
        <v>14948810</v>
      </c>
      <c r="AC21" s="756">
        <v>315534</v>
      </c>
      <c r="AD21" s="809">
        <v>114087627.07536</v>
      </c>
      <c r="AE21" s="810">
        <v>8523</v>
      </c>
      <c r="AF21" s="807">
        <v>13386</v>
      </c>
      <c r="AG21" s="807">
        <v>2.2999999999999998</v>
      </c>
      <c r="AI21" s="619" t="s">
        <v>345</v>
      </c>
      <c r="AJ21" s="619" t="s">
        <v>569</v>
      </c>
      <c r="AK21" s="760">
        <v>114087627.07536</v>
      </c>
      <c r="AL21" s="761">
        <v>8523</v>
      </c>
      <c r="AM21" s="811">
        <v>13386</v>
      </c>
      <c r="AN21" s="812">
        <v>2.2999999999999998</v>
      </c>
      <c r="AO21" s="813">
        <v>1.286</v>
      </c>
      <c r="AP21" s="814">
        <v>1.0860000000000001</v>
      </c>
      <c r="AQ21" s="812">
        <v>1.5916000000000001</v>
      </c>
      <c r="AR21" s="815" t="s">
        <v>2</v>
      </c>
      <c r="AS21" s="825" t="s">
        <v>2</v>
      </c>
      <c r="AT21" s="826" t="s">
        <v>2</v>
      </c>
      <c r="AU21" s="814">
        <v>0</v>
      </c>
      <c r="AV21" s="812" t="s">
        <v>2</v>
      </c>
      <c r="AW21" s="811">
        <v>0</v>
      </c>
      <c r="BB21" s="619" t="s">
        <v>345</v>
      </c>
      <c r="BC21" s="619" t="s">
        <v>598</v>
      </c>
      <c r="BD21" s="768">
        <v>14793904652</v>
      </c>
      <c r="BE21" s="769">
        <v>519.84100000000001</v>
      </c>
      <c r="BF21" s="808">
        <v>28458518</v>
      </c>
      <c r="BG21" s="816">
        <v>1.286</v>
      </c>
      <c r="BH21" s="673"/>
      <c r="BI21" s="770">
        <v>8523</v>
      </c>
      <c r="BJ21" s="808">
        <v>16.399999999999999</v>
      </c>
      <c r="BK21" s="770">
        <v>69789</v>
      </c>
      <c r="BL21" s="810">
        <v>134</v>
      </c>
      <c r="BN21" s="619" t="s">
        <v>343</v>
      </c>
      <c r="BO21" s="619" t="s">
        <v>344</v>
      </c>
      <c r="BP21" s="772">
        <v>1.2693762486126525</v>
      </c>
      <c r="BQ21" s="772">
        <v>0.98567741935483866</v>
      </c>
      <c r="BR21" s="817">
        <v>0.9738</v>
      </c>
      <c r="BS21" s="774"/>
      <c r="BT21" s="819">
        <v>2015</v>
      </c>
      <c r="BU21" s="776">
        <v>0.9778</v>
      </c>
      <c r="BV21" s="777"/>
      <c r="BW21" s="778">
        <v>0.68</v>
      </c>
      <c r="BX21" s="778">
        <v>0.66500000000000004</v>
      </c>
      <c r="BY21" s="778">
        <v>0.99550000000000005</v>
      </c>
      <c r="BZ21" s="622"/>
      <c r="CA21" s="619" t="s">
        <v>345</v>
      </c>
      <c r="CB21" s="619" t="s">
        <v>598</v>
      </c>
      <c r="CC21" s="770">
        <v>41258</v>
      </c>
      <c r="CD21" s="770">
        <v>42892</v>
      </c>
      <c r="CE21" s="770">
        <v>44808</v>
      </c>
      <c r="CF21" s="820">
        <v>42986</v>
      </c>
      <c r="CG21" s="820">
        <v>1.0860000000000001</v>
      </c>
      <c r="CH21" s="639"/>
      <c r="CI21" s="820">
        <v>-1822</v>
      </c>
      <c r="CJ21" s="820">
        <v>-4.07E-2</v>
      </c>
      <c r="CL21" s="619" t="s">
        <v>345</v>
      </c>
      <c r="CM21" s="619" t="s">
        <v>598</v>
      </c>
      <c r="CN21" s="780" t="s">
        <v>2</v>
      </c>
      <c r="CO21" s="781"/>
      <c r="CP21" s="780">
        <v>8523</v>
      </c>
      <c r="CQ21" s="787">
        <v>20815852</v>
      </c>
      <c r="CR21" s="787">
        <v>0</v>
      </c>
      <c r="CS21" s="787">
        <v>20815852</v>
      </c>
      <c r="CT21" s="787">
        <v>2442.3200000000002</v>
      </c>
      <c r="CU21" s="781"/>
      <c r="CV21" s="822" t="s">
        <v>2</v>
      </c>
      <c r="CW21" s="787" t="s">
        <v>2</v>
      </c>
      <c r="CX21" s="785" t="s">
        <v>2</v>
      </c>
      <c r="CY21" s="786"/>
      <c r="CZ21" s="787">
        <v>0.308</v>
      </c>
      <c r="DA21" s="787" t="s">
        <v>2</v>
      </c>
      <c r="DB21" s="781"/>
      <c r="DC21" s="785" t="s">
        <v>2</v>
      </c>
      <c r="DX21" s="1038" t="s">
        <v>331</v>
      </c>
      <c r="DY21" s="1038" t="s">
        <v>331</v>
      </c>
      <c r="DZ21" s="1038" t="s">
        <v>744</v>
      </c>
      <c r="EA21" s="1039" t="s">
        <v>332</v>
      </c>
      <c r="EB21" s="792">
        <v>4360</v>
      </c>
      <c r="EC21" s="793"/>
      <c r="ED21" s="794">
        <v>4360</v>
      </c>
      <c r="EE21" s="794"/>
      <c r="EF21" s="793"/>
      <c r="EG21" s="794">
        <v>0.88312740530686651</v>
      </c>
      <c r="EH21" s="793"/>
      <c r="EI21" s="794">
        <v>2328536</v>
      </c>
      <c r="EJ21" s="794"/>
      <c r="EK21" s="794">
        <v>2056394</v>
      </c>
      <c r="EL21" s="794">
        <v>2328536</v>
      </c>
      <c r="EM21" s="793">
        <v>0</v>
      </c>
      <c r="EN21" s="793"/>
      <c r="EO21" s="795"/>
      <c r="ES21" s="823" t="s">
        <v>341</v>
      </c>
      <c r="ET21" s="824" t="s">
        <v>342</v>
      </c>
      <c r="EU21" s="841">
        <v>4288165</v>
      </c>
    </row>
    <row r="22" spans="1:151" ht="15">
      <c r="A22" s="798" t="s">
        <v>347</v>
      </c>
      <c r="B22" s="799" t="s">
        <v>348</v>
      </c>
      <c r="C22" s="744">
        <v>2612</v>
      </c>
      <c r="D22" s="745">
        <v>2612</v>
      </c>
      <c r="E22" s="800"/>
      <c r="F22" s="800">
        <v>2612</v>
      </c>
      <c r="G22" s="800"/>
      <c r="H22" s="801">
        <v>2612</v>
      </c>
      <c r="K22" s="802" t="s">
        <v>347</v>
      </c>
      <c r="L22" s="803" t="s">
        <v>348</v>
      </c>
      <c r="M22" s="756">
        <v>1343205122</v>
      </c>
      <c r="N22" s="1099">
        <v>65231853</v>
      </c>
      <c r="O22" s="756">
        <f t="shared" si="0"/>
        <v>1277973269</v>
      </c>
      <c r="P22" s="802">
        <v>2016</v>
      </c>
      <c r="Q22" s="752">
        <v>1.0022130434782608</v>
      </c>
      <c r="R22" s="803">
        <f t="shared" si="1"/>
        <v>1275151304</v>
      </c>
      <c r="S22" s="806">
        <f t="shared" si="2"/>
        <v>65231853</v>
      </c>
      <c r="T22" s="803">
        <v>75960957</v>
      </c>
      <c r="U22" s="803">
        <v>213675355</v>
      </c>
      <c r="V22" s="803">
        <f t="shared" si="3"/>
        <v>1630019469</v>
      </c>
      <c r="X22" s="619" t="s">
        <v>347</v>
      </c>
      <c r="Y22" s="619" t="s">
        <v>348</v>
      </c>
      <c r="Z22" s="807">
        <v>1630019469</v>
      </c>
      <c r="AA22" s="808">
        <v>10888530.052920001</v>
      </c>
      <c r="AB22" s="756">
        <v>2555249</v>
      </c>
      <c r="AC22" s="756">
        <v>62776</v>
      </c>
      <c r="AD22" s="809">
        <v>13506555.052920001</v>
      </c>
      <c r="AE22" s="810">
        <v>2612</v>
      </c>
      <c r="AF22" s="807">
        <v>5171</v>
      </c>
      <c r="AG22" s="807">
        <v>0.88849999999999996</v>
      </c>
      <c r="AI22" s="619" t="s">
        <v>347</v>
      </c>
      <c r="AJ22" s="619" t="s">
        <v>348</v>
      </c>
      <c r="AK22" s="760">
        <v>13506555.052920001</v>
      </c>
      <c r="AL22" s="761">
        <v>2612</v>
      </c>
      <c r="AM22" s="811">
        <v>5171</v>
      </c>
      <c r="AN22" s="812">
        <v>0.88849999999999996</v>
      </c>
      <c r="AO22" s="813">
        <v>0.1734</v>
      </c>
      <c r="AP22" s="814">
        <v>0.76270000000000004</v>
      </c>
      <c r="AQ22" s="812">
        <v>0.75409999999999999</v>
      </c>
      <c r="AR22" s="815">
        <v>0.75409999999999999</v>
      </c>
      <c r="AS22" s="825">
        <v>1379.11</v>
      </c>
      <c r="AT22" s="826">
        <v>449.71000000000004</v>
      </c>
      <c r="AU22" s="814">
        <v>1174643</v>
      </c>
      <c r="AV22" s="812">
        <v>1</v>
      </c>
      <c r="AW22" s="811">
        <v>1174643</v>
      </c>
      <c r="BB22" s="619" t="s">
        <v>347</v>
      </c>
      <c r="BC22" s="619" t="s">
        <v>599</v>
      </c>
      <c r="BD22" s="768">
        <v>1630019469</v>
      </c>
      <c r="BE22" s="769">
        <v>424.666</v>
      </c>
      <c r="BF22" s="808">
        <v>3838356</v>
      </c>
      <c r="BG22" s="816">
        <v>0.1734</v>
      </c>
      <c r="BH22" s="673"/>
      <c r="BI22" s="770">
        <v>2612</v>
      </c>
      <c r="BJ22" s="808">
        <v>6.15</v>
      </c>
      <c r="BK22" s="770">
        <v>23623</v>
      </c>
      <c r="BL22" s="810">
        <v>56</v>
      </c>
      <c r="BN22" s="619" t="s">
        <v>345</v>
      </c>
      <c r="BO22" s="619" t="s">
        <v>569</v>
      </c>
      <c r="BP22" s="772">
        <v>1.0840182496075355</v>
      </c>
      <c r="BQ22" s="772">
        <v>0.99958039906103291</v>
      </c>
      <c r="BR22" s="817">
        <v>0.9912260869565217</v>
      </c>
      <c r="BS22" s="774"/>
      <c r="BT22" s="819">
        <v>2015</v>
      </c>
      <c r="BU22" s="776">
        <v>0.99399999999999999</v>
      </c>
      <c r="BV22" s="777"/>
      <c r="BW22" s="778">
        <v>0.31</v>
      </c>
      <c r="BX22" s="778">
        <v>0.308</v>
      </c>
      <c r="BY22" s="778">
        <v>0.46110000000000001</v>
      </c>
      <c r="BZ22" s="622"/>
      <c r="CA22" s="619" t="s">
        <v>347</v>
      </c>
      <c r="CB22" s="619" t="s">
        <v>599</v>
      </c>
      <c r="CC22" s="770">
        <v>28830</v>
      </c>
      <c r="CD22" s="770">
        <v>30390</v>
      </c>
      <c r="CE22" s="770">
        <v>31350</v>
      </c>
      <c r="CF22" s="820">
        <v>30190</v>
      </c>
      <c r="CG22" s="820">
        <v>0.76270000000000004</v>
      </c>
      <c r="CH22" s="639"/>
      <c r="CI22" s="820">
        <v>-1160</v>
      </c>
      <c r="CJ22" s="820">
        <v>-3.6999999999999998E-2</v>
      </c>
      <c r="CL22" s="619" t="s">
        <v>347</v>
      </c>
      <c r="CM22" s="619" t="s">
        <v>599</v>
      </c>
      <c r="CN22" s="780">
        <v>0.75409999999999999</v>
      </c>
      <c r="CO22" s="781"/>
      <c r="CP22" s="780">
        <v>2612</v>
      </c>
      <c r="CQ22" s="787">
        <v>2700468</v>
      </c>
      <c r="CR22" s="787">
        <v>0</v>
      </c>
      <c r="CS22" s="787">
        <v>2700468</v>
      </c>
      <c r="CT22" s="787">
        <v>1033.8699999999999</v>
      </c>
      <c r="CU22" s="781"/>
      <c r="CV22" s="822">
        <v>1379.11</v>
      </c>
      <c r="CW22" s="787">
        <v>449.71000000000004</v>
      </c>
      <c r="CX22" s="785">
        <v>0.75</v>
      </c>
      <c r="CY22" s="786"/>
      <c r="CZ22" s="787">
        <v>0.68100000000000005</v>
      </c>
      <c r="DA22" s="787">
        <v>1</v>
      </c>
      <c r="DB22" s="781"/>
      <c r="DC22" s="785">
        <v>1</v>
      </c>
      <c r="DX22" s="1037" t="s">
        <v>331</v>
      </c>
      <c r="DY22" s="1038" t="s">
        <v>818</v>
      </c>
      <c r="DZ22" s="1038" t="s">
        <v>6</v>
      </c>
      <c r="EA22" s="1039" t="s">
        <v>819</v>
      </c>
      <c r="EB22" s="792">
        <v>222</v>
      </c>
      <c r="EC22" s="793"/>
      <c r="ED22" s="794">
        <v>222</v>
      </c>
      <c r="EE22" s="794"/>
      <c r="EF22" s="793"/>
      <c r="EG22" s="794">
        <v>4.4966578894065225E-2</v>
      </c>
      <c r="EH22" s="793"/>
      <c r="EI22" s="794">
        <v>0</v>
      </c>
      <c r="EJ22" s="794"/>
      <c r="EK22" s="794">
        <v>104706</v>
      </c>
      <c r="EL22" s="794"/>
      <c r="EM22" s="793"/>
      <c r="EN22" s="793"/>
      <c r="EO22" s="795"/>
      <c r="ES22" s="823" t="s">
        <v>343</v>
      </c>
      <c r="ET22" s="824" t="s">
        <v>344</v>
      </c>
      <c r="EU22" s="841">
        <v>333236</v>
      </c>
    </row>
    <row r="23" spans="1:151" ht="15">
      <c r="A23" s="798" t="s">
        <v>349</v>
      </c>
      <c r="B23" s="799" t="s">
        <v>350</v>
      </c>
      <c r="C23" s="744">
        <v>16182</v>
      </c>
      <c r="D23" s="745">
        <v>23398</v>
      </c>
      <c r="E23" s="800"/>
      <c r="F23" s="800">
        <v>23398</v>
      </c>
      <c r="G23" s="800"/>
      <c r="H23" s="801">
        <v>23398</v>
      </c>
      <c r="K23" s="802" t="s">
        <v>349</v>
      </c>
      <c r="L23" s="803" t="s">
        <v>350</v>
      </c>
      <c r="M23" s="756">
        <v>11680666142</v>
      </c>
      <c r="N23" s="1099">
        <v>112029500</v>
      </c>
      <c r="O23" s="756">
        <f t="shared" si="0"/>
        <v>11568636642</v>
      </c>
      <c r="P23" s="802">
        <v>2015</v>
      </c>
      <c r="Q23" s="752">
        <v>0.99050000000000005</v>
      </c>
      <c r="R23" s="803">
        <f t="shared" si="1"/>
        <v>11679592773</v>
      </c>
      <c r="S23" s="806">
        <f t="shared" si="2"/>
        <v>112029500</v>
      </c>
      <c r="T23" s="803">
        <v>827341685</v>
      </c>
      <c r="U23" s="803">
        <v>3870491867</v>
      </c>
      <c r="V23" s="803">
        <f t="shared" si="3"/>
        <v>16489455825</v>
      </c>
      <c r="X23" s="619" t="s">
        <v>349</v>
      </c>
      <c r="Y23" s="619" t="s">
        <v>350</v>
      </c>
      <c r="Z23" s="807">
        <v>16489455825</v>
      </c>
      <c r="AA23" s="808">
        <v>110149564.911</v>
      </c>
      <c r="AB23" s="756">
        <v>32490543</v>
      </c>
      <c r="AC23" s="756">
        <v>490038</v>
      </c>
      <c r="AD23" s="809">
        <v>143130145.91100001</v>
      </c>
      <c r="AE23" s="810">
        <v>23398</v>
      </c>
      <c r="AF23" s="807">
        <v>6117</v>
      </c>
      <c r="AG23" s="807">
        <v>1.0509999999999999</v>
      </c>
      <c r="AI23" s="619" t="s">
        <v>349</v>
      </c>
      <c r="AJ23" s="619" t="s">
        <v>350</v>
      </c>
      <c r="AK23" s="760">
        <v>143130145.91100001</v>
      </c>
      <c r="AL23" s="761">
        <v>23398</v>
      </c>
      <c r="AM23" s="811">
        <v>6117</v>
      </c>
      <c r="AN23" s="812">
        <v>1.0509999999999999</v>
      </c>
      <c r="AO23" s="813">
        <v>1.863</v>
      </c>
      <c r="AP23" s="814">
        <v>0.97170000000000001</v>
      </c>
      <c r="AQ23" s="812">
        <v>1.0926</v>
      </c>
      <c r="AR23" s="815" t="s">
        <v>2</v>
      </c>
      <c r="AS23" s="825" t="s">
        <v>2</v>
      </c>
      <c r="AT23" s="826" t="s">
        <v>2</v>
      </c>
      <c r="AU23" s="814">
        <v>0</v>
      </c>
      <c r="AV23" s="812" t="s">
        <v>2</v>
      </c>
      <c r="AW23" s="811">
        <v>0</v>
      </c>
      <c r="BB23" s="619" t="s">
        <v>349</v>
      </c>
      <c r="BC23" s="619" t="s">
        <v>600</v>
      </c>
      <c r="BD23" s="768">
        <v>16489455825</v>
      </c>
      <c r="BE23" s="769">
        <v>399.96800000000002</v>
      </c>
      <c r="BF23" s="808">
        <v>41226938</v>
      </c>
      <c r="BG23" s="816">
        <v>1.863</v>
      </c>
      <c r="BH23" s="673"/>
      <c r="BI23" s="770">
        <v>23398</v>
      </c>
      <c r="BJ23" s="808">
        <v>58.5</v>
      </c>
      <c r="BK23" s="770">
        <v>156002</v>
      </c>
      <c r="BL23" s="810">
        <v>390</v>
      </c>
      <c r="BN23" s="619" t="s">
        <v>347</v>
      </c>
      <c r="BO23" s="619" t="s">
        <v>348</v>
      </c>
      <c r="BP23" s="772">
        <v>0.98566459627329195</v>
      </c>
      <c r="BQ23" s="772">
        <v>1.0243333333333333</v>
      </c>
      <c r="BR23" s="772">
        <v>1.0022130434782608</v>
      </c>
      <c r="BS23" s="774"/>
      <c r="BT23" s="819">
        <v>2016</v>
      </c>
      <c r="BU23" s="776">
        <v>1.0022130434782608</v>
      </c>
      <c r="BV23" s="777"/>
      <c r="BW23" s="778">
        <v>0.67900000000000005</v>
      </c>
      <c r="BX23" s="778">
        <v>0.68100000000000005</v>
      </c>
      <c r="BY23" s="778">
        <v>1.0195000000000001</v>
      </c>
      <c r="BZ23" s="622"/>
      <c r="CA23" s="619" t="s">
        <v>349</v>
      </c>
      <c r="CB23" s="619" t="s">
        <v>600</v>
      </c>
      <c r="CC23" s="770">
        <v>36481</v>
      </c>
      <c r="CD23" s="770">
        <v>38340</v>
      </c>
      <c r="CE23" s="770">
        <v>40568</v>
      </c>
      <c r="CF23" s="820">
        <v>38463</v>
      </c>
      <c r="CG23" s="820">
        <v>0.97170000000000001</v>
      </c>
      <c r="CH23" s="639"/>
      <c r="CI23" s="820">
        <v>-2105</v>
      </c>
      <c r="CJ23" s="820">
        <v>-5.1900000000000002E-2</v>
      </c>
      <c r="CL23" s="619" t="s">
        <v>349</v>
      </c>
      <c r="CM23" s="619" t="s">
        <v>600</v>
      </c>
      <c r="CN23" s="780" t="s">
        <v>2</v>
      </c>
      <c r="CO23" s="781"/>
      <c r="CP23" s="780">
        <v>23398</v>
      </c>
      <c r="CQ23" s="787">
        <v>36334983</v>
      </c>
      <c r="CR23" s="787">
        <v>0</v>
      </c>
      <c r="CS23" s="787">
        <v>36334983</v>
      </c>
      <c r="CT23" s="787">
        <v>1552.91</v>
      </c>
      <c r="CU23" s="781"/>
      <c r="CV23" s="822" t="s">
        <v>2</v>
      </c>
      <c r="CW23" s="787" t="s">
        <v>2</v>
      </c>
      <c r="CX23" s="785" t="s">
        <v>2</v>
      </c>
      <c r="CY23" s="786"/>
      <c r="CZ23" s="787">
        <v>0.56999999999999995</v>
      </c>
      <c r="DA23" s="787" t="s">
        <v>2</v>
      </c>
      <c r="DB23" s="781"/>
      <c r="DC23" s="785" t="s">
        <v>2</v>
      </c>
      <c r="DX23" s="1044" t="s">
        <v>331</v>
      </c>
      <c r="DY23" s="1040" t="s">
        <v>1013</v>
      </c>
      <c r="DZ23" s="1040" t="s">
        <v>6</v>
      </c>
      <c r="EA23" s="1041" t="s">
        <v>1014</v>
      </c>
      <c r="EB23" s="843">
        <v>355</v>
      </c>
      <c r="EC23" s="827"/>
      <c r="ED23" s="828">
        <v>355</v>
      </c>
      <c r="EE23" s="828">
        <v>4937</v>
      </c>
      <c r="EF23" s="827"/>
      <c r="EG23" s="828">
        <v>7.190601579906826E-2</v>
      </c>
      <c r="EH23" s="827"/>
      <c r="EI23" s="828">
        <v>0</v>
      </c>
      <c r="EJ23" s="828"/>
      <c r="EK23" s="828">
        <v>167436</v>
      </c>
      <c r="EL23" s="828"/>
      <c r="EM23" s="827"/>
      <c r="EN23" s="827"/>
      <c r="EO23" s="829"/>
      <c r="ES23" s="823" t="s">
        <v>345</v>
      </c>
      <c r="ET23" s="824" t="s">
        <v>569</v>
      </c>
      <c r="EU23" s="841">
        <v>0</v>
      </c>
    </row>
    <row r="24" spans="1:151" ht="15">
      <c r="A24" s="798" t="s">
        <v>351</v>
      </c>
      <c r="B24" s="799" t="s">
        <v>352</v>
      </c>
      <c r="C24" s="744">
        <v>9006</v>
      </c>
      <c r="D24" s="745">
        <v>10414</v>
      </c>
      <c r="E24" s="800"/>
      <c r="F24" s="800">
        <v>10414</v>
      </c>
      <c r="G24" s="800"/>
      <c r="H24" s="801">
        <v>10414</v>
      </c>
      <c r="K24" s="802" t="s">
        <v>351</v>
      </c>
      <c r="L24" s="803" t="s">
        <v>352</v>
      </c>
      <c r="M24" s="756">
        <v>8615183285</v>
      </c>
      <c r="N24" s="1099">
        <v>393872775</v>
      </c>
      <c r="O24" s="756">
        <f t="shared" si="0"/>
        <v>8221310510</v>
      </c>
      <c r="P24" s="802">
        <v>2009</v>
      </c>
      <c r="Q24" s="752">
        <v>0.9879</v>
      </c>
      <c r="R24" s="803">
        <f t="shared" si="1"/>
        <v>8322006792</v>
      </c>
      <c r="S24" s="806">
        <f t="shared" si="2"/>
        <v>393872775</v>
      </c>
      <c r="T24" s="803">
        <v>212263835</v>
      </c>
      <c r="U24" s="803">
        <v>1171200271</v>
      </c>
      <c r="V24" s="803">
        <f t="shared" si="3"/>
        <v>10099343673</v>
      </c>
      <c r="X24" s="619" t="s">
        <v>351</v>
      </c>
      <c r="Y24" s="619" t="s">
        <v>352</v>
      </c>
      <c r="Z24" s="807">
        <v>10099343673</v>
      </c>
      <c r="AA24" s="808">
        <v>67463615.735640004</v>
      </c>
      <c r="AB24" s="756">
        <v>10699209</v>
      </c>
      <c r="AC24" s="756">
        <v>238706</v>
      </c>
      <c r="AD24" s="809">
        <v>78401530.735640004</v>
      </c>
      <c r="AE24" s="810">
        <v>10414</v>
      </c>
      <c r="AF24" s="807">
        <v>7528</v>
      </c>
      <c r="AG24" s="807">
        <v>1.2935000000000001</v>
      </c>
      <c r="AI24" s="619" t="s">
        <v>351</v>
      </c>
      <c r="AJ24" s="619" t="s">
        <v>352</v>
      </c>
      <c r="AK24" s="760">
        <v>78401530.735640004</v>
      </c>
      <c r="AL24" s="761">
        <v>10414</v>
      </c>
      <c r="AM24" s="811">
        <v>7528</v>
      </c>
      <c r="AN24" s="812">
        <v>1.2935000000000001</v>
      </c>
      <c r="AO24" s="813">
        <v>0.66830000000000001</v>
      </c>
      <c r="AP24" s="814">
        <v>1.2907</v>
      </c>
      <c r="AQ24" s="812">
        <v>1.2295999999999998</v>
      </c>
      <c r="AR24" s="815" t="s">
        <v>2</v>
      </c>
      <c r="AS24" s="825" t="s">
        <v>2</v>
      </c>
      <c r="AT24" s="826" t="s">
        <v>2</v>
      </c>
      <c r="AU24" s="814">
        <v>0</v>
      </c>
      <c r="AV24" s="812" t="s">
        <v>2</v>
      </c>
      <c r="AW24" s="811">
        <v>0</v>
      </c>
      <c r="BB24" s="619" t="s">
        <v>351</v>
      </c>
      <c r="BC24" s="619" t="s">
        <v>601</v>
      </c>
      <c r="BD24" s="768">
        <v>10099343673</v>
      </c>
      <c r="BE24" s="769">
        <v>682.85299999999995</v>
      </c>
      <c r="BF24" s="808">
        <v>14789924</v>
      </c>
      <c r="BG24" s="816">
        <v>0.66830000000000001</v>
      </c>
      <c r="BH24" s="673"/>
      <c r="BI24" s="770">
        <v>10414</v>
      </c>
      <c r="BJ24" s="808">
        <v>15.25</v>
      </c>
      <c r="BK24" s="770">
        <v>71701</v>
      </c>
      <c r="BL24" s="810">
        <v>105</v>
      </c>
      <c r="BN24" s="619" t="s">
        <v>349</v>
      </c>
      <c r="BO24" s="619" t="s">
        <v>350</v>
      </c>
      <c r="BP24" s="772">
        <v>1.0238709677419355</v>
      </c>
      <c r="BQ24" s="772">
        <v>0.98968005952380944</v>
      </c>
      <c r="BR24" s="817">
        <v>0.99085995085995093</v>
      </c>
      <c r="BS24" s="774"/>
      <c r="BT24" s="819">
        <v>2015</v>
      </c>
      <c r="BU24" s="776">
        <v>0.99050000000000005</v>
      </c>
      <c r="BV24" s="777"/>
      <c r="BW24" s="778">
        <v>0.57499999999999996</v>
      </c>
      <c r="BX24" s="778">
        <v>0.56999999999999995</v>
      </c>
      <c r="BY24" s="778">
        <v>0.85329999999999995</v>
      </c>
      <c r="BZ24" s="622"/>
      <c r="CA24" s="619" t="s">
        <v>351</v>
      </c>
      <c r="CB24" s="619" t="s">
        <v>601</v>
      </c>
      <c r="CC24" s="770">
        <v>48387</v>
      </c>
      <c r="CD24" s="770">
        <v>51885</v>
      </c>
      <c r="CE24" s="770">
        <v>53001</v>
      </c>
      <c r="CF24" s="820">
        <v>51091</v>
      </c>
      <c r="CG24" s="820">
        <v>1.2907</v>
      </c>
      <c r="CH24" s="639"/>
      <c r="CI24" s="820">
        <v>-1910</v>
      </c>
      <c r="CJ24" s="820">
        <v>-3.5999999999999997E-2</v>
      </c>
      <c r="CL24" s="619" t="s">
        <v>351</v>
      </c>
      <c r="CM24" s="619" t="s">
        <v>601</v>
      </c>
      <c r="CN24" s="780" t="s">
        <v>2</v>
      </c>
      <c r="CO24" s="781"/>
      <c r="CP24" s="780">
        <v>10414</v>
      </c>
      <c r="CQ24" s="787">
        <v>28126130</v>
      </c>
      <c r="CR24" s="787">
        <v>0</v>
      </c>
      <c r="CS24" s="787">
        <v>28126130</v>
      </c>
      <c r="CT24" s="787">
        <v>2700.8</v>
      </c>
      <c r="CU24" s="781"/>
      <c r="CV24" s="822" t="s">
        <v>2</v>
      </c>
      <c r="CW24" s="787" t="s">
        <v>2</v>
      </c>
      <c r="CX24" s="785" t="s">
        <v>2</v>
      </c>
      <c r="CY24" s="786"/>
      <c r="CZ24" s="787">
        <v>0.626</v>
      </c>
      <c r="DA24" s="787" t="s">
        <v>2</v>
      </c>
      <c r="DB24" s="781"/>
      <c r="DC24" s="785" t="s">
        <v>2</v>
      </c>
      <c r="DX24" s="1038" t="s">
        <v>333</v>
      </c>
      <c r="DY24" s="1038" t="s">
        <v>333</v>
      </c>
      <c r="DZ24" s="1038" t="s">
        <v>744</v>
      </c>
      <c r="EA24" s="1039" t="s">
        <v>334</v>
      </c>
      <c r="EB24" s="792">
        <v>12771</v>
      </c>
      <c r="EC24" s="793"/>
      <c r="ED24" s="794">
        <v>12771</v>
      </c>
      <c r="EE24" s="794"/>
      <c r="EF24" s="793"/>
      <c r="EG24" s="794">
        <v>0.89633632790567097</v>
      </c>
      <c r="EH24" s="793"/>
      <c r="EI24" s="794">
        <v>0</v>
      </c>
      <c r="EJ24" s="794"/>
      <c r="EK24" s="794">
        <v>0</v>
      </c>
      <c r="EL24" s="794">
        <v>0</v>
      </c>
      <c r="EM24" s="793">
        <v>0</v>
      </c>
      <c r="EN24" s="793"/>
      <c r="EO24" s="795"/>
      <c r="ES24" s="823" t="s">
        <v>347</v>
      </c>
      <c r="ET24" s="824" t="s">
        <v>348</v>
      </c>
      <c r="EU24" s="841">
        <v>1174643</v>
      </c>
    </row>
    <row r="25" spans="1:151" ht="15">
      <c r="A25" s="798" t="s">
        <v>353</v>
      </c>
      <c r="B25" s="799" t="s">
        <v>354</v>
      </c>
      <c r="C25" s="744">
        <v>3244</v>
      </c>
      <c r="D25" s="745">
        <v>3472</v>
      </c>
      <c r="E25" s="800"/>
      <c r="F25" s="800">
        <v>3472</v>
      </c>
      <c r="G25" s="800"/>
      <c r="H25" s="801">
        <v>3472</v>
      </c>
      <c r="K25" s="802" t="s">
        <v>353</v>
      </c>
      <c r="L25" s="803" t="s">
        <v>354</v>
      </c>
      <c r="M25" s="756">
        <v>2741763109</v>
      </c>
      <c r="N25" s="1099">
        <v>77041330</v>
      </c>
      <c r="O25" s="756">
        <f t="shared" si="0"/>
        <v>2664721779</v>
      </c>
      <c r="P25" s="802">
        <v>2012</v>
      </c>
      <c r="Q25" s="752">
        <v>1.0315000000000001</v>
      </c>
      <c r="R25" s="803">
        <f t="shared" si="1"/>
        <v>2583346368</v>
      </c>
      <c r="S25" s="806">
        <f t="shared" si="2"/>
        <v>77041330</v>
      </c>
      <c r="T25" s="803">
        <v>58906842</v>
      </c>
      <c r="U25" s="803">
        <v>334968237</v>
      </c>
      <c r="V25" s="803">
        <f t="shared" si="3"/>
        <v>3054262777</v>
      </c>
      <c r="X25" s="619" t="s">
        <v>353</v>
      </c>
      <c r="Y25" s="619" t="s">
        <v>354</v>
      </c>
      <c r="Z25" s="807">
        <v>3054262777</v>
      </c>
      <c r="AA25" s="808">
        <v>20402475.350360002</v>
      </c>
      <c r="AB25" s="756">
        <v>5818106</v>
      </c>
      <c r="AC25" s="756">
        <v>129894</v>
      </c>
      <c r="AD25" s="809">
        <v>26350475.350360002</v>
      </c>
      <c r="AE25" s="810">
        <v>3472</v>
      </c>
      <c r="AF25" s="807">
        <v>7589</v>
      </c>
      <c r="AG25" s="807">
        <v>1.304</v>
      </c>
      <c r="AI25" s="619" t="s">
        <v>353</v>
      </c>
      <c r="AJ25" s="619" t="s">
        <v>354</v>
      </c>
      <c r="AK25" s="760">
        <v>26350475.350360002</v>
      </c>
      <c r="AL25" s="761">
        <v>3472</v>
      </c>
      <c r="AM25" s="811">
        <v>7589</v>
      </c>
      <c r="AN25" s="812">
        <v>1.304</v>
      </c>
      <c r="AO25" s="813">
        <v>0.30320000000000003</v>
      </c>
      <c r="AP25" s="814">
        <v>0.71789999999999998</v>
      </c>
      <c r="AQ25" s="812">
        <v>0.91089999999999993</v>
      </c>
      <c r="AR25" s="815">
        <v>0.91089999999999993</v>
      </c>
      <c r="AS25" s="825">
        <v>1665.87</v>
      </c>
      <c r="AT25" s="826">
        <v>162.95000000000005</v>
      </c>
      <c r="AU25" s="814">
        <v>565762</v>
      </c>
      <c r="AV25" s="812">
        <v>1</v>
      </c>
      <c r="AW25" s="811">
        <v>565762</v>
      </c>
      <c r="BB25" s="619" t="s">
        <v>353</v>
      </c>
      <c r="BC25" s="619" t="s">
        <v>602</v>
      </c>
      <c r="BD25" s="768">
        <v>3054262777</v>
      </c>
      <c r="BE25" s="769">
        <v>455.18799999999999</v>
      </c>
      <c r="BF25" s="808">
        <v>6709893</v>
      </c>
      <c r="BG25" s="816">
        <v>0.30320000000000003</v>
      </c>
      <c r="BH25" s="673"/>
      <c r="BI25" s="770">
        <v>3472</v>
      </c>
      <c r="BJ25" s="808">
        <v>7.63</v>
      </c>
      <c r="BK25" s="770">
        <v>27737</v>
      </c>
      <c r="BL25" s="810">
        <v>61</v>
      </c>
      <c r="BN25" s="619" t="s">
        <v>351</v>
      </c>
      <c r="BO25" s="619" t="s">
        <v>352</v>
      </c>
      <c r="BP25" s="772">
        <v>1.0340116460613304</v>
      </c>
      <c r="BQ25" s="772">
        <v>1.0018651685393258</v>
      </c>
      <c r="BR25" s="772">
        <v>0.96329411764705886</v>
      </c>
      <c r="BS25" s="774"/>
      <c r="BT25" s="819">
        <v>2009</v>
      </c>
      <c r="BU25" s="776">
        <v>0.9879</v>
      </c>
      <c r="BV25" s="777"/>
      <c r="BW25" s="778">
        <v>0.63380000000000003</v>
      </c>
      <c r="BX25" s="778">
        <v>0.626</v>
      </c>
      <c r="BY25" s="778">
        <v>0.93710000000000004</v>
      </c>
      <c r="BZ25" s="622"/>
      <c r="CA25" s="619" t="s">
        <v>353</v>
      </c>
      <c r="CB25" s="619" t="s">
        <v>602</v>
      </c>
      <c r="CC25" s="770">
        <v>27224</v>
      </c>
      <c r="CD25" s="770">
        <v>28347</v>
      </c>
      <c r="CE25" s="770">
        <v>29678</v>
      </c>
      <c r="CF25" s="820">
        <v>28416.333333333332</v>
      </c>
      <c r="CG25" s="820">
        <v>0.71789999999999998</v>
      </c>
      <c r="CH25" s="639"/>
      <c r="CI25" s="820">
        <v>-1261.6666666666679</v>
      </c>
      <c r="CJ25" s="820">
        <v>-4.2500000000000003E-2</v>
      </c>
      <c r="CL25" s="619" t="s">
        <v>353</v>
      </c>
      <c r="CM25" s="619" t="s">
        <v>602</v>
      </c>
      <c r="CN25" s="780">
        <v>0.91089999999999993</v>
      </c>
      <c r="CO25" s="781"/>
      <c r="CP25" s="780">
        <v>3472</v>
      </c>
      <c r="CQ25" s="787">
        <v>6235058</v>
      </c>
      <c r="CR25" s="787">
        <v>0</v>
      </c>
      <c r="CS25" s="787">
        <v>6235058</v>
      </c>
      <c r="CT25" s="787">
        <v>1795.81</v>
      </c>
      <c r="CU25" s="781"/>
      <c r="CV25" s="822">
        <v>1665.87</v>
      </c>
      <c r="CW25" s="787">
        <v>162.95000000000005</v>
      </c>
      <c r="CX25" s="785">
        <v>1</v>
      </c>
      <c r="CY25" s="786"/>
      <c r="CZ25" s="787">
        <v>0.53600000000000003</v>
      </c>
      <c r="DA25" s="787" t="s">
        <v>2</v>
      </c>
      <c r="DB25" s="781"/>
      <c r="DC25" s="785">
        <v>1</v>
      </c>
      <c r="DX25" s="1038" t="s">
        <v>333</v>
      </c>
      <c r="DY25" s="1038" t="s">
        <v>17</v>
      </c>
      <c r="DZ25" s="1038" t="s">
        <v>6</v>
      </c>
      <c r="EA25" s="1039" t="s">
        <v>18</v>
      </c>
      <c r="EB25" s="792">
        <v>1050</v>
      </c>
      <c r="EC25" s="793"/>
      <c r="ED25" s="794">
        <v>1050</v>
      </c>
      <c r="EE25" s="794"/>
      <c r="EF25" s="793"/>
      <c r="EG25" s="794">
        <v>7.3694553621560924E-2</v>
      </c>
      <c r="EH25" s="793"/>
      <c r="EI25" s="794">
        <v>0</v>
      </c>
      <c r="EJ25" s="794"/>
      <c r="EK25" s="794">
        <v>0</v>
      </c>
      <c r="EL25" s="794"/>
      <c r="EM25" s="793"/>
      <c r="EN25" s="793"/>
      <c r="EO25" s="795"/>
      <c r="ES25" s="823" t="s">
        <v>349</v>
      </c>
      <c r="ET25" s="824" t="s">
        <v>350</v>
      </c>
      <c r="EU25" s="841">
        <v>0</v>
      </c>
    </row>
    <row r="26" spans="1:151" ht="15">
      <c r="A26" s="798" t="s">
        <v>355</v>
      </c>
      <c r="B26" s="799" t="s">
        <v>356</v>
      </c>
      <c r="C26" s="744">
        <v>1973</v>
      </c>
      <c r="D26" s="745">
        <v>1973</v>
      </c>
      <c r="E26" s="800"/>
      <c r="F26" s="800">
        <v>1973</v>
      </c>
      <c r="G26" s="800"/>
      <c r="H26" s="801">
        <v>1973</v>
      </c>
      <c r="K26" s="802" t="s">
        <v>355</v>
      </c>
      <c r="L26" s="803" t="s">
        <v>356</v>
      </c>
      <c r="M26" s="756">
        <v>1115483145</v>
      </c>
      <c r="N26" s="1099">
        <v>52847790</v>
      </c>
      <c r="O26" s="756">
        <f t="shared" si="0"/>
        <v>1062635355</v>
      </c>
      <c r="P26" s="802">
        <v>2014</v>
      </c>
      <c r="Q26" s="752">
        <v>0.96319999999999995</v>
      </c>
      <c r="R26" s="803">
        <f t="shared" si="1"/>
        <v>1103234380</v>
      </c>
      <c r="S26" s="806">
        <f t="shared" si="2"/>
        <v>52847790</v>
      </c>
      <c r="T26" s="803">
        <v>34192011</v>
      </c>
      <c r="U26" s="803">
        <v>245471696</v>
      </c>
      <c r="V26" s="803">
        <f t="shared" si="3"/>
        <v>1435745877</v>
      </c>
      <c r="X26" s="619" t="s">
        <v>355</v>
      </c>
      <c r="Y26" s="619" t="s">
        <v>356</v>
      </c>
      <c r="Z26" s="807">
        <v>1435745877</v>
      </c>
      <c r="AA26" s="808">
        <v>9590782.4583599996</v>
      </c>
      <c r="AB26" s="756">
        <v>2502499</v>
      </c>
      <c r="AC26" s="756">
        <v>60569</v>
      </c>
      <c r="AD26" s="809">
        <v>12153850.45836</v>
      </c>
      <c r="AE26" s="810">
        <v>1973</v>
      </c>
      <c r="AF26" s="807">
        <v>6160</v>
      </c>
      <c r="AG26" s="807">
        <v>1.0584</v>
      </c>
      <c r="AI26" s="619" t="s">
        <v>355</v>
      </c>
      <c r="AJ26" s="619" t="s">
        <v>356</v>
      </c>
      <c r="AK26" s="760">
        <v>12153850.45836</v>
      </c>
      <c r="AL26" s="761">
        <v>1973</v>
      </c>
      <c r="AM26" s="811">
        <v>6160</v>
      </c>
      <c r="AN26" s="812">
        <v>1.0584</v>
      </c>
      <c r="AO26" s="813">
        <v>0.37580000000000002</v>
      </c>
      <c r="AP26" s="814">
        <v>0.86219999999999997</v>
      </c>
      <c r="AQ26" s="812">
        <v>0.8921</v>
      </c>
      <c r="AR26" s="815">
        <v>0.8921</v>
      </c>
      <c r="AS26" s="825">
        <v>1631.49</v>
      </c>
      <c r="AT26" s="826">
        <v>197.32999999999993</v>
      </c>
      <c r="AU26" s="814">
        <v>389332</v>
      </c>
      <c r="AV26" s="812">
        <v>1</v>
      </c>
      <c r="AW26" s="811">
        <v>389332</v>
      </c>
      <c r="BB26" s="619" t="s">
        <v>355</v>
      </c>
      <c r="BC26" s="619" t="s">
        <v>603</v>
      </c>
      <c r="BD26" s="768">
        <v>1435745877</v>
      </c>
      <c r="BE26" s="769">
        <v>172.637</v>
      </c>
      <c r="BF26" s="808">
        <v>8316559</v>
      </c>
      <c r="BG26" s="816">
        <v>0.37580000000000002</v>
      </c>
      <c r="BH26" s="673"/>
      <c r="BI26" s="770">
        <v>1973</v>
      </c>
      <c r="BJ26" s="808">
        <v>11.43</v>
      </c>
      <c r="BK26" s="770">
        <v>14524</v>
      </c>
      <c r="BL26" s="810">
        <v>84</v>
      </c>
      <c r="BN26" s="619" t="s">
        <v>353</v>
      </c>
      <c r="BO26" s="619" t="s">
        <v>354</v>
      </c>
      <c r="BP26" s="772">
        <v>1.054313725490196</v>
      </c>
      <c r="BQ26" s="772">
        <v>1.0592631578947369</v>
      </c>
      <c r="BR26" s="772">
        <v>1.0054596273291927</v>
      </c>
      <c r="BS26" s="774"/>
      <c r="BT26" s="819">
        <v>2012</v>
      </c>
      <c r="BU26" s="776">
        <v>1.0315000000000001</v>
      </c>
      <c r="BV26" s="777"/>
      <c r="BW26" s="778">
        <v>0.52</v>
      </c>
      <c r="BX26" s="778">
        <v>0.53600000000000003</v>
      </c>
      <c r="BY26" s="778">
        <v>0.8024</v>
      </c>
      <c r="BZ26" s="622"/>
      <c r="CA26" s="619" t="s">
        <v>355</v>
      </c>
      <c r="CB26" s="619" t="s">
        <v>603</v>
      </c>
      <c r="CC26" s="770">
        <v>33202</v>
      </c>
      <c r="CD26" s="770">
        <v>34055</v>
      </c>
      <c r="CE26" s="770">
        <v>35123</v>
      </c>
      <c r="CF26" s="820">
        <v>34126.666666666664</v>
      </c>
      <c r="CG26" s="820">
        <v>0.86219999999999997</v>
      </c>
      <c r="CH26" s="639"/>
      <c r="CI26" s="820">
        <v>-996.33333333333576</v>
      </c>
      <c r="CJ26" s="820">
        <v>-2.8400000000000002E-2</v>
      </c>
      <c r="CL26" s="619" t="s">
        <v>355</v>
      </c>
      <c r="CM26" s="619" t="s">
        <v>603</v>
      </c>
      <c r="CN26" s="780">
        <v>0.8921</v>
      </c>
      <c r="CO26" s="781"/>
      <c r="CP26" s="780">
        <v>1973</v>
      </c>
      <c r="CQ26" s="787">
        <v>3488455</v>
      </c>
      <c r="CR26" s="787">
        <v>0</v>
      </c>
      <c r="CS26" s="787">
        <v>3488455</v>
      </c>
      <c r="CT26" s="787">
        <v>1768.1</v>
      </c>
      <c r="CU26" s="781"/>
      <c r="CV26" s="822">
        <v>1631.49</v>
      </c>
      <c r="CW26" s="787">
        <v>197.32999999999993</v>
      </c>
      <c r="CX26" s="785">
        <v>1</v>
      </c>
      <c r="CY26" s="786"/>
      <c r="CZ26" s="787">
        <v>0.71299999999999997</v>
      </c>
      <c r="DA26" s="787">
        <v>1</v>
      </c>
      <c r="DB26" s="781"/>
      <c r="DC26" s="785">
        <v>1</v>
      </c>
      <c r="DX26" s="1040" t="s">
        <v>333</v>
      </c>
      <c r="DY26" s="1040" t="s">
        <v>874</v>
      </c>
      <c r="DZ26" s="1040" t="s">
        <v>6</v>
      </c>
      <c r="EA26" s="1041" t="s">
        <v>875</v>
      </c>
      <c r="EB26" s="792">
        <v>427</v>
      </c>
      <c r="EC26" s="827"/>
      <c r="ED26" s="828">
        <v>427</v>
      </c>
      <c r="EE26" s="828">
        <v>14248</v>
      </c>
      <c r="EF26" s="827"/>
      <c r="EG26" s="828">
        <v>2.9969118472768109E-2</v>
      </c>
      <c r="EH26" s="827"/>
      <c r="EI26" s="794">
        <v>0</v>
      </c>
      <c r="EJ26" s="828"/>
      <c r="EK26" s="828">
        <v>0</v>
      </c>
      <c r="EL26" s="828"/>
      <c r="EM26" s="827"/>
      <c r="EN26" s="827"/>
      <c r="EO26" s="829"/>
      <c r="ES26" s="823" t="s">
        <v>31</v>
      </c>
      <c r="ET26" s="824" t="s">
        <v>32</v>
      </c>
      <c r="EU26" s="841">
        <v>0</v>
      </c>
    </row>
    <row r="27" spans="1:151" ht="15">
      <c r="A27" s="798" t="s">
        <v>357</v>
      </c>
      <c r="B27" s="799" t="s">
        <v>358</v>
      </c>
      <c r="C27" s="744">
        <v>1292</v>
      </c>
      <c r="D27" s="745">
        <v>1292</v>
      </c>
      <c r="E27" s="800"/>
      <c r="F27" s="800">
        <v>1292</v>
      </c>
      <c r="G27" s="800"/>
      <c r="H27" s="801">
        <v>1292</v>
      </c>
      <c r="K27" s="802" t="s">
        <v>357</v>
      </c>
      <c r="L27" s="803" t="s">
        <v>358</v>
      </c>
      <c r="M27" s="756">
        <v>1949648074</v>
      </c>
      <c r="N27" s="1099">
        <v>43748513</v>
      </c>
      <c r="O27" s="756">
        <f t="shared" si="0"/>
        <v>1905899561</v>
      </c>
      <c r="P27" s="802">
        <v>2010</v>
      </c>
      <c r="Q27" s="752">
        <v>1.3305</v>
      </c>
      <c r="R27" s="803">
        <f t="shared" si="1"/>
        <v>1432468667</v>
      </c>
      <c r="S27" s="806">
        <f t="shared" si="2"/>
        <v>43748513</v>
      </c>
      <c r="T27" s="803">
        <v>33462663</v>
      </c>
      <c r="U27" s="803">
        <v>151096212</v>
      </c>
      <c r="V27" s="803">
        <f t="shared" si="3"/>
        <v>1660776055</v>
      </c>
      <c r="X27" s="619" t="s">
        <v>357</v>
      </c>
      <c r="Y27" s="619" t="s">
        <v>358</v>
      </c>
      <c r="Z27" s="807">
        <v>1660776055</v>
      </c>
      <c r="AA27" s="808">
        <v>11093984.0474</v>
      </c>
      <c r="AB27" s="756">
        <v>1922104</v>
      </c>
      <c r="AC27" s="756">
        <v>40772</v>
      </c>
      <c r="AD27" s="809">
        <v>13056860.0474</v>
      </c>
      <c r="AE27" s="810">
        <v>1292</v>
      </c>
      <c r="AF27" s="807">
        <v>10106</v>
      </c>
      <c r="AG27" s="807">
        <v>1.7363999999999999</v>
      </c>
      <c r="AI27" s="619" t="s">
        <v>357</v>
      </c>
      <c r="AJ27" s="619" t="s">
        <v>358</v>
      </c>
      <c r="AK27" s="760">
        <v>13056860.0474</v>
      </c>
      <c r="AL27" s="761">
        <v>1292</v>
      </c>
      <c r="AM27" s="811">
        <v>10106</v>
      </c>
      <c r="AN27" s="812">
        <v>1.7363999999999999</v>
      </c>
      <c r="AO27" s="813">
        <v>0.34949999999999998</v>
      </c>
      <c r="AP27" s="814">
        <v>0.72740000000000005</v>
      </c>
      <c r="AQ27" s="812">
        <v>1.0932999999999999</v>
      </c>
      <c r="AR27" s="815" t="s">
        <v>2</v>
      </c>
      <c r="AS27" s="825" t="s">
        <v>2</v>
      </c>
      <c r="AT27" s="826" t="s">
        <v>2</v>
      </c>
      <c r="AU27" s="814">
        <v>0</v>
      </c>
      <c r="AV27" s="812" t="s">
        <v>2</v>
      </c>
      <c r="AW27" s="811">
        <v>0</v>
      </c>
      <c r="BB27" s="619" t="s">
        <v>357</v>
      </c>
      <c r="BC27" s="619" t="s">
        <v>604</v>
      </c>
      <c r="BD27" s="768">
        <v>1660776055</v>
      </c>
      <c r="BE27" s="769">
        <v>214.702</v>
      </c>
      <c r="BF27" s="808">
        <v>7735261</v>
      </c>
      <c r="BG27" s="816">
        <v>0.34949999999999998</v>
      </c>
      <c r="BH27" s="673"/>
      <c r="BI27" s="770">
        <v>1292</v>
      </c>
      <c r="BJ27" s="808">
        <v>6.02</v>
      </c>
      <c r="BK27" s="770">
        <v>11057</v>
      </c>
      <c r="BL27" s="810">
        <v>51</v>
      </c>
      <c r="BN27" s="619" t="s">
        <v>355</v>
      </c>
      <c r="BO27" s="619" t="s">
        <v>356</v>
      </c>
      <c r="BP27" s="772">
        <v>0.98681388012618299</v>
      </c>
      <c r="BQ27" s="817">
        <v>0.93562500000000004</v>
      </c>
      <c r="BR27" s="772">
        <v>0.97375964285714289</v>
      </c>
      <c r="BS27" s="774"/>
      <c r="BT27" s="819">
        <v>2014</v>
      </c>
      <c r="BU27" s="776">
        <v>0.96319999999999995</v>
      </c>
      <c r="BV27" s="777"/>
      <c r="BW27" s="778">
        <v>0.74</v>
      </c>
      <c r="BX27" s="778">
        <v>0.71299999999999997</v>
      </c>
      <c r="BY27" s="778">
        <v>1.0673999999999999</v>
      </c>
      <c r="BZ27" s="622"/>
      <c r="CA27" s="619" t="s">
        <v>357</v>
      </c>
      <c r="CB27" s="619" t="s">
        <v>604</v>
      </c>
      <c r="CC27" s="770">
        <v>26994</v>
      </c>
      <c r="CD27" s="770">
        <v>29111</v>
      </c>
      <c r="CE27" s="770">
        <v>30275</v>
      </c>
      <c r="CF27" s="820">
        <v>28793.333333333332</v>
      </c>
      <c r="CG27" s="820">
        <v>0.72740000000000005</v>
      </c>
      <c r="CH27" s="639"/>
      <c r="CI27" s="820">
        <v>-1481.6666666666679</v>
      </c>
      <c r="CJ27" s="820">
        <v>-4.8899999999999999E-2</v>
      </c>
      <c r="CL27" s="619" t="s">
        <v>357</v>
      </c>
      <c r="CM27" s="619" t="s">
        <v>604</v>
      </c>
      <c r="CN27" s="780" t="s">
        <v>2</v>
      </c>
      <c r="CO27" s="781"/>
      <c r="CP27" s="780">
        <v>1292</v>
      </c>
      <c r="CQ27" s="787">
        <v>1325745</v>
      </c>
      <c r="CR27" s="787">
        <v>0</v>
      </c>
      <c r="CS27" s="787">
        <v>1325745</v>
      </c>
      <c r="CT27" s="787">
        <v>1026.1199999999999</v>
      </c>
      <c r="CU27" s="781"/>
      <c r="CV27" s="822" t="s">
        <v>2</v>
      </c>
      <c r="CW27" s="787" t="s">
        <v>2</v>
      </c>
      <c r="CX27" s="785" t="s">
        <v>2</v>
      </c>
      <c r="CY27" s="786"/>
      <c r="CZ27" s="787">
        <v>0.47899999999999998</v>
      </c>
      <c r="DA27" s="787" t="s">
        <v>2</v>
      </c>
      <c r="DB27" s="781"/>
      <c r="DC27" s="785" t="s">
        <v>2</v>
      </c>
      <c r="DX27" s="1038" t="s">
        <v>335</v>
      </c>
      <c r="DY27" s="1038" t="s">
        <v>335</v>
      </c>
      <c r="DZ27" s="1038" t="s">
        <v>744</v>
      </c>
      <c r="EA27" s="1039" t="s">
        <v>336</v>
      </c>
      <c r="EB27" s="792">
        <v>24064</v>
      </c>
      <c r="EC27" s="793"/>
      <c r="ED27" s="794">
        <v>24064</v>
      </c>
      <c r="EE27" s="794"/>
      <c r="EF27" s="793"/>
      <c r="EG27" s="794">
        <v>0.77190056134723339</v>
      </c>
      <c r="EH27" s="793"/>
      <c r="EI27" s="794">
        <v>0</v>
      </c>
      <c r="EJ27" s="794"/>
      <c r="EK27" s="794">
        <v>0</v>
      </c>
      <c r="EL27" s="794">
        <v>0</v>
      </c>
      <c r="EM27" s="793">
        <v>0</v>
      </c>
      <c r="EN27" s="793"/>
      <c r="EO27" s="795"/>
      <c r="ES27" s="823" t="s">
        <v>33</v>
      </c>
      <c r="ET27" s="824" t="s">
        <v>34</v>
      </c>
      <c r="EU27" s="841">
        <v>0</v>
      </c>
    </row>
    <row r="28" spans="1:151" ht="15">
      <c r="A28" s="798" t="s">
        <v>359</v>
      </c>
      <c r="B28" s="799" t="s">
        <v>360</v>
      </c>
      <c r="C28" s="744">
        <v>14597</v>
      </c>
      <c r="D28" s="745">
        <v>15477</v>
      </c>
      <c r="E28" s="800"/>
      <c r="F28" s="800">
        <v>15477</v>
      </c>
      <c r="G28" s="800"/>
      <c r="H28" s="801">
        <v>15477</v>
      </c>
      <c r="K28" s="802" t="s">
        <v>359</v>
      </c>
      <c r="L28" s="803" t="s">
        <v>360</v>
      </c>
      <c r="M28" s="756">
        <v>5156131608</v>
      </c>
      <c r="N28" s="1099">
        <v>214570269</v>
      </c>
      <c r="O28" s="756">
        <f t="shared" si="0"/>
        <v>4941561339</v>
      </c>
      <c r="P28" s="802">
        <v>2016</v>
      </c>
      <c r="Q28" s="752">
        <v>1.0034933333333333</v>
      </c>
      <c r="R28" s="803">
        <f t="shared" si="1"/>
        <v>4924358912</v>
      </c>
      <c r="S28" s="806">
        <f t="shared" si="2"/>
        <v>214570269</v>
      </c>
      <c r="T28" s="803">
        <v>915296356</v>
      </c>
      <c r="U28" s="803">
        <v>2285229479</v>
      </c>
      <c r="V28" s="803">
        <f t="shared" si="3"/>
        <v>8339455016</v>
      </c>
      <c r="X28" s="619" t="s">
        <v>359</v>
      </c>
      <c r="Y28" s="619" t="s">
        <v>360</v>
      </c>
      <c r="Z28" s="807">
        <v>8339455016</v>
      </c>
      <c r="AA28" s="808">
        <v>55707559.50688</v>
      </c>
      <c r="AB28" s="756">
        <v>16184559</v>
      </c>
      <c r="AC28" s="756">
        <v>474285</v>
      </c>
      <c r="AD28" s="809">
        <v>72366403.50688</v>
      </c>
      <c r="AE28" s="810">
        <v>15477</v>
      </c>
      <c r="AF28" s="807">
        <v>4676</v>
      </c>
      <c r="AG28" s="807">
        <v>0.8034</v>
      </c>
      <c r="AI28" s="619" t="s">
        <v>359</v>
      </c>
      <c r="AJ28" s="619" t="s">
        <v>360</v>
      </c>
      <c r="AK28" s="760">
        <v>72366403.50688</v>
      </c>
      <c r="AL28" s="761">
        <v>15477</v>
      </c>
      <c r="AM28" s="811">
        <v>4676</v>
      </c>
      <c r="AN28" s="812">
        <v>0.8034</v>
      </c>
      <c r="AO28" s="813">
        <v>0.81110000000000004</v>
      </c>
      <c r="AP28" s="814">
        <v>0.81620000000000004</v>
      </c>
      <c r="AQ28" s="812">
        <v>0.81059999999999999</v>
      </c>
      <c r="AR28" s="815">
        <v>0.81059999999999999</v>
      </c>
      <c r="AS28" s="825">
        <v>1482.44</v>
      </c>
      <c r="AT28" s="826">
        <v>346.37999999999988</v>
      </c>
      <c r="AU28" s="814">
        <v>5360923</v>
      </c>
      <c r="AV28" s="812">
        <v>1</v>
      </c>
      <c r="AW28" s="811">
        <v>5360923</v>
      </c>
      <c r="BB28" s="619" t="s">
        <v>359</v>
      </c>
      <c r="BC28" s="619" t="s">
        <v>605</v>
      </c>
      <c r="BD28" s="768">
        <v>8339455016</v>
      </c>
      <c r="BE28" s="769">
        <v>464.62900000000002</v>
      </c>
      <c r="BF28" s="808">
        <v>17948632</v>
      </c>
      <c r="BG28" s="816">
        <v>0.81110000000000004</v>
      </c>
      <c r="BH28" s="673"/>
      <c r="BI28" s="770">
        <v>15477</v>
      </c>
      <c r="BJ28" s="808">
        <v>33.31</v>
      </c>
      <c r="BK28" s="770">
        <v>97836</v>
      </c>
      <c r="BL28" s="810">
        <v>211</v>
      </c>
      <c r="BN28" s="619" t="s">
        <v>357</v>
      </c>
      <c r="BO28" s="619" t="s">
        <v>358</v>
      </c>
      <c r="BP28" s="772">
        <v>1.2987588389457549</v>
      </c>
      <c r="BQ28" s="772">
        <v>1.4</v>
      </c>
      <c r="BR28" s="772">
        <v>1.2946740740740743</v>
      </c>
      <c r="BS28" s="774"/>
      <c r="BT28" s="819">
        <v>2010</v>
      </c>
      <c r="BU28" s="776">
        <v>1.3305</v>
      </c>
      <c r="BV28" s="777"/>
      <c r="BW28" s="778">
        <v>0.36</v>
      </c>
      <c r="BX28" s="778">
        <v>0.47899999999999998</v>
      </c>
      <c r="BY28" s="778">
        <v>0.71709999999999996</v>
      </c>
      <c r="BZ28" s="622"/>
      <c r="CA28" s="619" t="s">
        <v>359</v>
      </c>
      <c r="CB28" s="619" t="s">
        <v>605</v>
      </c>
      <c r="CC28" s="770">
        <v>30905</v>
      </c>
      <c r="CD28" s="770">
        <v>32232</v>
      </c>
      <c r="CE28" s="770">
        <v>33786</v>
      </c>
      <c r="CF28" s="820">
        <v>32307.666666666668</v>
      </c>
      <c r="CG28" s="820">
        <v>0.81620000000000004</v>
      </c>
      <c r="CH28" s="639"/>
      <c r="CI28" s="820">
        <v>-1478.3333333333321</v>
      </c>
      <c r="CJ28" s="820">
        <v>-4.3799999999999999E-2</v>
      </c>
      <c r="CL28" s="619" t="s">
        <v>359</v>
      </c>
      <c r="CM28" s="619" t="s">
        <v>605</v>
      </c>
      <c r="CN28" s="780">
        <v>0.81059999999999999</v>
      </c>
      <c r="CO28" s="781"/>
      <c r="CP28" s="780">
        <v>15477</v>
      </c>
      <c r="CQ28" s="787">
        <v>9900000</v>
      </c>
      <c r="CR28" s="787">
        <v>11209040</v>
      </c>
      <c r="CS28" s="787">
        <v>21109040</v>
      </c>
      <c r="CT28" s="787">
        <v>1363.9</v>
      </c>
      <c r="CU28" s="781"/>
      <c r="CV28" s="822">
        <v>1482.44</v>
      </c>
      <c r="CW28" s="787">
        <v>346.37999999999988</v>
      </c>
      <c r="CX28" s="785">
        <v>0.92</v>
      </c>
      <c r="CY28" s="786"/>
      <c r="CZ28" s="787">
        <v>0.72299999999999998</v>
      </c>
      <c r="DA28" s="787">
        <v>1</v>
      </c>
      <c r="DB28" s="781"/>
      <c r="DC28" s="785">
        <v>1</v>
      </c>
      <c r="DX28" s="1038" t="s">
        <v>335</v>
      </c>
      <c r="DY28" s="1038" t="s">
        <v>19</v>
      </c>
      <c r="DZ28" s="1038" t="s">
        <v>744</v>
      </c>
      <c r="EA28" s="1039" t="s">
        <v>20</v>
      </c>
      <c r="EB28" s="792">
        <v>4446</v>
      </c>
      <c r="EC28" s="793"/>
      <c r="ED28" s="794">
        <v>4446</v>
      </c>
      <c r="EE28" s="794"/>
      <c r="EF28" s="793"/>
      <c r="EG28" s="794">
        <v>0.14261427425821974</v>
      </c>
      <c r="EH28" s="793"/>
      <c r="EI28" s="794">
        <v>0</v>
      </c>
      <c r="EJ28" s="794"/>
      <c r="EK28" s="794">
        <v>0</v>
      </c>
      <c r="EL28" s="794"/>
      <c r="EM28" s="793"/>
      <c r="EN28" s="793"/>
      <c r="EO28" s="795"/>
      <c r="ES28" s="823" t="s">
        <v>351</v>
      </c>
      <c r="ET28" s="824" t="s">
        <v>352</v>
      </c>
      <c r="EU28" s="841">
        <v>0</v>
      </c>
    </row>
    <row r="29" spans="1:151" ht="15">
      <c r="A29" s="798" t="s">
        <v>361</v>
      </c>
      <c r="B29" s="799" t="s">
        <v>570</v>
      </c>
      <c r="C29" s="744">
        <v>5673</v>
      </c>
      <c r="D29" s="745">
        <v>8945</v>
      </c>
      <c r="E29" s="800"/>
      <c r="F29" s="800">
        <v>8945</v>
      </c>
      <c r="G29" s="800"/>
      <c r="H29" s="801">
        <v>8945</v>
      </c>
      <c r="K29" s="802" t="s">
        <v>361</v>
      </c>
      <c r="L29" s="803" t="s">
        <v>362</v>
      </c>
      <c r="M29" s="756">
        <v>2358288855</v>
      </c>
      <c r="N29" s="1099">
        <v>243417400</v>
      </c>
      <c r="O29" s="756">
        <f t="shared" si="0"/>
        <v>2114871455</v>
      </c>
      <c r="P29" s="802">
        <v>2013</v>
      </c>
      <c r="Q29" s="752">
        <v>0.95830000000000004</v>
      </c>
      <c r="R29" s="803">
        <f t="shared" si="1"/>
        <v>2206899150</v>
      </c>
      <c r="S29" s="806">
        <f t="shared" si="2"/>
        <v>243417400</v>
      </c>
      <c r="T29" s="803">
        <v>175725878</v>
      </c>
      <c r="U29" s="803">
        <v>1190443026</v>
      </c>
      <c r="V29" s="803">
        <f t="shared" si="3"/>
        <v>3816485454</v>
      </c>
      <c r="X29" s="619" t="s">
        <v>361</v>
      </c>
      <c r="Y29" s="619" t="s">
        <v>570</v>
      </c>
      <c r="Z29" s="807">
        <v>3816485454</v>
      </c>
      <c r="AA29" s="808">
        <v>25494122.83272</v>
      </c>
      <c r="AB29" s="756">
        <v>6877117</v>
      </c>
      <c r="AC29" s="756">
        <v>201471</v>
      </c>
      <c r="AD29" s="809">
        <v>32572710.83272</v>
      </c>
      <c r="AE29" s="810">
        <v>8945</v>
      </c>
      <c r="AF29" s="807">
        <v>3641</v>
      </c>
      <c r="AG29" s="807">
        <v>0.62560000000000004</v>
      </c>
      <c r="AI29" s="619" t="s">
        <v>361</v>
      </c>
      <c r="AJ29" s="619" t="s">
        <v>570</v>
      </c>
      <c r="AK29" s="760">
        <v>32572710.83272</v>
      </c>
      <c r="AL29" s="761">
        <v>8945</v>
      </c>
      <c r="AM29" s="811">
        <v>3641</v>
      </c>
      <c r="AN29" s="812">
        <v>0.62560000000000004</v>
      </c>
      <c r="AO29" s="813">
        <v>0.18410000000000001</v>
      </c>
      <c r="AP29" s="814">
        <v>0.75470000000000004</v>
      </c>
      <c r="AQ29" s="812">
        <v>0.64599999999999991</v>
      </c>
      <c r="AR29" s="815">
        <v>0.64599999999999991</v>
      </c>
      <c r="AS29" s="825">
        <v>1181.42</v>
      </c>
      <c r="AT29" s="826">
        <v>647.39999999999986</v>
      </c>
      <c r="AU29" s="814">
        <v>5790993</v>
      </c>
      <c r="AV29" s="812">
        <v>1</v>
      </c>
      <c r="AW29" s="811">
        <v>5790993</v>
      </c>
      <c r="BB29" s="619" t="s">
        <v>361</v>
      </c>
      <c r="BC29" s="619" t="s">
        <v>606</v>
      </c>
      <c r="BD29" s="768">
        <v>3816485454</v>
      </c>
      <c r="BE29" s="769">
        <v>936.80399999999997</v>
      </c>
      <c r="BF29" s="808">
        <v>4073942</v>
      </c>
      <c r="BG29" s="816">
        <v>0.18410000000000001</v>
      </c>
      <c r="BH29" s="673"/>
      <c r="BI29" s="770">
        <v>8945</v>
      </c>
      <c r="BJ29" s="808">
        <v>9.5500000000000007</v>
      </c>
      <c r="BK29" s="770">
        <v>57270</v>
      </c>
      <c r="BL29" s="810">
        <v>61</v>
      </c>
      <c r="BN29" s="619" t="s">
        <v>359</v>
      </c>
      <c r="BO29" s="619" t="s">
        <v>360</v>
      </c>
      <c r="BP29" s="772">
        <v>1.0895615384615385</v>
      </c>
      <c r="BQ29" s="772">
        <v>1.0222678346810423</v>
      </c>
      <c r="BR29" s="772">
        <v>1.0034933333333333</v>
      </c>
      <c r="BS29" s="774"/>
      <c r="BT29" s="819">
        <v>2016</v>
      </c>
      <c r="BU29" s="776">
        <v>1.0034933333333333</v>
      </c>
      <c r="BV29" s="777"/>
      <c r="BW29" s="778">
        <v>0.72</v>
      </c>
      <c r="BX29" s="778">
        <v>0.72299999999999998</v>
      </c>
      <c r="BY29" s="778">
        <v>1.0823</v>
      </c>
      <c r="BZ29" s="622"/>
      <c r="CA29" s="619" t="s">
        <v>361</v>
      </c>
      <c r="CB29" s="619" t="s">
        <v>606</v>
      </c>
      <c r="CC29" s="770">
        <v>29741</v>
      </c>
      <c r="CD29" s="770">
        <v>29728</v>
      </c>
      <c r="CE29" s="770">
        <v>30149</v>
      </c>
      <c r="CF29" s="820">
        <v>29872.666666666668</v>
      </c>
      <c r="CG29" s="820">
        <v>0.75470000000000004</v>
      </c>
      <c r="CH29" s="639"/>
      <c r="CI29" s="820">
        <v>-276.33333333333212</v>
      </c>
      <c r="CJ29" s="820">
        <v>-9.1999999999999998E-3</v>
      </c>
      <c r="CL29" s="619" t="s">
        <v>361</v>
      </c>
      <c r="CM29" s="619" t="s">
        <v>606</v>
      </c>
      <c r="CN29" s="780">
        <v>0.64599999999999991</v>
      </c>
      <c r="CO29" s="781"/>
      <c r="CP29" s="780">
        <v>8945</v>
      </c>
      <c r="CQ29" s="787">
        <v>7181259</v>
      </c>
      <c r="CR29" s="787">
        <v>0</v>
      </c>
      <c r="CS29" s="787">
        <v>7181259</v>
      </c>
      <c r="CT29" s="787">
        <v>802.82</v>
      </c>
      <c r="CU29" s="781"/>
      <c r="CV29" s="822">
        <v>1181.42</v>
      </c>
      <c r="CW29" s="787">
        <v>647.39999999999986</v>
      </c>
      <c r="CX29" s="785">
        <v>0.68</v>
      </c>
      <c r="CY29" s="786"/>
      <c r="CZ29" s="787">
        <v>0.77100000000000002</v>
      </c>
      <c r="DA29" s="787">
        <v>1</v>
      </c>
      <c r="DB29" s="781"/>
      <c r="DC29" s="785">
        <v>1</v>
      </c>
      <c r="DX29" s="1038" t="s">
        <v>335</v>
      </c>
      <c r="DY29" s="1038" t="s">
        <v>21</v>
      </c>
      <c r="DZ29" s="1038" t="s">
        <v>6</v>
      </c>
      <c r="EA29" s="1039" t="s">
        <v>22</v>
      </c>
      <c r="EB29" s="792">
        <v>444</v>
      </c>
      <c r="EC29" s="793"/>
      <c r="ED29" s="794">
        <v>444</v>
      </c>
      <c r="EE29" s="794"/>
      <c r="EF29" s="793"/>
      <c r="EG29" s="794">
        <v>1.4242181234963914E-2</v>
      </c>
      <c r="EH29" s="793"/>
      <c r="EI29" s="794">
        <v>0</v>
      </c>
      <c r="EJ29" s="794"/>
      <c r="EK29" s="794">
        <v>0</v>
      </c>
      <c r="EL29" s="794"/>
      <c r="EM29" s="793"/>
      <c r="EN29" s="793"/>
      <c r="EO29" s="795"/>
      <c r="ES29" s="823" t="s">
        <v>353</v>
      </c>
      <c r="ET29" s="824" t="s">
        <v>354</v>
      </c>
      <c r="EU29" s="841">
        <v>528609</v>
      </c>
    </row>
    <row r="30" spans="1:151" ht="15">
      <c r="A30" s="798" t="s">
        <v>363</v>
      </c>
      <c r="B30" s="799" t="s">
        <v>364</v>
      </c>
      <c r="C30" s="744">
        <v>13813</v>
      </c>
      <c r="D30" s="745">
        <v>13813</v>
      </c>
      <c r="E30" s="800"/>
      <c r="F30" s="800">
        <v>13813</v>
      </c>
      <c r="G30" s="800"/>
      <c r="H30" s="801">
        <v>13813</v>
      </c>
      <c r="K30" s="802" t="s">
        <v>363</v>
      </c>
      <c r="L30" s="803" t="s">
        <v>364</v>
      </c>
      <c r="M30" s="756">
        <v>7411904142</v>
      </c>
      <c r="N30" s="1099">
        <v>131599087</v>
      </c>
      <c r="O30" s="756">
        <f t="shared" si="0"/>
        <v>7280305055</v>
      </c>
      <c r="P30" s="802">
        <v>2016</v>
      </c>
      <c r="Q30" s="752">
        <v>1.0037</v>
      </c>
      <c r="R30" s="803">
        <f t="shared" si="1"/>
        <v>7253467226</v>
      </c>
      <c r="S30" s="806">
        <f t="shared" si="2"/>
        <v>131599087</v>
      </c>
      <c r="T30" s="803">
        <v>155227537</v>
      </c>
      <c r="U30" s="803">
        <v>1626904815</v>
      </c>
      <c r="V30" s="803">
        <f t="shared" si="3"/>
        <v>9167198665</v>
      </c>
      <c r="X30" s="619" t="s">
        <v>363</v>
      </c>
      <c r="Y30" s="619" t="s">
        <v>364</v>
      </c>
      <c r="Z30" s="807">
        <v>9167198665</v>
      </c>
      <c r="AA30" s="808">
        <v>61236887.082199998</v>
      </c>
      <c r="AB30" s="756">
        <v>14387844</v>
      </c>
      <c r="AC30" s="756">
        <v>318685</v>
      </c>
      <c r="AD30" s="809">
        <v>75943416.082199991</v>
      </c>
      <c r="AE30" s="810">
        <v>13813</v>
      </c>
      <c r="AF30" s="807">
        <v>5498</v>
      </c>
      <c r="AG30" s="807">
        <v>0.94469999999999998</v>
      </c>
      <c r="AI30" s="619" t="s">
        <v>363</v>
      </c>
      <c r="AJ30" s="619" t="s">
        <v>364</v>
      </c>
      <c r="AK30" s="760">
        <v>75943416.082199991</v>
      </c>
      <c r="AL30" s="761">
        <v>13813</v>
      </c>
      <c r="AM30" s="811">
        <v>5498</v>
      </c>
      <c r="AN30" s="812">
        <v>0.94469999999999998</v>
      </c>
      <c r="AO30" s="813">
        <v>0.5847</v>
      </c>
      <c r="AP30" s="814">
        <v>0.99839999999999995</v>
      </c>
      <c r="AQ30" s="812">
        <v>0.93559999999999999</v>
      </c>
      <c r="AR30" s="815">
        <v>0.93559999999999999</v>
      </c>
      <c r="AS30" s="825">
        <v>1711.04</v>
      </c>
      <c r="AT30" s="826">
        <v>117.77999999999997</v>
      </c>
      <c r="AU30" s="814">
        <v>1626895</v>
      </c>
      <c r="AV30" s="812">
        <v>0.88200000000000001</v>
      </c>
      <c r="AW30" s="811">
        <v>1434921</v>
      </c>
      <c r="BB30" s="619" t="s">
        <v>363</v>
      </c>
      <c r="BC30" s="619" t="s">
        <v>607</v>
      </c>
      <c r="BD30" s="768">
        <v>9167198665</v>
      </c>
      <c r="BE30" s="769">
        <v>708.42700000000002</v>
      </c>
      <c r="BF30" s="808">
        <v>12940216</v>
      </c>
      <c r="BG30" s="816">
        <v>0.5847</v>
      </c>
      <c r="BH30" s="673"/>
      <c r="BI30" s="770">
        <v>13813</v>
      </c>
      <c r="BJ30" s="808">
        <v>19.5</v>
      </c>
      <c r="BK30" s="770">
        <v>103631</v>
      </c>
      <c r="BL30" s="810">
        <v>146</v>
      </c>
      <c r="BN30" s="619" t="s">
        <v>361</v>
      </c>
      <c r="BO30" s="619" t="s">
        <v>570</v>
      </c>
      <c r="BP30" s="817">
        <v>0.93426794871794872</v>
      </c>
      <c r="BQ30" s="772">
        <v>0.97744705882352945</v>
      </c>
      <c r="BR30" s="772">
        <v>0.95354802259887006</v>
      </c>
      <c r="BS30" s="774"/>
      <c r="BT30" s="819">
        <v>2013</v>
      </c>
      <c r="BU30" s="776">
        <v>0.95830000000000004</v>
      </c>
      <c r="BV30" s="777"/>
      <c r="BW30" s="778">
        <v>0.80500000000000005</v>
      </c>
      <c r="BX30" s="778">
        <v>0.77100000000000002</v>
      </c>
      <c r="BY30" s="778">
        <v>1.1541999999999999</v>
      </c>
      <c r="BZ30" s="622"/>
      <c r="CA30" s="619" t="s">
        <v>363</v>
      </c>
      <c r="CB30" s="619" t="s">
        <v>607</v>
      </c>
      <c r="CC30" s="770">
        <v>38180</v>
      </c>
      <c r="CD30" s="770">
        <v>39346</v>
      </c>
      <c r="CE30" s="770">
        <v>41031</v>
      </c>
      <c r="CF30" s="820">
        <v>39519</v>
      </c>
      <c r="CG30" s="820">
        <v>0.99839999999999995</v>
      </c>
      <c r="CH30" s="639"/>
      <c r="CI30" s="820">
        <v>-1512</v>
      </c>
      <c r="CJ30" s="820">
        <v>-3.6900000000000002E-2</v>
      </c>
      <c r="CL30" s="619" t="s">
        <v>363</v>
      </c>
      <c r="CM30" s="619" t="s">
        <v>607</v>
      </c>
      <c r="CN30" s="780">
        <v>0.93559999999999999</v>
      </c>
      <c r="CO30" s="781"/>
      <c r="CP30" s="780">
        <v>13813</v>
      </c>
      <c r="CQ30" s="787">
        <v>20849456</v>
      </c>
      <c r="CR30" s="787">
        <v>0</v>
      </c>
      <c r="CS30" s="787">
        <v>20849456</v>
      </c>
      <c r="CT30" s="787">
        <v>1509.41</v>
      </c>
      <c r="CU30" s="781"/>
      <c r="CV30" s="822">
        <v>1711.04</v>
      </c>
      <c r="CW30" s="787">
        <v>117.77999999999997</v>
      </c>
      <c r="CX30" s="785">
        <v>0.88200000000000001</v>
      </c>
      <c r="CY30" s="786"/>
      <c r="CZ30" s="787">
        <v>0.54100000000000004</v>
      </c>
      <c r="DA30" s="787" t="s">
        <v>2</v>
      </c>
      <c r="DB30" s="781"/>
      <c r="DC30" s="785">
        <v>0.88200000000000001</v>
      </c>
      <c r="DX30" s="1038" t="s">
        <v>335</v>
      </c>
      <c r="DY30" s="1038" t="s">
        <v>23</v>
      </c>
      <c r="DZ30" s="1038" t="s">
        <v>6</v>
      </c>
      <c r="EA30" s="1039" t="s">
        <v>24</v>
      </c>
      <c r="EB30" s="792">
        <v>415</v>
      </c>
      <c r="EC30" s="793"/>
      <c r="ED30" s="794">
        <v>415</v>
      </c>
      <c r="EE30" s="794"/>
      <c r="EF30" s="793"/>
      <c r="EG30" s="794">
        <v>1.3311948676824378E-2</v>
      </c>
      <c r="EH30" s="793"/>
      <c r="EI30" s="794">
        <v>0</v>
      </c>
      <c r="EJ30" s="794"/>
      <c r="EK30" s="794">
        <v>0</v>
      </c>
      <c r="EL30" s="794"/>
      <c r="EM30" s="793"/>
      <c r="EN30" s="793"/>
      <c r="EO30" s="795"/>
      <c r="ES30" s="823" t="s">
        <v>355</v>
      </c>
      <c r="ET30" s="824" t="s">
        <v>356</v>
      </c>
      <c r="EU30" s="841">
        <v>389332</v>
      </c>
    </row>
    <row r="31" spans="1:151" ht="15">
      <c r="A31" s="798" t="s">
        <v>365</v>
      </c>
      <c r="B31" s="799" t="s">
        <v>571</v>
      </c>
      <c r="C31" s="744">
        <v>50093</v>
      </c>
      <c r="D31" s="745">
        <v>51635</v>
      </c>
      <c r="E31" s="800"/>
      <c r="F31" s="800">
        <v>51635</v>
      </c>
      <c r="G31" s="800"/>
      <c r="H31" s="801">
        <v>51635</v>
      </c>
      <c r="K31" s="802" t="s">
        <v>365</v>
      </c>
      <c r="L31" s="803" t="s">
        <v>366</v>
      </c>
      <c r="M31" s="756">
        <v>19204310093</v>
      </c>
      <c r="N31" s="1099">
        <v>81685027</v>
      </c>
      <c r="O31" s="756">
        <f t="shared" si="0"/>
        <v>19122625066</v>
      </c>
      <c r="P31" s="802">
        <v>2009</v>
      </c>
      <c r="Q31" s="752">
        <v>1.0502</v>
      </c>
      <c r="R31" s="803">
        <f t="shared" si="1"/>
        <v>18208555576</v>
      </c>
      <c r="S31" s="806">
        <f t="shared" si="2"/>
        <v>81685027</v>
      </c>
      <c r="T31" s="803">
        <v>429243430</v>
      </c>
      <c r="U31" s="803">
        <v>4031599008</v>
      </c>
      <c r="V31" s="803">
        <f t="shared" si="3"/>
        <v>22751083041</v>
      </c>
      <c r="X31" s="619" t="s">
        <v>365</v>
      </c>
      <c r="Y31" s="619" t="s">
        <v>571</v>
      </c>
      <c r="Z31" s="807">
        <v>22751083041</v>
      </c>
      <c r="AA31" s="808">
        <v>151977234.71388</v>
      </c>
      <c r="AB31" s="756">
        <v>49489982</v>
      </c>
      <c r="AC31" s="756">
        <v>647189</v>
      </c>
      <c r="AD31" s="809">
        <v>202114405.71388</v>
      </c>
      <c r="AE31" s="810">
        <v>51635</v>
      </c>
      <c r="AF31" s="807">
        <v>3914</v>
      </c>
      <c r="AG31" s="807">
        <v>0.67249999999999999</v>
      </c>
      <c r="AI31" s="619" t="s">
        <v>365</v>
      </c>
      <c r="AJ31" s="619" t="s">
        <v>571</v>
      </c>
      <c r="AK31" s="760">
        <v>202114405.71388</v>
      </c>
      <c r="AL31" s="761">
        <v>51635</v>
      </c>
      <c r="AM31" s="811">
        <v>3914</v>
      </c>
      <c r="AN31" s="812">
        <v>0.67249999999999999</v>
      </c>
      <c r="AO31" s="813">
        <v>1.5750999999999999</v>
      </c>
      <c r="AP31" s="814">
        <v>0.91639999999999999</v>
      </c>
      <c r="AQ31" s="812">
        <v>0.88470000000000004</v>
      </c>
      <c r="AR31" s="815">
        <v>0.88470000000000004</v>
      </c>
      <c r="AS31" s="825">
        <v>1617.96</v>
      </c>
      <c r="AT31" s="826">
        <v>210.8599999999999</v>
      </c>
      <c r="AU31" s="814">
        <v>10887756</v>
      </c>
      <c r="AV31" s="812">
        <v>1</v>
      </c>
      <c r="AW31" s="811">
        <v>10887756</v>
      </c>
      <c r="BB31" s="619" t="s">
        <v>365</v>
      </c>
      <c r="BC31" s="619" t="s">
        <v>608</v>
      </c>
      <c r="BD31" s="768">
        <v>22751083041</v>
      </c>
      <c r="BE31" s="769">
        <v>652.71600000000001</v>
      </c>
      <c r="BF31" s="808">
        <v>34856022</v>
      </c>
      <c r="BG31" s="816">
        <v>1.5750999999999999</v>
      </c>
      <c r="BH31" s="673"/>
      <c r="BI31" s="770">
        <v>51635</v>
      </c>
      <c r="BJ31" s="808">
        <v>79.11</v>
      </c>
      <c r="BK31" s="770">
        <v>328931</v>
      </c>
      <c r="BL31" s="810">
        <v>504</v>
      </c>
      <c r="BN31" s="619" t="s">
        <v>363</v>
      </c>
      <c r="BO31" s="619" t="s">
        <v>364</v>
      </c>
      <c r="BP31" s="772">
        <v>1.1314266129032258</v>
      </c>
      <c r="BQ31" s="772">
        <v>1.1030119047619047</v>
      </c>
      <c r="BR31" s="772">
        <v>1.0037</v>
      </c>
      <c r="BS31" s="774"/>
      <c r="BT31" s="819">
        <v>2016</v>
      </c>
      <c r="BU31" s="776">
        <v>1.0037</v>
      </c>
      <c r="BV31" s="777"/>
      <c r="BW31" s="778">
        <v>0.53939999999999999</v>
      </c>
      <c r="BX31" s="778">
        <v>0.54100000000000004</v>
      </c>
      <c r="BY31" s="778">
        <v>0.80989999999999995</v>
      </c>
      <c r="BZ31" s="622"/>
      <c r="CA31" s="619" t="s">
        <v>365</v>
      </c>
      <c r="CB31" s="619" t="s">
        <v>608</v>
      </c>
      <c r="CC31" s="770">
        <v>35409</v>
      </c>
      <c r="CD31" s="770">
        <v>36146</v>
      </c>
      <c r="CE31" s="770">
        <v>37270</v>
      </c>
      <c r="CF31" s="820">
        <v>36275</v>
      </c>
      <c r="CG31" s="820">
        <v>0.91639999999999999</v>
      </c>
      <c r="CH31" s="639"/>
      <c r="CI31" s="820">
        <v>-995</v>
      </c>
      <c r="CJ31" s="820">
        <v>-2.6700000000000002E-2</v>
      </c>
      <c r="CL31" s="619" t="s">
        <v>365</v>
      </c>
      <c r="CM31" s="619" t="s">
        <v>608</v>
      </c>
      <c r="CN31" s="780">
        <v>0.88470000000000004</v>
      </c>
      <c r="CO31" s="781"/>
      <c r="CP31" s="780">
        <v>51635</v>
      </c>
      <c r="CQ31" s="787">
        <v>78345062</v>
      </c>
      <c r="CR31" s="787">
        <v>0</v>
      </c>
      <c r="CS31" s="787">
        <v>78345062</v>
      </c>
      <c r="CT31" s="787">
        <v>1517.29</v>
      </c>
      <c r="CU31" s="781"/>
      <c r="CV31" s="822">
        <v>1617.96</v>
      </c>
      <c r="CW31" s="787">
        <v>210.8599999999999</v>
      </c>
      <c r="CX31" s="785">
        <v>0.93799999999999994</v>
      </c>
      <c r="CY31" s="786"/>
      <c r="CZ31" s="787">
        <v>0.77700000000000002</v>
      </c>
      <c r="DA31" s="787">
        <v>1</v>
      </c>
      <c r="DB31" s="781"/>
      <c r="DC31" s="785">
        <v>1</v>
      </c>
      <c r="DX31" s="1038" t="s">
        <v>335</v>
      </c>
      <c r="DY31" s="1038" t="s">
        <v>876</v>
      </c>
      <c r="DZ31" s="1038" t="s">
        <v>6</v>
      </c>
      <c r="EA31" s="1039" t="s">
        <v>877</v>
      </c>
      <c r="EB31" s="792">
        <v>1046</v>
      </c>
      <c r="EC31" s="793"/>
      <c r="ED31" s="794">
        <v>1046</v>
      </c>
      <c r="EE31" s="794"/>
      <c r="EF31" s="793"/>
      <c r="EG31" s="794">
        <v>3.3552526062550117E-2</v>
      </c>
      <c r="EH31" s="793"/>
      <c r="EI31" s="794">
        <v>0</v>
      </c>
      <c r="EJ31" s="794"/>
      <c r="EK31" s="794">
        <v>0</v>
      </c>
      <c r="EL31" s="794"/>
      <c r="EM31" s="793"/>
      <c r="EN31" s="793"/>
      <c r="EO31" s="795"/>
      <c r="ES31" s="823" t="s">
        <v>357</v>
      </c>
      <c r="ET31" s="824" t="s">
        <v>358</v>
      </c>
      <c r="EU31" s="841">
        <v>0</v>
      </c>
    </row>
    <row r="32" spans="1:151" ht="15">
      <c r="A32" s="798" t="s">
        <v>367</v>
      </c>
      <c r="B32" s="799" t="s">
        <v>368</v>
      </c>
      <c r="C32" s="744">
        <v>4113</v>
      </c>
      <c r="D32" s="745">
        <v>4151</v>
      </c>
      <c r="E32" s="800"/>
      <c r="F32" s="800">
        <v>4151</v>
      </c>
      <c r="G32" s="800"/>
      <c r="H32" s="801">
        <v>4151</v>
      </c>
      <c r="K32" s="802" t="s">
        <v>367</v>
      </c>
      <c r="L32" s="803" t="s">
        <v>368</v>
      </c>
      <c r="M32" s="756">
        <v>5556149720</v>
      </c>
      <c r="N32" s="1099">
        <v>61934650</v>
      </c>
      <c r="O32" s="756">
        <f t="shared" si="0"/>
        <v>5494215070</v>
      </c>
      <c r="P32" s="802">
        <v>2013</v>
      </c>
      <c r="Q32" s="752">
        <v>0.94599999999999995</v>
      </c>
      <c r="R32" s="803">
        <f t="shared" si="1"/>
        <v>5807838340</v>
      </c>
      <c r="S32" s="806">
        <f t="shared" si="2"/>
        <v>61934650</v>
      </c>
      <c r="T32" s="803">
        <v>109552154</v>
      </c>
      <c r="U32" s="803">
        <v>421503216</v>
      </c>
      <c r="V32" s="803">
        <f t="shared" si="3"/>
        <v>6400828360</v>
      </c>
      <c r="X32" s="619" t="s">
        <v>367</v>
      </c>
      <c r="Y32" s="619" t="s">
        <v>368</v>
      </c>
      <c r="Z32" s="807">
        <v>6400828360</v>
      </c>
      <c r="AA32" s="808">
        <v>42757533.444800004</v>
      </c>
      <c r="AB32" s="756">
        <v>8918136</v>
      </c>
      <c r="AC32" s="756">
        <v>235854</v>
      </c>
      <c r="AD32" s="809">
        <v>51911523.444800004</v>
      </c>
      <c r="AE32" s="810">
        <v>4151</v>
      </c>
      <c r="AF32" s="807">
        <v>12506</v>
      </c>
      <c r="AG32" s="807">
        <v>2.1488</v>
      </c>
      <c r="AI32" s="619" t="s">
        <v>367</v>
      </c>
      <c r="AJ32" s="619" t="s">
        <v>368</v>
      </c>
      <c r="AK32" s="760">
        <v>51911523.444800004</v>
      </c>
      <c r="AL32" s="761">
        <v>4151</v>
      </c>
      <c r="AM32" s="811">
        <v>12506</v>
      </c>
      <c r="AN32" s="812">
        <v>2.1488</v>
      </c>
      <c r="AO32" s="813">
        <v>1.1052999999999999</v>
      </c>
      <c r="AP32" s="814">
        <v>1.0066999999999999</v>
      </c>
      <c r="AQ32" s="812">
        <v>1.4734</v>
      </c>
      <c r="AR32" s="815" t="s">
        <v>2</v>
      </c>
      <c r="AS32" s="825" t="s">
        <v>2</v>
      </c>
      <c r="AT32" s="826" t="s">
        <v>2</v>
      </c>
      <c r="AU32" s="814">
        <v>0</v>
      </c>
      <c r="AV32" s="812" t="s">
        <v>2</v>
      </c>
      <c r="AW32" s="811">
        <v>0</v>
      </c>
      <c r="BB32" s="619" t="s">
        <v>367</v>
      </c>
      <c r="BC32" s="619" t="s">
        <v>609</v>
      </c>
      <c r="BD32" s="768">
        <v>6400828360</v>
      </c>
      <c r="BE32" s="769">
        <v>261.69600000000003</v>
      </c>
      <c r="BF32" s="808">
        <v>24459023</v>
      </c>
      <c r="BG32" s="816">
        <v>1.1052999999999999</v>
      </c>
      <c r="BH32" s="673"/>
      <c r="BI32" s="770">
        <v>4151</v>
      </c>
      <c r="BJ32" s="808">
        <v>15.86</v>
      </c>
      <c r="BK32" s="770">
        <v>25597</v>
      </c>
      <c r="BL32" s="810">
        <v>98</v>
      </c>
      <c r="BN32" s="619" t="s">
        <v>365</v>
      </c>
      <c r="BO32" s="619" t="s">
        <v>571</v>
      </c>
      <c r="BP32" s="772">
        <v>1.0442857142857143</v>
      </c>
      <c r="BQ32" s="772">
        <v>1.0522222222222222</v>
      </c>
      <c r="BR32" s="772">
        <v>1.0507860922146635</v>
      </c>
      <c r="BS32" s="774"/>
      <c r="BT32" s="819">
        <v>2009</v>
      </c>
      <c r="BU32" s="776">
        <v>1.0502</v>
      </c>
      <c r="BV32" s="777"/>
      <c r="BW32" s="778">
        <v>0.74</v>
      </c>
      <c r="BX32" s="778">
        <v>0.77700000000000002</v>
      </c>
      <c r="BY32" s="778">
        <v>1.1632</v>
      </c>
      <c r="BZ32" s="622"/>
      <c r="CA32" s="619" t="s">
        <v>367</v>
      </c>
      <c r="CB32" s="619" t="s">
        <v>609</v>
      </c>
      <c r="CC32" s="770">
        <v>38399</v>
      </c>
      <c r="CD32" s="770">
        <v>39554</v>
      </c>
      <c r="CE32" s="770">
        <v>41595</v>
      </c>
      <c r="CF32" s="820">
        <v>39849.333333333336</v>
      </c>
      <c r="CG32" s="820">
        <v>1.0066999999999999</v>
      </c>
      <c r="CH32" s="639"/>
      <c r="CI32" s="820">
        <v>-1745.6666666666642</v>
      </c>
      <c r="CJ32" s="820">
        <v>-4.2000000000000003E-2</v>
      </c>
      <c r="CL32" s="619" t="s">
        <v>367</v>
      </c>
      <c r="CM32" s="619" t="s">
        <v>609</v>
      </c>
      <c r="CN32" s="780" t="s">
        <v>2</v>
      </c>
      <c r="CO32" s="781"/>
      <c r="CP32" s="780">
        <v>4151</v>
      </c>
      <c r="CQ32" s="787">
        <v>9503189</v>
      </c>
      <c r="CR32" s="787">
        <v>0</v>
      </c>
      <c r="CS32" s="787">
        <v>9503189</v>
      </c>
      <c r="CT32" s="787">
        <v>2289.37</v>
      </c>
      <c r="CU32" s="781"/>
      <c r="CV32" s="822" t="s">
        <v>2</v>
      </c>
      <c r="CW32" s="787" t="s">
        <v>2</v>
      </c>
      <c r="CX32" s="785" t="s">
        <v>2</v>
      </c>
      <c r="CY32" s="786"/>
      <c r="CZ32" s="787">
        <v>0.45400000000000001</v>
      </c>
      <c r="DA32" s="787" t="s">
        <v>2</v>
      </c>
      <c r="DB32" s="781"/>
      <c r="DC32" s="785" t="s">
        <v>2</v>
      </c>
      <c r="DX32" s="1038" t="s">
        <v>335</v>
      </c>
      <c r="DY32" s="1038" t="s">
        <v>878</v>
      </c>
      <c r="DZ32" s="1038" t="s">
        <v>6</v>
      </c>
      <c r="EA32" s="1039" t="s">
        <v>879</v>
      </c>
      <c r="EB32" s="792">
        <v>575</v>
      </c>
      <c r="EC32" s="793"/>
      <c r="ED32" s="794">
        <v>575</v>
      </c>
      <c r="EE32" s="794"/>
      <c r="EF32" s="793"/>
      <c r="EG32" s="794">
        <v>1.8444266238973536E-2</v>
      </c>
      <c r="EH32" s="793"/>
      <c r="EI32" s="794">
        <v>0</v>
      </c>
      <c r="EJ32" s="794"/>
      <c r="EK32" s="794">
        <v>0</v>
      </c>
      <c r="EL32" s="794"/>
      <c r="EM32" s="793"/>
      <c r="EN32" s="793"/>
      <c r="EO32" s="795"/>
      <c r="ES32" s="823" t="s">
        <v>359</v>
      </c>
      <c r="ET32" s="824" t="s">
        <v>360</v>
      </c>
      <c r="EU32" s="841">
        <v>5056109</v>
      </c>
    </row>
    <row r="33" spans="1:151" ht="15">
      <c r="A33" s="798" t="s">
        <v>369</v>
      </c>
      <c r="B33" s="799" t="s">
        <v>370</v>
      </c>
      <c r="C33" s="744">
        <v>5322</v>
      </c>
      <c r="D33" s="745">
        <v>5322</v>
      </c>
      <c r="E33" s="800"/>
      <c r="F33" s="800">
        <v>5322</v>
      </c>
      <c r="G33" s="800"/>
      <c r="H33" s="801">
        <v>5322</v>
      </c>
      <c r="K33" s="802" t="s">
        <v>369</v>
      </c>
      <c r="L33" s="803" t="s">
        <v>370</v>
      </c>
      <c r="M33" s="756">
        <v>12211152460</v>
      </c>
      <c r="N33" s="1099">
        <v>33600</v>
      </c>
      <c r="O33" s="756">
        <f t="shared" si="0"/>
        <v>12211118860</v>
      </c>
      <c r="P33" s="802">
        <v>2013</v>
      </c>
      <c r="Q33" s="752">
        <v>0.93569999999999998</v>
      </c>
      <c r="R33" s="803">
        <f t="shared" si="1"/>
        <v>13050249931</v>
      </c>
      <c r="S33" s="806">
        <f t="shared" si="2"/>
        <v>33600</v>
      </c>
      <c r="T33" s="803">
        <v>145081869</v>
      </c>
      <c r="U33" s="803">
        <v>760476930</v>
      </c>
      <c r="V33" s="803">
        <f t="shared" si="3"/>
        <v>13955842330</v>
      </c>
      <c r="X33" s="619" t="s">
        <v>369</v>
      </c>
      <c r="Y33" s="619" t="s">
        <v>370</v>
      </c>
      <c r="Z33" s="807">
        <v>13955842330</v>
      </c>
      <c r="AA33" s="808">
        <v>93225026.764400005</v>
      </c>
      <c r="AB33" s="756">
        <v>18059520</v>
      </c>
      <c r="AC33" s="756">
        <v>503114</v>
      </c>
      <c r="AD33" s="809">
        <v>111787660.76440001</v>
      </c>
      <c r="AE33" s="810">
        <v>5322</v>
      </c>
      <c r="AF33" s="807">
        <v>21005</v>
      </c>
      <c r="AG33" s="807">
        <v>3.6091000000000002</v>
      </c>
      <c r="AI33" s="619" t="s">
        <v>369</v>
      </c>
      <c r="AJ33" s="619" t="s">
        <v>370</v>
      </c>
      <c r="AK33" s="760">
        <v>111787660.76440001</v>
      </c>
      <c r="AL33" s="761">
        <v>5322</v>
      </c>
      <c r="AM33" s="811">
        <v>21005</v>
      </c>
      <c r="AN33" s="812">
        <v>3.6091000000000002</v>
      </c>
      <c r="AO33" s="813">
        <v>1.6440999999999999</v>
      </c>
      <c r="AP33" s="814">
        <v>1.1912</v>
      </c>
      <c r="AQ33" s="812">
        <v>2.2036000000000002</v>
      </c>
      <c r="AR33" s="815" t="s">
        <v>2</v>
      </c>
      <c r="AS33" s="825" t="s">
        <v>2</v>
      </c>
      <c r="AT33" s="826" t="s">
        <v>2</v>
      </c>
      <c r="AU33" s="814">
        <v>0</v>
      </c>
      <c r="AV33" s="812" t="s">
        <v>2</v>
      </c>
      <c r="AW33" s="811">
        <v>0</v>
      </c>
      <c r="BB33" s="619" t="s">
        <v>369</v>
      </c>
      <c r="BC33" s="619" t="s">
        <v>610</v>
      </c>
      <c r="BD33" s="768">
        <v>13955842330</v>
      </c>
      <c r="BE33" s="769">
        <v>383.577</v>
      </c>
      <c r="BF33" s="808">
        <v>36383418</v>
      </c>
      <c r="BG33" s="816">
        <v>1.6440999999999999</v>
      </c>
      <c r="BH33" s="673"/>
      <c r="BI33" s="770">
        <v>5322</v>
      </c>
      <c r="BJ33" s="808">
        <v>13.87</v>
      </c>
      <c r="BK33" s="770">
        <v>35945</v>
      </c>
      <c r="BL33" s="810">
        <v>94</v>
      </c>
      <c r="BN33" s="619" t="s">
        <v>367</v>
      </c>
      <c r="BO33" s="619" t="s">
        <v>368</v>
      </c>
      <c r="BP33" s="817">
        <v>0.94412613981762927</v>
      </c>
      <c r="BQ33" s="772">
        <v>0.95859649122807022</v>
      </c>
      <c r="BR33" s="772">
        <v>0.93818181818181823</v>
      </c>
      <c r="BS33" s="774"/>
      <c r="BT33" s="819">
        <v>2013</v>
      </c>
      <c r="BU33" s="776">
        <v>0.94599999999999995</v>
      </c>
      <c r="BV33" s="777"/>
      <c r="BW33" s="778">
        <v>0.48</v>
      </c>
      <c r="BX33" s="778">
        <v>0.45400000000000001</v>
      </c>
      <c r="BY33" s="778">
        <v>0.67959999999999998</v>
      </c>
      <c r="BZ33" s="622"/>
      <c r="CA33" s="619" t="s">
        <v>369</v>
      </c>
      <c r="CB33" s="619" t="s">
        <v>610</v>
      </c>
      <c r="CC33" s="770">
        <v>45197</v>
      </c>
      <c r="CD33" s="770">
        <v>47465</v>
      </c>
      <c r="CE33" s="770">
        <v>48793</v>
      </c>
      <c r="CF33" s="820">
        <v>47151.666666666664</v>
      </c>
      <c r="CG33" s="820">
        <v>1.1912</v>
      </c>
      <c r="CH33" s="639"/>
      <c r="CI33" s="820">
        <v>-1641.3333333333358</v>
      </c>
      <c r="CJ33" s="820">
        <v>-3.3599999999999998E-2</v>
      </c>
      <c r="CL33" s="619" t="s">
        <v>369</v>
      </c>
      <c r="CM33" s="619" t="s">
        <v>610</v>
      </c>
      <c r="CN33" s="780" t="s">
        <v>2</v>
      </c>
      <c r="CO33" s="781"/>
      <c r="CP33" s="780">
        <v>5322</v>
      </c>
      <c r="CQ33" s="787">
        <v>21096320</v>
      </c>
      <c r="CR33" s="787">
        <v>0</v>
      </c>
      <c r="CS33" s="787">
        <v>21096320</v>
      </c>
      <c r="CT33" s="787">
        <v>3963.98</v>
      </c>
      <c r="CU33" s="781"/>
      <c r="CV33" s="822" t="s">
        <v>2</v>
      </c>
      <c r="CW33" s="787" t="s">
        <v>2</v>
      </c>
      <c r="CX33" s="785" t="s">
        <v>2</v>
      </c>
      <c r="CY33" s="786"/>
      <c r="CZ33" s="787">
        <v>0.40200000000000002</v>
      </c>
      <c r="DA33" s="787" t="s">
        <v>2</v>
      </c>
      <c r="DB33" s="781"/>
      <c r="DC33" s="785" t="s">
        <v>2</v>
      </c>
      <c r="DX33" s="1040" t="s">
        <v>335</v>
      </c>
      <c r="DY33" s="1040" t="s">
        <v>25</v>
      </c>
      <c r="DZ33" s="1040" t="s">
        <v>6</v>
      </c>
      <c r="EA33" s="1041" t="s">
        <v>26</v>
      </c>
      <c r="EB33" s="792">
        <v>185</v>
      </c>
      <c r="EC33" s="827"/>
      <c r="ED33" s="828">
        <v>185</v>
      </c>
      <c r="EE33" s="828">
        <v>31175</v>
      </c>
      <c r="EF33" s="827"/>
      <c r="EG33" s="828">
        <v>5.9342421812349638E-3</v>
      </c>
      <c r="EH33" s="827"/>
      <c r="EI33" s="794">
        <v>0</v>
      </c>
      <c r="EJ33" s="828"/>
      <c r="EK33" s="828">
        <v>0</v>
      </c>
      <c r="EL33" s="828"/>
      <c r="EM33" s="827"/>
      <c r="EN33" s="827"/>
      <c r="EO33" s="829"/>
      <c r="ES33" s="823" t="s">
        <v>361</v>
      </c>
      <c r="ET33" s="824" t="s">
        <v>570</v>
      </c>
      <c r="EU33" s="841">
        <v>3672701</v>
      </c>
    </row>
    <row r="34" spans="1:151" ht="15">
      <c r="A34" s="798" t="s">
        <v>371</v>
      </c>
      <c r="B34" s="799" t="s">
        <v>372</v>
      </c>
      <c r="C34" s="744">
        <v>19147</v>
      </c>
      <c r="D34" s="745">
        <v>24534</v>
      </c>
      <c r="E34" s="800"/>
      <c r="F34" s="800">
        <v>24534</v>
      </c>
      <c r="G34" s="800"/>
      <c r="H34" s="801">
        <v>24534</v>
      </c>
      <c r="K34" s="802" t="s">
        <v>371</v>
      </c>
      <c r="L34" s="803" t="s">
        <v>372</v>
      </c>
      <c r="M34" s="756">
        <v>11147554934</v>
      </c>
      <c r="N34" s="1099">
        <v>100172600</v>
      </c>
      <c r="O34" s="756">
        <f t="shared" si="0"/>
        <v>11047382334</v>
      </c>
      <c r="P34" s="802">
        <v>2015</v>
      </c>
      <c r="Q34" s="752">
        <v>0.99650000000000005</v>
      </c>
      <c r="R34" s="803">
        <f t="shared" si="1"/>
        <v>11086183978</v>
      </c>
      <c r="S34" s="806">
        <f t="shared" si="2"/>
        <v>100172600</v>
      </c>
      <c r="T34" s="803">
        <v>414136592</v>
      </c>
      <c r="U34" s="803">
        <v>2288636874</v>
      </c>
      <c r="V34" s="803">
        <f t="shared" si="3"/>
        <v>13889130044</v>
      </c>
      <c r="X34" s="619" t="s">
        <v>371</v>
      </c>
      <c r="Y34" s="619" t="s">
        <v>372</v>
      </c>
      <c r="Z34" s="807">
        <v>13889130044</v>
      </c>
      <c r="AA34" s="808">
        <v>92779388.693920001</v>
      </c>
      <c r="AB34" s="756">
        <v>22360630</v>
      </c>
      <c r="AC34" s="756">
        <v>544064</v>
      </c>
      <c r="AD34" s="809">
        <v>115684082.69392</v>
      </c>
      <c r="AE34" s="810">
        <v>24534</v>
      </c>
      <c r="AF34" s="807">
        <v>4715</v>
      </c>
      <c r="AG34" s="807">
        <v>0.81010000000000004</v>
      </c>
      <c r="AI34" s="619" t="s">
        <v>371</v>
      </c>
      <c r="AJ34" s="619" t="s">
        <v>372</v>
      </c>
      <c r="AK34" s="760">
        <v>115684082.69392</v>
      </c>
      <c r="AL34" s="761">
        <v>24534</v>
      </c>
      <c r="AM34" s="811">
        <v>4715</v>
      </c>
      <c r="AN34" s="812">
        <v>0.81010000000000004</v>
      </c>
      <c r="AO34" s="813">
        <v>1.1367</v>
      </c>
      <c r="AP34" s="814">
        <v>0.85440000000000005</v>
      </c>
      <c r="AQ34" s="812">
        <v>0.86490000000000011</v>
      </c>
      <c r="AR34" s="815">
        <v>0.86490000000000011</v>
      </c>
      <c r="AS34" s="825">
        <v>1581.75</v>
      </c>
      <c r="AT34" s="826">
        <v>247.06999999999994</v>
      </c>
      <c r="AU34" s="814">
        <v>6061615</v>
      </c>
      <c r="AV34" s="812">
        <v>0.84399999999999997</v>
      </c>
      <c r="AW34" s="811">
        <v>5116003</v>
      </c>
      <c r="BB34" s="619" t="s">
        <v>371</v>
      </c>
      <c r="BC34" s="619" t="s">
        <v>611</v>
      </c>
      <c r="BD34" s="768">
        <v>13889130044</v>
      </c>
      <c r="BE34" s="769">
        <v>552.149</v>
      </c>
      <c r="BF34" s="808">
        <v>25154678</v>
      </c>
      <c r="BG34" s="816">
        <v>1.1367</v>
      </c>
      <c r="BH34" s="673"/>
      <c r="BI34" s="770">
        <v>24534</v>
      </c>
      <c r="BJ34" s="808">
        <v>44.43</v>
      </c>
      <c r="BK34" s="770">
        <v>164961</v>
      </c>
      <c r="BL34" s="810">
        <v>299</v>
      </c>
      <c r="BN34" s="619" t="s">
        <v>369</v>
      </c>
      <c r="BO34" s="619" t="s">
        <v>370</v>
      </c>
      <c r="BP34" s="817">
        <v>0.93803278688524594</v>
      </c>
      <c r="BQ34" s="772">
        <v>0.95168203243115057</v>
      </c>
      <c r="BR34" s="772">
        <v>0.9242424242424242</v>
      </c>
      <c r="BS34" s="774"/>
      <c r="BT34" s="819">
        <v>2013</v>
      </c>
      <c r="BU34" s="776">
        <v>0.93569999999999998</v>
      </c>
      <c r="BV34" s="777"/>
      <c r="BW34" s="778">
        <v>0.43</v>
      </c>
      <c r="BX34" s="778">
        <v>0.40200000000000002</v>
      </c>
      <c r="BY34" s="778">
        <v>0.6018</v>
      </c>
      <c r="BZ34" s="622"/>
      <c r="CA34" s="619" t="s">
        <v>371</v>
      </c>
      <c r="CB34" s="619" t="s">
        <v>611</v>
      </c>
      <c r="CC34" s="770">
        <v>32272</v>
      </c>
      <c r="CD34" s="770">
        <v>33965</v>
      </c>
      <c r="CE34" s="770">
        <v>35218</v>
      </c>
      <c r="CF34" s="820">
        <v>33818.333333333336</v>
      </c>
      <c r="CG34" s="820">
        <v>0.85440000000000005</v>
      </c>
      <c r="CH34" s="639"/>
      <c r="CI34" s="820">
        <v>-1399.6666666666642</v>
      </c>
      <c r="CJ34" s="820">
        <v>-3.9699999999999999E-2</v>
      </c>
      <c r="CL34" s="619" t="s">
        <v>371</v>
      </c>
      <c r="CM34" s="619" t="s">
        <v>611</v>
      </c>
      <c r="CN34" s="780">
        <v>0.86490000000000011</v>
      </c>
      <c r="CO34" s="781"/>
      <c r="CP34" s="780">
        <v>24534</v>
      </c>
      <c r="CQ34" s="787">
        <v>29905629</v>
      </c>
      <c r="CR34" s="787">
        <v>2862353</v>
      </c>
      <c r="CS34" s="787">
        <v>32767982</v>
      </c>
      <c r="CT34" s="787">
        <v>1335.62</v>
      </c>
      <c r="CU34" s="781"/>
      <c r="CV34" s="822">
        <v>1581.75</v>
      </c>
      <c r="CW34" s="787">
        <v>247.06999999999994</v>
      </c>
      <c r="CX34" s="785">
        <v>0.84399999999999997</v>
      </c>
      <c r="CY34" s="786"/>
      <c r="CZ34" s="787">
        <v>0.53800000000000003</v>
      </c>
      <c r="DA34" s="787" t="s">
        <v>2</v>
      </c>
      <c r="DB34" s="781"/>
      <c r="DC34" s="785">
        <v>0.84399999999999997</v>
      </c>
      <c r="DX34" s="1038" t="s">
        <v>337</v>
      </c>
      <c r="DY34" s="1038" t="s">
        <v>337</v>
      </c>
      <c r="DZ34" s="1038" t="s">
        <v>744</v>
      </c>
      <c r="EA34" s="1039" t="s">
        <v>338</v>
      </c>
      <c r="EB34" s="792">
        <v>12151</v>
      </c>
      <c r="EC34" s="793"/>
      <c r="ED34" s="794">
        <v>12151</v>
      </c>
      <c r="EE34" s="794"/>
      <c r="EF34" s="793"/>
      <c r="EG34" s="794">
        <v>0.97731842676747371</v>
      </c>
      <c r="EH34" s="793"/>
      <c r="EI34" s="794">
        <v>4780514</v>
      </c>
      <c r="EJ34" s="794"/>
      <c r="EK34" s="794">
        <v>4672084</v>
      </c>
      <c r="EL34" s="794">
        <v>4780514</v>
      </c>
      <c r="EM34" s="793">
        <v>0</v>
      </c>
      <c r="EN34" s="793"/>
      <c r="EO34" s="795"/>
      <c r="ES34" s="823" t="s">
        <v>41</v>
      </c>
      <c r="ET34" s="824" t="s">
        <v>42</v>
      </c>
      <c r="EU34" s="841">
        <v>1489667</v>
      </c>
    </row>
    <row r="35" spans="1:151" ht="15">
      <c r="A35" s="798" t="s">
        <v>373</v>
      </c>
      <c r="B35" s="799" t="s">
        <v>374</v>
      </c>
      <c r="C35" s="744">
        <v>6169</v>
      </c>
      <c r="D35" s="745">
        <v>6169</v>
      </c>
      <c r="E35" s="800"/>
      <c r="F35" s="800">
        <v>6169</v>
      </c>
      <c r="G35" s="800"/>
      <c r="H35" s="801">
        <v>6169</v>
      </c>
      <c r="K35" s="802" t="s">
        <v>373</v>
      </c>
      <c r="L35" s="803" t="s">
        <v>374</v>
      </c>
      <c r="M35" s="756">
        <v>3538521479</v>
      </c>
      <c r="N35" s="1099">
        <v>198444500</v>
      </c>
      <c r="O35" s="756">
        <f t="shared" si="0"/>
        <v>3340076979</v>
      </c>
      <c r="P35" s="802">
        <v>2013</v>
      </c>
      <c r="Q35" s="752">
        <v>1.0108999999999999</v>
      </c>
      <c r="R35" s="803">
        <f t="shared" si="1"/>
        <v>3304062696</v>
      </c>
      <c r="S35" s="806">
        <f t="shared" si="2"/>
        <v>198444500</v>
      </c>
      <c r="T35" s="803">
        <v>94926907</v>
      </c>
      <c r="U35" s="803">
        <v>873280272</v>
      </c>
      <c r="V35" s="803">
        <f t="shared" si="3"/>
        <v>4470714375</v>
      </c>
      <c r="X35" s="619" t="s">
        <v>373</v>
      </c>
      <c r="Y35" s="619" t="s">
        <v>374</v>
      </c>
      <c r="Z35" s="807">
        <v>4470714375</v>
      </c>
      <c r="AA35" s="808">
        <v>29864372.025000002</v>
      </c>
      <c r="AB35" s="756">
        <v>6116368</v>
      </c>
      <c r="AC35" s="756">
        <v>243307</v>
      </c>
      <c r="AD35" s="809">
        <v>36224047.025000006</v>
      </c>
      <c r="AE35" s="810">
        <v>6169</v>
      </c>
      <c r="AF35" s="807">
        <v>5872</v>
      </c>
      <c r="AG35" s="807">
        <v>1.0088999999999999</v>
      </c>
      <c r="AI35" s="619" t="s">
        <v>373</v>
      </c>
      <c r="AJ35" s="619" t="s">
        <v>374</v>
      </c>
      <c r="AK35" s="760">
        <v>36224047.025000006</v>
      </c>
      <c r="AL35" s="761">
        <v>6169</v>
      </c>
      <c r="AM35" s="811">
        <v>5872</v>
      </c>
      <c r="AN35" s="812">
        <v>1.0088999999999999</v>
      </c>
      <c r="AO35" s="813">
        <v>0.76180000000000003</v>
      </c>
      <c r="AP35" s="814">
        <v>1.0319</v>
      </c>
      <c r="AQ35" s="812">
        <v>0.99580000000000002</v>
      </c>
      <c r="AR35" s="815">
        <v>0.99580000000000002</v>
      </c>
      <c r="AS35" s="825">
        <v>1821.14</v>
      </c>
      <c r="AT35" s="826">
        <v>7.6799999999998363</v>
      </c>
      <c r="AU35" s="814">
        <v>47378</v>
      </c>
      <c r="AV35" s="812">
        <v>1</v>
      </c>
      <c r="AW35" s="811">
        <v>47378</v>
      </c>
      <c r="BB35" s="619" t="s">
        <v>373</v>
      </c>
      <c r="BC35" s="619" t="s">
        <v>612</v>
      </c>
      <c r="BD35" s="768">
        <v>4470714375</v>
      </c>
      <c r="BE35" s="769">
        <v>265.185</v>
      </c>
      <c r="BF35" s="808">
        <v>16858851</v>
      </c>
      <c r="BG35" s="816">
        <v>0.76180000000000003</v>
      </c>
      <c r="BH35" s="673"/>
      <c r="BI35" s="770">
        <v>6169</v>
      </c>
      <c r="BJ35" s="808">
        <v>23.26</v>
      </c>
      <c r="BK35" s="770">
        <v>41691</v>
      </c>
      <c r="BL35" s="810">
        <v>157</v>
      </c>
      <c r="BN35" s="619" t="s">
        <v>371</v>
      </c>
      <c r="BO35" s="619" t="s">
        <v>372</v>
      </c>
      <c r="BP35" s="772">
        <v>1.052734693877551</v>
      </c>
      <c r="BQ35" s="772">
        <v>1.0007524752475248</v>
      </c>
      <c r="BR35" s="817">
        <v>0.99433715220949248</v>
      </c>
      <c r="BS35" s="774"/>
      <c r="BT35" s="819">
        <v>2015</v>
      </c>
      <c r="BU35" s="776">
        <v>0.99650000000000005</v>
      </c>
      <c r="BV35" s="777"/>
      <c r="BW35" s="778">
        <v>0.54</v>
      </c>
      <c r="BX35" s="778">
        <v>0.53800000000000003</v>
      </c>
      <c r="BY35" s="778">
        <v>0.8054</v>
      </c>
      <c r="BZ35" s="622"/>
      <c r="CA35" s="619" t="s">
        <v>373</v>
      </c>
      <c r="CB35" s="619" t="s">
        <v>612</v>
      </c>
      <c r="CC35" s="770">
        <v>39072</v>
      </c>
      <c r="CD35" s="770">
        <v>40966</v>
      </c>
      <c r="CE35" s="770">
        <v>42501</v>
      </c>
      <c r="CF35" s="820">
        <v>40846.333333333336</v>
      </c>
      <c r="CG35" s="820">
        <v>1.0319</v>
      </c>
      <c r="CH35" s="639"/>
      <c r="CI35" s="820">
        <v>-1654.6666666666642</v>
      </c>
      <c r="CJ35" s="820">
        <v>-3.8899999999999997E-2</v>
      </c>
      <c r="CL35" s="619" t="s">
        <v>373</v>
      </c>
      <c r="CM35" s="619" t="s">
        <v>612</v>
      </c>
      <c r="CN35" s="780">
        <v>0.99580000000000002</v>
      </c>
      <c r="CO35" s="781"/>
      <c r="CP35" s="780">
        <v>6169</v>
      </c>
      <c r="CQ35" s="787">
        <v>10182445</v>
      </c>
      <c r="CR35" s="787">
        <v>0</v>
      </c>
      <c r="CS35" s="787">
        <v>10182445</v>
      </c>
      <c r="CT35" s="787">
        <v>1650.58</v>
      </c>
      <c r="CU35" s="781"/>
      <c r="CV35" s="822">
        <v>1821.14</v>
      </c>
      <c r="CW35" s="787">
        <v>7.6799999999998363</v>
      </c>
      <c r="CX35" s="785">
        <v>0.90600000000000003</v>
      </c>
      <c r="CY35" s="786"/>
      <c r="CZ35" s="787">
        <v>0.73599999999999999</v>
      </c>
      <c r="DA35" s="787">
        <v>1</v>
      </c>
      <c r="DB35" s="781"/>
      <c r="DC35" s="785">
        <v>1</v>
      </c>
      <c r="DX35" s="1040" t="s">
        <v>337</v>
      </c>
      <c r="DY35" s="1040" t="s">
        <v>27</v>
      </c>
      <c r="DZ35" s="1040" t="s">
        <v>6</v>
      </c>
      <c r="EA35" s="1041" t="s">
        <v>28</v>
      </c>
      <c r="EB35" s="792">
        <v>282</v>
      </c>
      <c r="EC35" s="827"/>
      <c r="ED35" s="828">
        <v>282</v>
      </c>
      <c r="EE35" s="828">
        <v>12433</v>
      </c>
      <c r="EF35" s="827"/>
      <c r="EG35" s="828">
        <v>2.2681573232526342E-2</v>
      </c>
      <c r="EH35" s="827"/>
      <c r="EI35" s="794">
        <v>0</v>
      </c>
      <c r="EJ35" s="828"/>
      <c r="EK35" s="828">
        <v>108430</v>
      </c>
      <c r="EL35" s="828"/>
      <c r="EM35" s="827"/>
      <c r="EN35" s="827"/>
      <c r="EO35" s="829"/>
      <c r="ES35" s="823" t="s">
        <v>363</v>
      </c>
      <c r="ET35" s="824" t="s">
        <v>364</v>
      </c>
      <c r="EU35" s="841">
        <v>1434921</v>
      </c>
    </row>
    <row r="36" spans="1:151" ht="15">
      <c r="A36" s="798" t="s">
        <v>375</v>
      </c>
      <c r="B36" s="799" t="s">
        <v>376</v>
      </c>
      <c r="C36" s="744">
        <v>9652</v>
      </c>
      <c r="D36" s="745">
        <v>9652</v>
      </c>
      <c r="E36" s="800"/>
      <c r="F36" s="800">
        <v>9652</v>
      </c>
      <c r="G36" s="800"/>
      <c r="H36" s="801">
        <v>9652</v>
      </c>
      <c r="K36" s="802" t="s">
        <v>375</v>
      </c>
      <c r="L36" s="803" t="s">
        <v>376</v>
      </c>
      <c r="M36" s="756">
        <v>3073966636</v>
      </c>
      <c r="N36" s="1099">
        <v>201500000</v>
      </c>
      <c r="O36" s="756">
        <f t="shared" si="0"/>
        <v>2872466636</v>
      </c>
      <c r="P36" s="802">
        <v>2009</v>
      </c>
      <c r="Q36" s="752">
        <v>0.93910000000000005</v>
      </c>
      <c r="R36" s="803">
        <f t="shared" si="1"/>
        <v>3058744155</v>
      </c>
      <c r="S36" s="806">
        <f t="shared" si="2"/>
        <v>201500000</v>
      </c>
      <c r="T36" s="803">
        <v>141488349</v>
      </c>
      <c r="U36" s="803">
        <v>956651517</v>
      </c>
      <c r="V36" s="803">
        <f t="shared" si="3"/>
        <v>4358384021</v>
      </c>
      <c r="X36" s="619" t="s">
        <v>375</v>
      </c>
      <c r="Y36" s="619" t="s">
        <v>376</v>
      </c>
      <c r="Z36" s="807">
        <v>4358384021</v>
      </c>
      <c r="AA36" s="808">
        <v>29114005.260280002</v>
      </c>
      <c r="AB36" s="756">
        <v>8515127</v>
      </c>
      <c r="AC36" s="756">
        <v>359056</v>
      </c>
      <c r="AD36" s="809">
        <v>37988188.260279998</v>
      </c>
      <c r="AE36" s="810">
        <v>9652</v>
      </c>
      <c r="AF36" s="807">
        <v>3936</v>
      </c>
      <c r="AG36" s="807">
        <v>0.67630000000000001</v>
      </c>
      <c r="AI36" s="619" t="s">
        <v>375</v>
      </c>
      <c r="AJ36" s="619" t="s">
        <v>376</v>
      </c>
      <c r="AK36" s="760">
        <v>37988188.260279998</v>
      </c>
      <c r="AL36" s="761">
        <v>9652</v>
      </c>
      <c r="AM36" s="811">
        <v>3936</v>
      </c>
      <c r="AN36" s="812">
        <v>0.67630000000000001</v>
      </c>
      <c r="AO36" s="813">
        <v>0.24079999999999999</v>
      </c>
      <c r="AP36" s="814">
        <v>0.80200000000000005</v>
      </c>
      <c r="AQ36" s="812">
        <v>0.6956</v>
      </c>
      <c r="AR36" s="815">
        <v>0.6956</v>
      </c>
      <c r="AS36" s="825">
        <v>1272.1300000000001</v>
      </c>
      <c r="AT36" s="826">
        <v>556.68999999999983</v>
      </c>
      <c r="AU36" s="814">
        <v>5373172</v>
      </c>
      <c r="AV36" s="812">
        <v>1</v>
      </c>
      <c r="AW36" s="811">
        <v>5373172</v>
      </c>
      <c r="BB36" s="619" t="s">
        <v>375</v>
      </c>
      <c r="BC36" s="619" t="s">
        <v>613</v>
      </c>
      <c r="BD36" s="768">
        <v>4358384021</v>
      </c>
      <c r="BE36" s="769">
        <v>817.72799999999995</v>
      </c>
      <c r="BF36" s="808">
        <v>5329870</v>
      </c>
      <c r="BG36" s="816">
        <v>0.24079999999999999</v>
      </c>
      <c r="BH36" s="673"/>
      <c r="BI36" s="770">
        <v>9652</v>
      </c>
      <c r="BJ36" s="808">
        <v>11.8</v>
      </c>
      <c r="BK36" s="770">
        <v>59591</v>
      </c>
      <c r="BL36" s="810">
        <v>73</v>
      </c>
      <c r="BN36" s="619" t="s">
        <v>373</v>
      </c>
      <c r="BO36" s="619" t="s">
        <v>374</v>
      </c>
      <c r="BP36" s="817">
        <v>1.025425837320574</v>
      </c>
      <c r="BQ36" s="772">
        <v>1.0100444444444445</v>
      </c>
      <c r="BR36" s="772">
        <v>1.0066522135240923</v>
      </c>
      <c r="BS36" s="774"/>
      <c r="BT36" s="819">
        <v>2013</v>
      </c>
      <c r="BU36" s="776">
        <v>1.0108999999999999</v>
      </c>
      <c r="BV36" s="777"/>
      <c r="BW36" s="778">
        <v>0.72799999999999998</v>
      </c>
      <c r="BX36" s="778">
        <v>0.73599999999999999</v>
      </c>
      <c r="BY36" s="778">
        <v>1.1017999999999999</v>
      </c>
      <c r="BZ36" s="622"/>
      <c r="CA36" s="619" t="s">
        <v>375</v>
      </c>
      <c r="CB36" s="619" t="s">
        <v>613</v>
      </c>
      <c r="CC36" s="770">
        <v>31247</v>
      </c>
      <c r="CD36" s="770">
        <v>31995</v>
      </c>
      <c r="CE36" s="770">
        <v>31989</v>
      </c>
      <c r="CF36" s="820">
        <v>31743.666666666668</v>
      </c>
      <c r="CG36" s="820">
        <v>0.80200000000000005</v>
      </c>
      <c r="CH36" s="639"/>
      <c r="CI36" s="820">
        <v>-245.33333333333212</v>
      </c>
      <c r="CJ36" s="820">
        <v>-7.7000000000000002E-3</v>
      </c>
      <c r="CL36" s="619" t="s">
        <v>375</v>
      </c>
      <c r="CM36" s="619" t="s">
        <v>613</v>
      </c>
      <c r="CN36" s="780">
        <v>0.6956</v>
      </c>
      <c r="CO36" s="781"/>
      <c r="CP36" s="780">
        <v>9652</v>
      </c>
      <c r="CQ36" s="787">
        <v>9553920</v>
      </c>
      <c r="CR36" s="787">
        <v>0</v>
      </c>
      <c r="CS36" s="787">
        <v>9553920</v>
      </c>
      <c r="CT36" s="787">
        <v>989.84</v>
      </c>
      <c r="CU36" s="781"/>
      <c r="CV36" s="822">
        <v>1272.1300000000001</v>
      </c>
      <c r="CW36" s="787">
        <v>556.68999999999983</v>
      </c>
      <c r="CX36" s="785">
        <v>0.77800000000000002</v>
      </c>
      <c r="CY36" s="786"/>
      <c r="CZ36" s="787">
        <v>0.68600000000000005</v>
      </c>
      <c r="DA36" s="787">
        <v>1</v>
      </c>
      <c r="DB36" s="781"/>
      <c r="DC36" s="785">
        <v>1</v>
      </c>
      <c r="DX36" s="1038" t="s">
        <v>339</v>
      </c>
      <c r="DY36" s="1038" t="s">
        <v>339</v>
      </c>
      <c r="DZ36" s="1038" t="s">
        <v>744</v>
      </c>
      <c r="EA36" s="1039" t="s">
        <v>340</v>
      </c>
      <c r="EB36" s="792">
        <v>33241</v>
      </c>
      <c r="EC36" s="793"/>
      <c r="ED36" s="794">
        <v>33241</v>
      </c>
      <c r="EE36" s="794"/>
      <c r="EF36" s="793"/>
      <c r="EG36" s="794">
        <v>0.81655162249134094</v>
      </c>
      <c r="EH36" s="793"/>
      <c r="EI36" s="794">
        <v>0</v>
      </c>
      <c r="EJ36" s="794"/>
      <c r="EK36" s="794">
        <v>0</v>
      </c>
      <c r="EL36" s="794">
        <v>0</v>
      </c>
      <c r="EM36" s="793">
        <v>0</v>
      </c>
      <c r="EN36" s="793"/>
      <c r="EO36" s="795"/>
      <c r="ES36" s="823" t="s">
        <v>365</v>
      </c>
      <c r="ET36" s="824" t="s">
        <v>571</v>
      </c>
      <c r="EU36" s="841">
        <v>10562609</v>
      </c>
    </row>
    <row r="37" spans="1:151" ht="15">
      <c r="A37" s="798" t="s">
        <v>377</v>
      </c>
      <c r="B37" s="799" t="s">
        <v>378</v>
      </c>
      <c r="C37" s="744">
        <v>33080</v>
      </c>
      <c r="D37" s="745">
        <v>41681</v>
      </c>
      <c r="E37" s="800"/>
      <c r="F37" s="800">
        <v>41681</v>
      </c>
      <c r="G37" s="800"/>
      <c r="H37" s="801">
        <v>41681</v>
      </c>
      <c r="K37" s="802" t="s">
        <v>377</v>
      </c>
      <c r="L37" s="803" t="s">
        <v>378</v>
      </c>
      <c r="M37" s="756">
        <v>28946772285</v>
      </c>
      <c r="N37" s="1099">
        <v>77702021</v>
      </c>
      <c r="O37" s="756">
        <f t="shared" si="0"/>
        <v>28869070264</v>
      </c>
      <c r="P37" s="802">
        <v>2016</v>
      </c>
      <c r="Q37" s="752">
        <v>1.0040984848484849</v>
      </c>
      <c r="R37" s="803">
        <f t="shared" si="1"/>
        <v>28751233768</v>
      </c>
      <c r="S37" s="806">
        <f t="shared" si="2"/>
        <v>77702021</v>
      </c>
      <c r="T37" s="803">
        <v>565369921</v>
      </c>
      <c r="U37" s="803">
        <v>5701747013</v>
      </c>
      <c r="V37" s="803">
        <f t="shared" si="3"/>
        <v>35096052723</v>
      </c>
      <c r="X37" s="619" t="s">
        <v>377</v>
      </c>
      <c r="Y37" s="619" t="s">
        <v>378</v>
      </c>
      <c r="Z37" s="807">
        <v>35096052723</v>
      </c>
      <c r="AA37" s="808">
        <v>234441632.18964002</v>
      </c>
      <c r="AB37" s="756">
        <v>85727316</v>
      </c>
      <c r="AC37" s="756">
        <v>831725</v>
      </c>
      <c r="AD37" s="809">
        <v>321000673.18964005</v>
      </c>
      <c r="AE37" s="810">
        <v>41681</v>
      </c>
      <c r="AF37" s="807">
        <v>7701</v>
      </c>
      <c r="AG37" s="807">
        <v>1.3231999999999999</v>
      </c>
      <c r="AI37" s="619" t="s">
        <v>377</v>
      </c>
      <c r="AJ37" s="619" t="s">
        <v>378</v>
      </c>
      <c r="AK37" s="760">
        <v>321000673.18964005</v>
      </c>
      <c r="AL37" s="761">
        <v>41681</v>
      </c>
      <c r="AM37" s="811">
        <v>7701</v>
      </c>
      <c r="AN37" s="812">
        <v>1.3231999999999999</v>
      </c>
      <c r="AO37" s="813">
        <v>5.4627999999999997</v>
      </c>
      <c r="AP37" s="814">
        <v>1.0903</v>
      </c>
      <c r="AQ37" s="812">
        <v>1.6208</v>
      </c>
      <c r="AR37" s="815" t="s">
        <v>2</v>
      </c>
      <c r="AS37" s="825" t="s">
        <v>2</v>
      </c>
      <c r="AT37" s="826" t="s">
        <v>2</v>
      </c>
      <c r="AU37" s="814">
        <v>0</v>
      </c>
      <c r="AV37" s="812" t="s">
        <v>2</v>
      </c>
      <c r="AW37" s="811">
        <v>0</v>
      </c>
      <c r="BB37" s="619" t="s">
        <v>377</v>
      </c>
      <c r="BC37" s="619" t="s">
        <v>683</v>
      </c>
      <c r="BD37" s="768">
        <v>35096052723</v>
      </c>
      <c r="BE37" s="769">
        <v>290.31700000000001</v>
      </c>
      <c r="BF37" s="808">
        <v>120888728</v>
      </c>
      <c r="BG37" s="816">
        <v>5.4627999999999997</v>
      </c>
      <c r="BH37" s="673"/>
      <c r="BI37" s="770">
        <v>41681</v>
      </c>
      <c r="BJ37" s="808">
        <v>143.57</v>
      </c>
      <c r="BK37" s="770">
        <v>296849</v>
      </c>
      <c r="BL37" s="810">
        <v>1022</v>
      </c>
      <c r="BN37" s="619" t="s">
        <v>375</v>
      </c>
      <c r="BO37" s="619" t="s">
        <v>376</v>
      </c>
      <c r="BP37" s="772">
        <v>0.93213186813186821</v>
      </c>
      <c r="BQ37" s="772">
        <v>0.99480000000000002</v>
      </c>
      <c r="BR37" s="772">
        <v>0.90419034090909089</v>
      </c>
      <c r="BS37" s="774"/>
      <c r="BT37" s="819">
        <v>2009</v>
      </c>
      <c r="BU37" s="776">
        <v>0.93910000000000005</v>
      </c>
      <c r="BV37" s="777"/>
      <c r="BW37" s="778">
        <v>0.73</v>
      </c>
      <c r="BX37" s="778">
        <v>0.68600000000000005</v>
      </c>
      <c r="BY37" s="778">
        <v>1.0268999999999999</v>
      </c>
      <c r="BZ37" s="622"/>
      <c r="CA37" s="619" t="s">
        <v>377</v>
      </c>
      <c r="CB37" s="619" t="s">
        <v>683</v>
      </c>
      <c r="CC37" s="770">
        <v>41440</v>
      </c>
      <c r="CD37" s="770">
        <v>43230</v>
      </c>
      <c r="CE37" s="770">
        <v>44797</v>
      </c>
      <c r="CF37" s="820">
        <v>43155.666666666664</v>
      </c>
      <c r="CG37" s="820">
        <v>1.0903</v>
      </c>
      <c r="CH37" s="639"/>
      <c r="CI37" s="820">
        <v>-1641.3333333333358</v>
      </c>
      <c r="CJ37" s="820">
        <v>-3.6600000000000001E-2</v>
      </c>
      <c r="CL37" s="619" t="s">
        <v>377</v>
      </c>
      <c r="CM37" s="619" t="s">
        <v>683</v>
      </c>
      <c r="CN37" s="780" t="s">
        <v>2</v>
      </c>
      <c r="CO37" s="781"/>
      <c r="CP37" s="780">
        <v>41681</v>
      </c>
      <c r="CQ37" s="787">
        <v>123314356</v>
      </c>
      <c r="CR37" s="787">
        <v>0</v>
      </c>
      <c r="CS37" s="787">
        <v>123314356</v>
      </c>
      <c r="CT37" s="787">
        <v>2958.53</v>
      </c>
      <c r="CU37" s="781"/>
      <c r="CV37" s="822" t="s">
        <v>2</v>
      </c>
      <c r="CW37" s="787" t="s">
        <v>2</v>
      </c>
      <c r="CX37" s="785" t="s">
        <v>2</v>
      </c>
      <c r="CY37" s="786"/>
      <c r="CZ37" s="787">
        <v>0.74299999999999999</v>
      </c>
      <c r="DA37" s="787">
        <v>1</v>
      </c>
      <c r="DB37" s="781"/>
      <c r="DC37" s="785" t="s">
        <v>2</v>
      </c>
      <c r="DX37" s="793">
        <v>130</v>
      </c>
      <c r="DY37" s="1045" t="s">
        <v>715</v>
      </c>
      <c r="DZ37" s="1038" t="s">
        <v>6</v>
      </c>
      <c r="EA37" s="1046" t="s">
        <v>716</v>
      </c>
      <c r="EB37" s="792">
        <v>1026</v>
      </c>
      <c r="EC37" s="793"/>
      <c r="ED37" s="794">
        <v>1026</v>
      </c>
      <c r="EE37" s="794"/>
      <c r="EF37" s="793"/>
      <c r="EG37" s="794">
        <v>2.5203272003733818E-2</v>
      </c>
      <c r="EH37" s="793"/>
      <c r="EI37" s="794">
        <v>0</v>
      </c>
      <c r="EJ37" s="794"/>
      <c r="EK37" s="794">
        <v>0</v>
      </c>
      <c r="EL37" s="794"/>
      <c r="EM37" s="793"/>
      <c r="EN37" s="793"/>
      <c r="EO37" s="795"/>
      <c r="ES37" s="823" t="s">
        <v>367</v>
      </c>
      <c r="ET37" s="824" t="s">
        <v>368</v>
      </c>
      <c r="EU37" s="841">
        <v>0</v>
      </c>
    </row>
    <row r="38" spans="1:151" ht="15">
      <c r="A38" s="798" t="s">
        <v>379</v>
      </c>
      <c r="B38" s="799" t="s">
        <v>380</v>
      </c>
      <c r="C38" s="744">
        <v>5916</v>
      </c>
      <c r="D38" s="745">
        <v>7006</v>
      </c>
      <c r="E38" s="800"/>
      <c r="F38" s="800">
        <v>7006</v>
      </c>
      <c r="G38" s="800"/>
      <c r="H38" s="801">
        <v>7006</v>
      </c>
      <c r="K38" s="802" t="s">
        <v>379</v>
      </c>
      <c r="L38" s="803" t="s">
        <v>380</v>
      </c>
      <c r="M38" s="756">
        <v>2291128834</v>
      </c>
      <c r="N38" s="1099">
        <v>210025307</v>
      </c>
      <c r="O38" s="756">
        <f t="shared" si="0"/>
        <v>2081103527</v>
      </c>
      <c r="P38" s="802">
        <v>2009</v>
      </c>
      <c r="Q38" s="752">
        <v>1.0156000000000001</v>
      </c>
      <c r="R38" s="803">
        <f t="shared" si="1"/>
        <v>2049136990</v>
      </c>
      <c r="S38" s="806">
        <f t="shared" si="2"/>
        <v>210025307</v>
      </c>
      <c r="T38" s="803">
        <v>168893077</v>
      </c>
      <c r="U38" s="803">
        <v>737623387</v>
      </c>
      <c r="V38" s="803">
        <f t="shared" si="3"/>
        <v>3165678761</v>
      </c>
      <c r="X38" s="619" t="s">
        <v>379</v>
      </c>
      <c r="Y38" s="619" t="s">
        <v>380</v>
      </c>
      <c r="Z38" s="807">
        <v>3165678761</v>
      </c>
      <c r="AA38" s="808">
        <v>21146734.12348</v>
      </c>
      <c r="AB38" s="756">
        <v>5441299</v>
      </c>
      <c r="AC38" s="756">
        <v>259173</v>
      </c>
      <c r="AD38" s="809">
        <v>26847206.12348</v>
      </c>
      <c r="AE38" s="810">
        <v>7006</v>
      </c>
      <c r="AF38" s="807">
        <v>3832</v>
      </c>
      <c r="AG38" s="807">
        <v>0.65839999999999999</v>
      </c>
      <c r="AI38" s="619" t="s">
        <v>379</v>
      </c>
      <c r="AJ38" s="619" t="s">
        <v>380</v>
      </c>
      <c r="AK38" s="760">
        <v>26847206.12348</v>
      </c>
      <c r="AL38" s="761">
        <v>7006</v>
      </c>
      <c r="AM38" s="811">
        <v>3832</v>
      </c>
      <c r="AN38" s="812">
        <v>0.65839999999999999</v>
      </c>
      <c r="AO38" s="813">
        <v>0.2833</v>
      </c>
      <c r="AP38" s="814">
        <v>0.78879999999999995</v>
      </c>
      <c r="AQ38" s="812">
        <v>0.68609999999999993</v>
      </c>
      <c r="AR38" s="815">
        <v>0.68609999999999993</v>
      </c>
      <c r="AS38" s="825">
        <v>1254.75</v>
      </c>
      <c r="AT38" s="826">
        <v>574.06999999999994</v>
      </c>
      <c r="AU38" s="814">
        <v>4021934</v>
      </c>
      <c r="AV38" s="812">
        <v>1</v>
      </c>
      <c r="AW38" s="811">
        <v>4021934</v>
      </c>
      <c r="BB38" s="619" t="s">
        <v>379</v>
      </c>
      <c r="BC38" s="619" t="s">
        <v>614</v>
      </c>
      <c r="BD38" s="768">
        <v>3165678761</v>
      </c>
      <c r="BE38" s="769">
        <v>505.02600000000001</v>
      </c>
      <c r="BF38" s="808">
        <v>6268348</v>
      </c>
      <c r="BG38" s="816">
        <v>0.2833</v>
      </c>
      <c r="BH38" s="673"/>
      <c r="BI38" s="770">
        <v>7006</v>
      </c>
      <c r="BJ38" s="808">
        <v>13.87</v>
      </c>
      <c r="BK38" s="770">
        <v>54352</v>
      </c>
      <c r="BL38" s="810">
        <v>108</v>
      </c>
      <c r="BN38" s="619" t="s">
        <v>377</v>
      </c>
      <c r="BO38" s="619" t="s">
        <v>378</v>
      </c>
      <c r="BP38" s="772">
        <v>1.0191075949367088</v>
      </c>
      <c r="BQ38" s="772">
        <v>1.0178995620894589</v>
      </c>
      <c r="BR38" s="772">
        <v>1.0040984848484849</v>
      </c>
      <c r="BS38" s="774"/>
      <c r="BT38" s="819">
        <v>2016</v>
      </c>
      <c r="BU38" s="776">
        <v>1.0040984848484849</v>
      </c>
      <c r="BV38" s="777"/>
      <c r="BW38" s="778">
        <v>0.74039999999999995</v>
      </c>
      <c r="BX38" s="778">
        <v>0.74299999999999999</v>
      </c>
      <c r="BY38" s="778">
        <v>1.1123000000000001</v>
      </c>
      <c r="BZ38" s="622"/>
      <c r="CA38" s="619" t="s">
        <v>379</v>
      </c>
      <c r="CB38" s="619" t="s">
        <v>614</v>
      </c>
      <c r="CC38" s="770">
        <v>30013</v>
      </c>
      <c r="CD38" s="770">
        <v>31308</v>
      </c>
      <c r="CE38" s="770">
        <v>32352</v>
      </c>
      <c r="CF38" s="820">
        <v>31224.333333333332</v>
      </c>
      <c r="CG38" s="820">
        <v>0.78879999999999995</v>
      </c>
      <c r="CH38" s="639"/>
      <c r="CI38" s="820">
        <v>-1127.6666666666679</v>
      </c>
      <c r="CJ38" s="820">
        <v>-3.49E-2</v>
      </c>
      <c r="CL38" s="619" t="s">
        <v>379</v>
      </c>
      <c r="CM38" s="619" t="s">
        <v>614</v>
      </c>
      <c r="CN38" s="780">
        <v>0.68609999999999993</v>
      </c>
      <c r="CO38" s="781"/>
      <c r="CP38" s="780">
        <v>7006</v>
      </c>
      <c r="CQ38" s="787">
        <v>6904530</v>
      </c>
      <c r="CR38" s="787">
        <v>0</v>
      </c>
      <c r="CS38" s="787">
        <v>6904530</v>
      </c>
      <c r="CT38" s="787">
        <v>985.52</v>
      </c>
      <c r="CU38" s="781"/>
      <c r="CV38" s="822">
        <v>1254.75</v>
      </c>
      <c r="CW38" s="787">
        <v>574.06999999999994</v>
      </c>
      <c r="CX38" s="785">
        <v>0.78500000000000003</v>
      </c>
      <c r="CY38" s="786"/>
      <c r="CZ38" s="787">
        <v>0.96499999999999997</v>
      </c>
      <c r="DA38" s="787">
        <v>1</v>
      </c>
      <c r="DB38" s="781"/>
      <c r="DC38" s="785">
        <v>1</v>
      </c>
      <c r="DX38" s="1047" t="s">
        <v>339</v>
      </c>
      <c r="DY38" s="1045" t="s">
        <v>820</v>
      </c>
      <c r="DZ38" s="1038" t="s">
        <v>6</v>
      </c>
      <c r="EA38" s="1046" t="s">
        <v>821</v>
      </c>
      <c r="EB38" s="792">
        <v>1141</v>
      </c>
      <c r="EC38" s="793"/>
      <c r="ED38" s="794">
        <v>1141</v>
      </c>
      <c r="EE38" s="794"/>
      <c r="EF38" s="793"/>
      <c r="EG38" s="794">
        <v>2.8028200152300474E-2</v>
      </c>
      <c r="EH38" s="793"/>
      <c r="EI38" s="794">
        <v>0</v>
      </c>
      <c r="EJ38" s="794"/>
      <c r="EK38" s="794">
        <v>0</v>
      </c>
      <c r="EL38" s="794"/>
      <c r="EM38" s="793"/>
      <c r="EN38" s="793"/>
      <c r="EO38" s="795"/>
      <c r="ES38" s="823" t="s">
        <v>369</v>
      </c>
      <c r="ET38" s="824" t="s">
        <v>370</v>
      </c>
      <c r="EU38" s="841">
        <v>0</v>
      </c>
    </row>
    <row r="39" spans="1:151" ht="15">
      <c r="A39" s="798" t="s">
        <v>381</v>
      </c>
      <c r="B39" s="799" t="s">
        <v>382</v>
      </c>
      <c r="C39" s="744">
        <v>54480</v>
      </c>
      <c r="D39" s="745">
        <v>57917</v>
      </c>
      <c r="E39" s="800"/>
      <c r="F39" s="800">
        <v>57917</v>
      </c>
      <c r="G39" s="800"/>
      <c r="H39" s="801">
        <v>57917</v>
      </c>
      <c r="K39" s="802" t="s">
        <v>381</v>
      </c>
      <c r="L39" s="803" t="s">
        <v>382</v>
      </c>
      <c r="M39" s="756">
        <v>26706113594</v>
      </c>
      <c r="N39" s="1099">
        <v>112430700</v>
      </c>
      <c r="O39" s="756">
        <f t="shared" si="0"/>
        <v>26593682894</v>
      </c>
      <c r="P39" s="802">
        <v>2013</v>
      </c>
      <c r="Q39" s="752">
        <v>0.98119999999999996</v>
      </c>
      <c r="R39" s="803">
        <f t="shared" si="1"/>
        <v>27103223496</v>
      </c>
      <c r="S39" s="806">
        <f t="shared" si="2"/>
        <v>112430700</v>
      </c>
      <c r="T39" s="803">
        <v>675048940</v>
      </c>
      <c r="U39" s="803">
        <v>6225542299</v>
      </c>
      <c r="V39" s="803">
        <f t="shared" si="3"/>
        <v>34116245435</v>
      </c>
      <c r="X39" s="619" t="s">
        <v>381</v>
      </c>
      <c r="Y39" s="619" t="s">
        <v>382</v>
      </c>
      <c r="Z39" s="807">
        <v>34116245435</v>
      </c>
      <c r="AA39" s="808">
        <v>227896519.50580001</v>
      </c>
      <c r="AB39" s="756">
        <v>60993790</v>
      </c>
      <c r="AC39" s="756">
        <v>1470543</v>
      </c>
      <c r="AD39" s="809">
        <v>290360852.50580001</v>
      </c>
      <c r="AE39" s="810">
        <v>57917</v>
      </c>
      <c r="AF39" s="807">
        <v>5013</v>
      </c>
      <c r="AG39" s="807">
        <v>0.86129999999999995</v>
      </c>
      <c r="AI39" s="619" t="s">
        <v>381</v>
      </c>
      <c r="AJ39" s="619" t="s">
        <v>382</v>
      </c>
      <c r="AK39" s="760">
        <v>290360852.50580001</v>
      </c>
      <c r="AL39" s="761">
        <v>57917</v>
      </c>
      <c r="AM39" s="811">
        <v>5013</v>
      </c>
      <c r="AN39" s="812">
        <v>0.86129999999999995</v>
      </c>
      <c r="AO39" s="813">
        <v>3.7639</v>
      </c>
      <c r="AP39" s="814">
        <v>1.0691999999999999</v>
      </c>
      <c r="AQ39" s="812">
        <v>1.2555000000000001</v>
      </c>
      <c r="AR39" s="815" t="s">
        <v>2</v>
      </c>
      <c r="AS39" s="825" t="s">
        <v>2</v>
      </c>
      <c r="AT39" s="826" t="s">
        <v>2</v>
      </c>
      <c r="AU39" s="814">
        <v>0</v>
      </c>
      <c r="AV39" s="812" t="s">
        <v>2</v>
      </c>
      <c r="AW39" s="811">
        <v>0</v>
      </c>
      <c r="BB39" s="619" t="s">
        <v>381</v>
      </c>
      <c r="BC39" s="619" t="s">
        <v>615</v>
      </c>
      <c r="BD39" s="768">
        <v>34116245435</v>
      </c>
      <c r="BE39" s="769">
        <v>409.59500000000003</v>
      </c>
      <c r="BF39" s="808">
        <v>83292632</v>
      </c>
      <c r="BG39" s="816">
        <v>3.7639</v>
      </c>
      <c r="BH39" s="673"/>
      <c r="BI39" s="770">
        <v>57917</v>
      </c>
      <c r="BJ39" s="808">
        <v>141.4</v>
      </c>
      <c r="BK39" s="770">
        <v>365861</v>
      </c>
      <c r="BL39" s="810">
        <v>893</v>
      </c>
      <c r="BN39" s="619" t="s">
        <v>379</v>
      </c>
      <c r="BO39" s="619" t="s">
        <v>380</v>
      </c>
      <c r="BP39" s="772">
        <v>1.0375000000000001</v>
      </c>
      <c r="BQ39" s="772">
        <v>1.0278787878787878</v>
      </c>
      <c r="BR39" s="772">
        <v>1.0002111111111112</v>
      </c>
      <c r="BS39" s="774"/>
      <c r="BT39" s="819">
        <v>2009</v>
      </c>
      <c r="BU39" s="776">
        <v>1.0156000000000001</v>
      </c>
      <c r="BV39" s="777"/>
      <c r="BW39" s="778">
        <v>0.95</v>
      </c>
      <c r="BX39" s="778">
        <v>0.96499999999999997</v>
      </c>
      <c r="BY39" s="778">
        <v>1.4446000000000001</v>
      </c>
      <c r="BZ39" s="622"/>
      <c r="CA39" s="619" t="s">
        <v>381</v>
      </c>
      <c r="CB39" s="619" t="s">
        <v>615</v>
      </c>
      <c r="CC39" s="770">
        <v>39914</v>
      </c>
      <c r="CD39" s="770">
        <v>42682</v>
      </c>
      <c r="CE39" s="770">
        <v>44365</v>
      </c>
      <c r="CF39" s="820">
        <v>42320.333333333336</v>
      </c>
      <c r="CG39" s="820">
        <v>1.0691999999999999</v>
      </c>
      <c r="CH39" s="639"/>
      <c r="CI39" s="820">
        <v>-2044.6666666666642</v>
      </c>
      <c r="CJ39" s="820">
        <v>-4.6100000000000002E-2</v>
      </c>
      <c r="CL39" s="619" t="s">
        <v>381</v>
      </c>
      <c r="CM39" s="619" t="s">
        <v>615</v>
      </c>
      <c r="CN39" s="780" t="s">
        <v>2</v>
      </c>
      <c r="CO39" s="781"/>
      <c r="CP39" s="780">
        <v>57917</v>
      </c>
      <c r="CQ39" s="787">
        <v>110371376</v>
      </c>
      <c r="CR39" s="787">
        <v>0</v>
      </c>
      <c r="CS39" s="787">
        <v>110371376</v>
      </c>
      <c r="CT39" s="787">
        <v>1905.68</v>
      </c>
      <c r="CU39" s="781"/>
      <c r="CV39" s="822" t="s">
        <v>2</v>
      </c>
      <c r="CW39" s="787" t="s">
        <v>2</v>
      </c>
      <c r="CX39" s="785" t="s">
        <v>2</v>
      </c>
      <c r="CY39" s="786"/>
      <c r="CZ39" s="787">
        <v>0.71699999999999997</v>
      </c>
      <c r="DA39" s="787">
        <v>1</v>
      </c>
      <c r="DB39" s="781"/>
      <c r="DC39" s="785" t="s">
        <v>2</v>
      </c>
      <c r="DX39" s="1047" t="s">
        <v>339</v>
      </c>
      <c r="DY39" s="1045" t="s">
        <v>880</v>
      </c>
      <c r="DZ39" s="1038" t="s">
        <v>6</v>
      </c>
      <c r="EA39" s="1046" t="s">
        <v>881</v>
      </c>
      <c r="EB39" s="792">
        <v>511</v>
      </c>
      <c r="EC39" s="793"/>
      <c r="ED39" s="794">
        <v>511</v>
      </c>
      <c r="EE39" s="794"/>
      <c r="EF39" s="793"/>
      <c r="EG39" s="794">
        <v>1.2552506816674445E-2</v>
      </c>
      <c r="EH39" s="793"/>
      <c r="EI39" s="794">
        <v>0</v>
      </c>
      <c r="EJ39" s="794"/>
      <c r="EK39" s="794">
        <v>0</v>
      </c>
      <c r="EL39" s="794"/>
      <c r="EM39" s="793"/>
      <c r="EN39" s="793"/>
      <c r="EO39" s="795"/>
      <c r="ES39" s="823" t="s">
        <v>371</v>
      </c>
      <c r="ET39" s="824" t="s">
        <v>372</v>
      </c>
      <c r="EU39" s="841">
        <v>3992667</v>
      </c>
    </row>
    <row r="40" spans="1:151" ht="15">
      <c r="A40" s="798" t="s">
        <v>383</v>
      </c>
      <c r="B40" s="799" t="s">
        <v>384</v>
      </c>
      <c r="C40" s="744">
        <v>8198</v>
      </c>
      <c r="D40" s="745">
        <v>8785</v>
      </c>
      <c r="E40" s="800"/>
      <c r="F40" s="800">
        <v>8785</v>
      </c>
      <c r="G40" s="800"/>
      <c r="H40" s="801">
        <v>8785</v>
      </c>
      <c r="K40" s="802" t="s">
        <v>383</v>
      </c>
      <c r="L40" s="803" t="s">
        <v>384</v>
      </c>
      <c r="M40" s="756">
        <v>3561198260</v>
      </c>
      <c r="N40" s="1099">
        <v>120041218</v>
      </c>
      <c r="O40" s="756">
        <f t="shared" si="0"/>
        <v>3441157042</v>
      </c>
      <c r="P40" s="802">
        <v>2012</v>
      </c>
      <c r="Q40" s="752">
        <v>0.93989999999999996</v>
      </c>
      <c r="R40" s="803">
        <f t="shared" si="1"/>
        <v>3661194853</v>
      </c>
      <c r="S40" s="806">
        <f t="shared" si="2"/>
        <v>120041218</v>
      </c>
      <c r="T40" s="803">
        <v>149238439</v>
      </c>
      <c r="U40" s="803">
        <v>962024464</v>
      </c>
      <c r="V40" s="803">
        <f t="shared" si="3"/>
        <v>4892498974</v>
      </c>
      <c r="X40" s="619" t="s">
        <v>383</v>
      </c>
      <c r="Y40" s="619" t="s">
        <v>384</v>
      </c>
      <c r="Z40" s="807">
        <v>4892498974</v>
      </c>
      <c r="AA40" s="808">
        <v>32681893.14632</v>
      </c>
      <c r="AB40" s="756">
        <v>9543439</v>
      </c>
      <c r="AC40" s="756">
        <v>175592</v>
      </c>
      <c r="AD40" s="809">
        <v>42400924.14632</v>
      </c>
      <c r="AE40" s="810">
        <v>8785</v>
      </c>
      <c r="AF40" s="807">
        <v>4827</v>
      </c>
      <c r="AG40" s="807">
        <v>0.82940000000000003</v>
      </c>
      <c r="AI40" s="619" t="s">
        <v>383</v>
      </c>
      <c r="AJ40" s="619" t="s">
        <v>384</v>
      </c>
      <c r="AK40" s="760">
        <v>42400924.14632</v>
      </c>
      <c r="AL40" s="761">
        <v>8785</v>
      </c>
      <c r="AM40" s="811">
        <v>4827</v>
      </c>
      <c r="AN40" s="812">
        <v>0.82940000000000003</v>
      </c>
      <c r="AO40" s="813">
        <v>0.44929999999999998</v>
      </c>
      <c r="AP40" s="814">
        <v>0.78669999999999995</v>
      </c>
      <c r="AQ40" s="812">
        <v>0.77010000000000012</v>
      </c>
      <c r="AR40" s="815">
        <v>0.77010000000000012</v>
      </c>
      <c r="AS40" s="825">
        <v>1408.37</v>
      </c>
      <c r="AT40" s="826">
        <v>420.45000000000005</v>
      </c>
      <c r="AU40" s="814">
        <v>3693653</v>
      </c>
      <c r="AV40" s="812">
        <v>1</v>
      </c>
      <c r="AW40" s="811">
        <v>3693653</v>
      </c>
      <c r="BB40" s="619" t="s">
        <v>383</v>
      </c>
      <c r="BC40" s="619" t="s">
        <v>616</v>
      </c>
      <c r="BD40" s="768">
        <v>4892498974</v>
      </c>
      <c r="BE40" s="769">
        <v>492.02300000000002</v>
      </c>
      <c r="BF40" s="808">
        <v>9943639</v>
      </c>
      <c r="BG40" s="816">
        <v>0.44929999999999998</v>
      </c>
      <c r="BH40" s="673"/>
      <c r="BI40" s="770">
        <v>8785</v>
      </c>
      <c r="BJ40" s="808">
        <v>17.850000000000001</v>
      </c>
      <c r="BK40" s="770">
        <v>64165</v>
      </c>
      <c r="BL40" s="810">
        <v>130</v>
      </c>
      <c r="BN40" s="619" t="s">
        <v>381</v>
      </c>
      <c r="BO40" s="619" t="s">
        <v>382</v>
      </c>
      <c r="BP40" s="817">
        <v>0.99378498359390077</v>
      </c>
      <c r="BQ40" s="772">
        <v>0.9821428571428571</v>
      </c>
      <c r="BR40" s="772">
        <v>0.97643835616438357</v>
      </c>
      <c r="BS40" s="774"/>
      <c r="BT40" s="819">
        <v>2013</v>
      </c>
      <c r="BU40" s="776">
        <v>0.98119999999999996</v>
      </c>
      <c r="BV40" s="777"/>
      <c r="BW40" s="778">
        <v>0.73099999999999998</v>
      </c>
      <c r="BX40" s="778">
        <v>0.71699999999999997</v>
      </c>
      <c r="BY40" s="778">
        <v>1.0733999999999999</v>
      </c>
      <c r="BZ40" s="622"/>
      <c r="CA40" s="619" t="s">
        <v>383</v>
      </c>
      <c r="CB40" s="619" t="s">
        <v>616</v>
      </c>
      <c r="CC40" s="770">
        <v>29985</v>
      </c>
      <c r="CD40" s="770">
        <v>31140</v>
      </c>
      <c r="CE40" s="770">
        <v>32297</v>
      </c>
      <c r="CF40" s="820">
        <v>31140.666666666668</v>
      </c>
      <c r="CG40" s="820">
        <v>0.78669999999999995</v>
      </c>
      <c r="CH40" s="639"/>
      <c r="CI40" s="820">
        <v>-1156.3333333333321</v>
      </c>
      <c r="CJ40" s="820">
        <v>-3.5799999999999998E-2</v>
      </c>
      <c r="CL40" s="619" t="s">
        <v>383</v>
      </c>
      <c r="CM40" s="619" t="s">
        <v>616</v>
      </c>
      <c r="CN40" s="780">
        <v>0.77010000000000012</v>
      </c>
      <c r="CO40" s="781"/>
      <c r="CP40" s="780">
        <v>8785</v>
      </c>
      <c r="CQ40" s="787">
        <v>14472841</v>
      </c>
      <c r="CR40" s="787">
        <v>0</v>
      </c>
      <c r="CS40" s="787">
        <v>14472841</v>
      </c>
      <c r="CT40" s="787">
        <v>1647.45</v>
      </c>
      <c r="CU40" s="781"/>
      <c r="CV40" s="822">
        <v>1408.37</v>
      </c>
      <c r="CW40" s="787">
        <v>420.45000000000005</v>
      </c>
      <c r="CX40" s="785">
        <v>1</v>
      </c>
      <c r="CY40" s="786"/>
      <c r="CZ40" s="787">
        <v>0.86899999999999999</v>
      </c>
      <c r="DA40" s="787">
        <v>1</v>
      </c>
      <c r="DB40" s="781"/>
      <c r="DC40" s="785">
        <v>1</v>
      </c>
      <c r="DX40" s="1047" t="s">
        <v>339</v>
      </c>
      <c r="DY40" s="1045" t="s">
        <v>967</v>
      </c>
      <c r="DZ40" s="1038" t="s">
        <v>6</v>
      </c>
      <c r="EA40" s="1046" t="s">
        <v>968</v>
      </c>
      <c r="EB40" s="792">
        <v>620</v>
      </c>
      <c r="EC40" s="793"/>
      <c r="ED40" s="794">
        <v>620</v>
      </c>
      <c r="EE40" s="794"/>
      <c r="EF40" s="793"/>
      <c r="EG40" s="794">
        <v>5.3402239448751075E-2</v>
      </c>
      <c r="EH40" s="793"/>
      <c r="EI40" s="794">
        <v>0</v>
      </c>
      <c r="EJ40" s="794"/>
      <c r="EK40" s="794">
        <v>0</v>
      </c>
      <c r="EL40" s="794"/>
      <c r="EM40" s="793"/>
      <c r="EN40" s="793"/>
      <c r="EO40" s="795"/>
      <c r="ES40" s="823" t="s">
        <v>53</v>
      </c>
      <c r="ET40" s="824" t="s">
        <v>54</v>
      </c>
      <c r="EU40" s="841">
        <v>645183</v>
      </c>
    </row>
    <row r="41" spans="1:151" ht="15">
      <c r="A41" s="798" t="s">
        <v>385</v>
      </c>
      <c r="B41" s="799" t="s">
        <v>572</v>
      </c>
      <c r="C41" s="744">
        <v>31804</v>
      </c>
      <c r="D41" s="745">
        <v>34744</v>
      </c>
      <c r="E41" s="800"/>
      <c r="F41" s="800">
        <v>34744</v>
      </c>
      <c r="G41" s="800"/>
      <c r="H41" s="801">
        <v>34744</v>
      </c>
      <c r="K41" s="802" t="s">
        <v>385</v>
      </c>
      <c r="L41" s="803" t="s">
        <v>386</v>
      </c>
      <c r="M41" s="756">
        <v>12019805328</v>
      </c>
      <c r="N41" s="1099">
        <v>104292147</v>
      </c>
      <c r="O41" s="756">
        <f t="shared" si="0"/>
        <v>11915513181</v>
      </c>
      <c r="P41" s="802">
        <v>2015</v>
      </c>
      <c r="Q41" s="752">
        <v>0.98409999999999997</v>
      </c>
      <c r="R41" s="803">
        <f t="shared" si="1"/>
        <v>12108030872</v>
      </c>
      <c r="S41" s="806">
        <f t="shared" si="2"/>
        <v>104292147</v>
      </c>
      <c r="T41" s="803">
        <v>729542084</v>
      </c>
      <c r="U41" s="803">
        <v>3099984696</v>
      </c>
      <c r="V41" s="803">
        <f t="shared" si="3"/>
        <v>16041849799</v>
      </c>
      <c r="X41" s="619" t="s">
        <v>385</v>
      </c>
      <c r="Y41" s="619" t="s">
        <v>572</v>
      </c>
      <c r="Z41" s="807">
        <v>16041849799</v>
      </c>
      <c r="AA41" s="808">
        <v>107159556.65732001</v>
      </c>
      <c r="AB41" s="756">
        <v>32115448</v>
      </c>
      <c r="AC41" s="756">
        <v>472343</v>
      </c>
      <c r="AD41" s="809">
        <v>139747347.65732002</v>
      </c>
      <c r="AE41" s="810">
        <v>34744</v>
      </c>
      <c r="AF41" s="807">
        <v>4022</v>
      </c>
      <c r="AG41" s="807">
        <v>0.69110000000000005</v>
      </c>
      <c r="AI41" s="619" t="s">
        <v>385</v>
      </c>
      <c r="AJ41" s="619" t="s">
        <v>572</v>
      </c>
      <c r="AK41" s="760">
        <v>139747347.65732002</v>
      </c>
      <c r="AL41" s="761">
        <v>34744</v>
      </c>
      <c r="AM41" s="811">
        <v>4022</v>
      </c>
      <c r="AN41" s="812">
        <v>0.69110000000000005</v>
      </c>
      <c r="AO41" s="813">
        <v>2.0350000000000001</v>
      </c>
      <c r="AP41" s="814">
        <v>0.90669999999999995</v>
      </c>
      <c r="AQ41" s="812">
        <v>0.93330000000000002</v>
      </c>
      <c r="AR41" s="815">
        <v>0.93330000000000002</v>
      </c>
      <c r="AS41" s="825">
        <v>1706.84</v>
      </c>
      <c r="AT41" s="826">
        <v>121.98000000000002</v>
      </c>
      <c r="AU41" s="814">
        <v>4238073</v>
      </c>
      <c r="AV41" s="812">
        <v>1</v>
      </c>
      <c r="AW41" s="811">
        <v>4238073</v>
      </c>
      <c r="BB41" s="619" t="s">
        <v>385</v>
      </c>
      <c r="BC41" s="619" t="s">
        <v>617</v>
      </c>
      <c r="BD41" s="768">
        <v>16041849799</v>
      </c>
      <c r="BE41" s="769">
        <v>356.21499999999997</v>
      </c>
      <c r="BF41" s="808">
        <v>45034178</v>
      </c>
      <c r="BG41" s="816">
        <v>2.0350000000000001</v>
      </c>
      <c r="BH41" s="673"/>
      <c r="BI41" s="770">
        <v>34744</v>
      </c>
      <c r="BJ41" s="808">
        <v>97.54</v>
      </c>
      <c r="BK41" s="770">
        <v>212459</v>
      </c>
      <c r="BL41" s="810">
        <v>596</v>
      </c>
      <c r="BN41" s="619" t="s">
        <v>383</v>
      </c>
      <c r="BO41" s="619" t="s">
        <v>384</v>
      </c>
      <c r="BP41" s="772">
        <v>0.95960000000000001</v>
      </c>
      <c r="BQ41" s="772">
        <v>0.94970370370370372</v>
      </c>
      <c r="BR41" s="772">
        <v>0.92685714285714282</v>
      </c>
      <c r="BS41" s="774"/>
      <c r="BT41" s="819">
        <v>2012</v>
      </c>
      <c r="BU41" s="776">
        <v>0.93989999999999996</v>
      </c>
      <c r="BV41" s="777"/>
      <c r="BW41" s="778">
        <v>0.92500000000000004</v>
      </c>
      <c r="BX41" s="778">
        <v>0.86899999999999999</v>
      </c>
      <c r="BY41" s="778">
        <v>1.3008999999999999</v>
      </c>
      <c r="BZ41" s="622"/>
      <c r="CA41" s="619" t="s">
        <v>385</v>
      </c>
      <c r="CB41" s="619" t="s">
        <v>617</v>
      </c>
      <c r="CC41" s="770">
        <v>34560</v>
      </c>
      <c r="CD41" s="770">
        <v>35693</v>
      </c>
      <c r="CE41" s="770">
        <v>37422</v>
      </c>
      <c r="CF41" s="820">
        <v>35891.666666666664</v>
      </c>
      <c r="CG41" s="820">
        <v>0.90669999999999995</v>
      </c>
      <c r="CH41" s="639"/>
      <c r="CI41" s="820">
        <v>-1530.3333333333358</v>
      </c>
      <c r="CJ41" s="820">
        <v>-4.0899999999999999E-2</v>
      </c>
      <c r="CL41" s="619" t="s">
        <v>385</v>
      </c>
      <c r="CM41" s="619" t="s">
        <v>617</v>
      </c>
      <c r="CN41" s="780">
        <v>0.93330000000000002</v>
      </c>
      <c r="CO41" s="781"/>
      <c r="CP41" s="780">
        <v>34744</v>
      </c>
      <c r="CQ41" s="787">
        <v>43816704</v>
      </c>
      <c r="CR41" s="787">
        <v>0</v>
      </c>
      <c r="CS41" s="787">
        <v>43816704</v>
      </c>
      <c r="CT41" s="787">
        <v>1261.1300000000001</v>
      </c>
      <c r="CU41" s="781"/>
      <c r="CV41" s="822">
        <v>1706.84</v>
      </c>
      <c r="CW41" s="787">
        <v>121.98000000000002</v>
      </c>
      <c r="CX41" s="785">
        <v>0.73899999999999999</v>
      </c>
      <c r="CY41" s="786"/>
      <c r="CZ41" s="787">
        <v>0.85599999999999998</v>
      </c>
      <c r="DA41" s="787">
        <v>1</v>
      </c>
      <c r="DB41" s="781"/>
      <c r="DC41" s="785">
        <v>1</v>
      </c>
      <c r="DX41" s="1040" t="s">
        <v>339</v>
      </c>
      <c r="DY41" s="1040" t="s">
        <v>695</v>
      </c>
      <c r="DZ41" s="1040" t="s">
        <v>744</v>
      </c>
      <c r="EA41" s="1041" t="s">
        <v>696</v>
      </c>
      <c r="EB41" s="792">
        <v>5451</v>
      </c>
      <c r="EC41" s="827">
        <v>-1281</v>
      </c>
      <c r="ED41" s="828">
        <v>4170</v>
      </c>
      <c r="EE41" s="828">
        <v>40709</v>
      </c>
      <c r="EF41" s="827"/>
      <c r="EG41" s="828">
        <v>0.10243435112628657</v>
      </c>
      <c r="EH41" s="827"/>
      <c r="EI41" s="794">
        <v>0</v>
      </c>
      <c r="EJ41" s="828"/>
      <c r="EK41" s="828">
        <v>0</v>
      </c>
      <c r="EL41" s="828"/>
      <c r="EM41" s="827"/>
      <c r="EN41" s="827"/>
      <c r="EO41" s="829"/>
      <c r="ES41" s="823" t="s">
        <v>55</v>
      </c>
      <c r="ET41" s="824" t="s">
        <v>56</v>
      </c>
      <c r="EU41" s="841">
        <v>478153</v>
      </c>
    </row>
    <row r="42" spans="1:151" ht="15">
      <c r="A42" s="798" t="s">
        <v>387</v>
      </c>
      <c r="B42" s="799" t="s">
        <v>76</v>
      </c>
      <c r="C42" s="744">
        <v>1671</v>
      </c>
      <c r="D42" s="745">
        <v>1671</v>
      </c>
      <c r="E42" s="800"/>
      <c r="F42" s="800">
        <v>1671</v>
      </c>
      <c r="G42" s="800"/>
      <c r="H42" s="801">
        <v>1671</v>
      </c>
      <c r="K42" s="802" t="s">
        <v>387</v>
      </c>
      <c r="L42" s="803" t="s">
        <v>388</v>
      </c>
      <c r="M42" s="756">
        <v>796405068</v>
      </c>
      <c r="N42" s="1099">
        <v>117028945</v>
      </c>
      <c r="O42" s="756">
        <f t="shared" si="0"/>
        <v>679376123</v>
      </c>
      <c r="P42" s="802">
        <v>2009</v>
      </c>
      <c r="Q42" s="752">
        <v>1.2399</v>
      </c>
      <c r="R42" s="803">
        <f t="shared" si="1"/>
        <v>547928158</v>
      </c>
      <c r="S42" s="806">
        <f t="shared" si="2"/>
        <v>117028945</v>
      </c>
      <c r="T42" s="803">
        <v>30025870</v>
      </c>
      <c r="U42" s="803">
        <v>157840008</v>
      </c>
      <c r="V42" s="803">
        <f t="shared" si="3"/>
        <v>852822981</v>
      </c>
      <c r="X42" s="619" t="s">
        <v>387</v>
      </c>
      <c r="Y42" s="619" t="s">
        <v>388</v>
      </c>
      <c r="Z42" s="807">
        <v>852822981</v>
      </c>
      <c r="AA42" s="808">
        <v>5696857.5130799999</v>
      </c>
      <c r="AB42" s="756">
        <v>1415846</v>
      </c>
      <c r="AC42" s="756">
        <v>55505</v>
      </c>
      <c r="AD42" s="809">
        <v>7168208.5130799999</v>
      </c>
      <c r="AE42" s="810">
        <v>1671</v>
      </c>
      <c r="AF42" s="807">
        <v>4290</v>
      </c>
      <c r="AG42" s="807">
        <v>0.73709999999999998</v>
      </c>
      <c r="AI42" s="619" t="s">
        <v>387</v>
      </c>
      <c r="AJ42" s="619" t="s">
        <v>76</v>
      </c>
      <c r="AK42" s="760">
        <v>7168208.5130799999</v>
      </c>
      <c r="AL42" s="761">
        <v>1671</v>
      </c>
      <c r="AM42" s="811">
        <v>4290</v>
      </c>
      <c r="AN42" s="812">
        <v>0.73709999999999998</v>
      </c>
      <c r="AO42" s="813">
        <v>0.11310000000000001</v>
      </c>
      <c r="AP42" s="814">
        <v>0.82350000000000001</v>
      </c>
      <c r="AQ42" s="812">
        <v>0.71789999999999998</v>
      </c>
      <c r="AR42" s="815">
        <v>0.71789999999999998</v>
      </c>
      <c r="AS42" s="825">
        <v>1312.91</v>
      </c>
      <c r="AT42" s="826">
        <v>515.90999999999985</v>
      </c>
      <c r="AU42" s="814">
        <v>862086</v>
      </c>
      <c r="AV42" s="812">
        <v>1</v>
      </c>
      <c r="AW42" s="811">
        <v>862086</v>
      </c>
      <c r="BB42" s="619" t="s">
        <v>387</v>
      </c>
      <c r="BC42" s="619" t="s">
        <v>684</v>
      </c>
      <c r="BD42" s="768">
        <v>852822981</v>
      </c>
      <c r="BE42" s="769">
        <v>340.60700000000003</v>
      </c>
      <c r="BF42" s="808">
        <v>2503833</v>
      </c>
      <c r="BG42" s="816">
        <v>0.11310000000000001</v>
      </c>
      <c r="BH42" s="673"/>
      <c r="BI42" s="770">
        <v>1671</v>
      </c>
      <c r="BJ42" s="808">
        <v>4.91</v>
      </c>
      <c r="BK42" s="770">
        <v>11741</v>
      </c>
      <c r="BL42" s="810">
        <v>34</v>
      </c>
      <c r="BN42" s="619" t="s">
        <v>385</v>
      </c>
      <c r="BO42" s="619" t="s">
        <v>572</v>
      </c>
      <c r="BP42" s="772">
        <v>1.0840878378378378</v>
      </c>
      <c r="BQ42" s="772">
        <v>0.99544761904761903</v>
      </c>
      <c r="BR42" s="817">
        <v>0.97839160839160844</v>
      </c>
      <c r="BS42" s="774"/>
      <c r="BT42" s="819">
        <v>2015</v>
      </c>
      <c r="BU42" s="776">
        <v>0.98409999999999997</v>
      </c>
      <c r="BV42" s="777"/>
      <c r="BW42" s="778">
        <v>0.87</v>
      </c>
      <c r="BX42" s="778">
        <v>0.85599999999999998</v>
      </c>
      <c r="BY42" s="778">
        <v>1.2814000000000001</v>
      </c>
      <c r="BZ42" s="622"/>
      <c r="CA42" s="619" t="s">
        <v>387</v>
      </c>
      <c r="CB42" s="619" t="s">
        <v>997</v>
      </c>
      <c r="CC42" s="770">
        <v>31918</v>
      </c>
      <c r="CD42" s="770">
        <v>32300</v>
      </c>
      <c r="CE42" s="770">
        <v>33571</v>
      </c>
      <c r="CF42" s="820">
        <v>32596.333333333332</v>
      </c>
      <c r="CG42" s="820">
        <v>0.82350000000000001</v>
      </c>
      <c r="CH42" s="639"/>
      <c r="CI42" s="820">
        <v>-974.66666666666788</v>
      </c>
      <c r="CJ42" s="820">
        <v>-2.9000000000000001E-2</v>
      </c>
      <c r="CL42" s="619" t="s">
        <v>387</v>
      </c>
      <c r="CM42" s="619" t="s">
        <v>684</v>
      </c>
      <c r="CN42" s="780">
        <v>0.71789999999999998</v>
      </c>
      <c r="CO42" s="781"/>
      <c r="CP42" s="780">
        <v>1671</v>
      </c>
      <c r="CQ42" s="787">
        <v>2708000</v>
      </c>
      <c r="CR42" s="787">
        <v>0</v>
      </c>
      <c r="CS42" s="787">
        <v>2708000</v>
      </c>
      <c r="CT42" s="787">
        <v>1620.59</v>
      </c>
      <c r="CU42" s="781"/>
      <c r="CV42" s="822">
        <v>1312.91</v>
      </c>
      <c r="CW42" s="787">
        <v>515.90999999999985</v>
      </c>
      <c r="CX42" s="785">
        <v>1</v>
      </c>
      <c r="CY42" s="786"/>
      <c r="CZ42" s="787">
        <v>0.84299999999999997</v>
      </c>
      <c r="DA42" s="787">
        <v>1</v>
      </c>
      <c r="DB42" s="781"/>
      <c r="DC42" s="785">
        <v>1</v>
      </c>
      <c r="DX42" s="1042" t="s">
        <v>341</v>
      </c>
      <c r="DY42" s="1042" t="s">
        <v>341</v>
      </c>
      <c r="DZ42" s="1042" t="s">
        <v>744</v>
      </c>
      <c r="EA42" s="1043" t="s">
        <v>342</v>
      </c>
      <c r="EB42" s="792">
        <v>11610</v>
      </c>
      <c r="EC42" s="833"/>
      <c r="ED42" s="834">
        <v>11610</v>
      </c>
      <c r="EE42" s="834">
        <v>11610</v>
      </c>
      <c r="EF42" s="833"/>
      <c r="EG42" s="834"/>
      <c r="EH42" s="833"/>
      <c r="EI42" s="794">
        <v>4288165</v>
      </c>
      <c r="EJ42" s="834"/>
      <c r="EK42" s="834">
        <v>4288165</v>
      </c>
      <c r="EL42" s="834">
        <v>4288165</v>
      </c>
      <c r="EM42" s="833">
        <v>0</v>
      </c>
      <c r="EN42" s="833"/>
      <c r="EO42" s="835"/>
      <c r="ES42" s="823" t="s">
        <v>373</v>
      </c>
      <c r="ET42" s="824" t="s">
        <v>374</v>
      </c>
      <c r="EU42" s="841">
        <v>47378</v>
      </c>
    </row>
    <row r="43" spans="1:151" ht="15">
      <c r="A43" s="798" t="s">
        <v>389</v>
      </c>
      <c r="B43" s="799" t="s">
        <v>390</v>
      </c>
      <c r="C43" s="744">
        <v>1152</v>
      </c>
      <c r="D43" s="745">
        <v>1152</v>
      </c>
      <c r="E43" s="800"/>
      <c r="F43" s="800">
        <v>1152</v>
      </c>
      <c r="G43" s="800"/>
      <c r="H43" s="801">
        <v>1152</v>
      </c>
      <c r="K43" s="802" t="s">
        <v>389</v>
      </c>
      <c r="L43" s="803" t="s">
        <v>390</v>
      </c>
      <c r="M43" s="756">
        <v>991618440</v>
      </c>
      <c r="N43" s="1099">
        <v>22614780</v>
      </c>
      <c r="O43" s="756">
        <f t="shared" si="0"/>
        <v>969003660</v>
      </c>
      <c r="P43" s="802">
        <v>2015</v>
      </c>
      <c r="Q43" s="752">
        <v>0.99619999999999997</v>
      </c>
      <c r="R43" s="803">
        <f t="shared" si="1"/>
        <v>972699920</v>
      </c>
      <c r="S43" s="806">
        <f t="shared" si="2"/>
        <v>22614780</v>
      </c>
      <c r="T43" s="803">
        <v>33189630</v>
      </c>
      <c r="U43" s="803">
        <v>104831694</v>
      </c>
      <c r="V43" s="803">
        <f t="shared" si="3"/>
        <v>1133336024</v>
      </c>
      <c r="X43" s="619" t="s">
        <v>389</v>
      </c>
      <c r="Y43" s="619" t="s">
        <v>390</v>
      </c>
      <c r="Z43" s="807">
        <v>1133336024</v>
      </c>
      <c r="AA43" s="808">
        <v>7570684.6403200002</v>
      </c>
      <c r="AB43" s="756">
        <v>1461988</v>
      </c>
      <c r="AC43" s="756">
        <v>23932</v>
      </c>
      <c r="AD43" s="809">
        <v>9056604.6403199993</v>
      </c>
      <c r="AE43" s="810">
        <v>1152</v>
      </c>
      <c r="AF43" s="807">
        <v>7862</v>
      </c>
      <c r="AG43" s="807">
        <v>1.3509</v>
      </c>
      <c r="AI43" s="619" t="s">
        <v>389</v>
      </c>
      <c r="AJ43" s="619" t="s">
        <v>390</v>
      </c>
      <c r="AK43" s="760">
        <v>9056604.6403199993</v>
      </c>
      <c r="AL43" s="761">
        <v>1152</v>
      </c>
      <c r="AM43" s="811">
        <v>7862</v>
      </c>
      <c r="AN43" s="812">
        <v>1.3509</v>
      </c>
      <c r="AO43" s="813">
        <v>0.17530000000000001</v>
      </c>
      <c r="AP43" s="814">
        <v>0.71409999999999996</v>
      </c>
      <c r="AQ43" s="812">
        <v>0.91499999999999992</v>
      </c>
      <c r="AR43" s="815">
        <v>0.91499999999999992</v>
      </c>
      <c r="AS43" s="825">
        <v>1673.37</v>
      </c>
      <c r="AT43" s="826">
        <v>155.45000000000005</v>
      </c>
      <c r="AU43" s="814">
        <v>179078</v>
      </c>
      <c r="AV43" s="812">
        <v>0.379</v>
      </c>
      <c r="AW43" s="811">
        <v>67871</v>
      </c>
      <c r="BB43" s="619" t="s">
        <v>389</v>
      </c>
      <c r="BC43" s="619" t="s">
        <v>618</v>
      </c>
      <c r="BD43" s="768">
        <v>1133336024</v>
      </c>
      <c r="BE43" s="769">
        <v>292.06700000000001</v>
      </c>
      <c r="BF43" s="808">
        <v>3880397</v>
      </c>
      <c r="BG43" s="816">
        <v>0.17530000000000001</v>
      </c>
      <c r="BH43" s="673"/>
      <c r="BI43" s="770">
        <v>1152</v>
      </c>
      <c r="BJ43" s="808">
        <v>3.94</v>
      </c>
      <c r="BK43" s="770">
        <v>8754</v>
      </c>
      <c r="BL43" s="810">
        <v>30</v>
      </c>
      <c r="BN43" s="619" t="s">
        <v>387</v>
      </c>
      <c r="BO43" s="619" t="s">
        <v>76</v>
      </c>
      <c r="BP43" s="772">
        <v>1.3467129032258063</v>
      </c>
      <c r="BQ43" s="772">
        <v>1.3067857142857142</v>
      </c>
      <c r="BR43" s="772">
        <v>1.1596263888888889</v>
      </c>
      <c r="BS43" s="774"/>
      <c r="BT43" s="819">
        <v>2009</v>
      </c>
      <c r="BU43" s="776">
        <v>1.2399</v>
      </c>
      <c r="BV43" s="777"/>
      <c r="BW43" s="778">
        <v>0.68</v>
      </c>
      <c r="BX43" s="778">
        <v>0.84299999999999997</v>
      </c>
      <c r="BY43" s="778">
        <v>1.262</v>
      </c>
      <c r="BZ43" s="622"/>
      <c r="CA43" s="619" t="s">
        <v>389</v>
      </c>
      <c r="CB43" s="619" t="s">
        <v>618</v>
      </c>
      <c r="CC43" s="770">
        <v>26738</v>
      </c>
      <c r="CD43" s="770">
        <v>28357</v>
      </c>
      <c r="CE43" s="770">
        <v>29704</v>
      </c>
      <c r="CF43" s="820">
        <v>28266.333333333332</v>
      </c>
      <c r="CG43" s="820">
        <v>0.71409999999999996</v>
      </c>
      <c r="CH43" s="639"/>
      <c r="CI43" s="820">
        <v>-1437.6666666666679</v>
      </c>
      <c r="CJ43" s="820">
        <v>-4.8399999999999999E-2</v>
      </c>
      <c r="CL43" s="619" t="s">
        <v>389</v>
      </c>
      <c r="CM43" s="619" t="s">
        <v>618</v>
      </c>
      <c r="CN43" s="780">
        <v>0.91499999999999992</v>
      </c>
      <c r="CO43" s="781"/>
      <c r="CP43" s="780">
        <v>1152</v>
      </c>
      <c r="CQ43" s="787">
        <v>731078</v>
      </c>
      <c r="CR43" s="787">
        <v>0</v>
      </c>
      <c r="CS43" s="787">
        <v>731078</v>
      </c>
      <c r="CT43" s="787">
        <v>634.62</v>
      </c>
      <c r="CU43" s="781"/>
      <c r="CV43" s="822">
        <v>1673.37</v>
      </c>
      <c r="CW43" s="787">
        <v>155.45000000000005</v>
      </c>
      <c r="CX43" s="785">
        <v>0.379</v>
      </c>
      <c r="CY43" s="786"/>
      <c r="CZ43" s="787">
        <v>0.58299999999999996</v>
      </c>
      <c r="DA43" s="787" t="s">
        <v>2</v>
      </c>
      <c r="DB43" s="781"/>
      <c r="DC43" s="785">
        <v>0.379</v>
      </c>
      <c r="DX43" s="1042" t="s">
        <v>343</v>
      </c>
      <c r="DY43" s="1042" t="s">
        <v>343</v>
      </c>
      <c r="DZ43" s="1042" t="s">
        <v>744</v>
      </c>
      <c r="EA43" s="1043" t="s">
        <v>344</v>
      </c>
      <c r="EB43" s="792">
        <v>1853</v>
      </c>
      <c r="EC43" s="833"/>
      <c r="ED43" s="834">
        <v>1853</v>
      </c>
      <c r="EE43" s="834">
        <v>1853</v>
      </c>
      <c r="EF43" s="833"/>
      <c r="EG43" s="834"/>
      <c r="EH43" s="833"/>
      <c r="EI43" s="794">
        <v>333236</v>
      </c>
      <c r="EJ43" s="834"/>
      <c r="EK43" s="834">
        <v>333236</v>
      </c>
      <c r="EL43" s="834">
        <v>333236</v>
      </c>
      <c r="EM43" s="833">
        <v>0</v>
      </c>
      <c r="EN43" s="833"/>
      <c r="EO43" s="835"/>
      <c r="ES43" s="823" t="s">
        <v>375</v>
      </c>
      <c r="ET43" s="824" t="s">
        <v>376</v>
      </c>
      <c r="EU43" s="841">
        <v>5373172</v>
      </c>
    </row>
    <row r="44" spans="1:151" ht="15">
      <c r="A44" s="798" t="s">
        <v>391</v>
      </c>
      <c r="B44" s="799" t="s">
        <v>392</v>
      </c>
      <c r="C44" s="744">
        <v>7511</v>
      </c>
      <c r="D44" s="745">
        <v>9114</v>
      </c>
      <c r="E44" s="800"/>
      <c r="F44" s="800">
        <v>9114</v>
      </c>
      <c r="G44" s="800"/>
      <c r="H44" s="801">
        <v>9114</v>
      </c>
      <c r="K44" s="802" t="s">
        <v>391</v>
      </c>
      <c r="L44" s="803" t="s">
        <v>392</v>
      </c>
      <c r="M44" s="756">
        <v>3054821013</v>
      </c>
      <c r="N44" s="1099">
        <v>228125752</v>
      </c>
      <c r="O44" s="756">
        <f t="shared" si="0"/>
        <v>2826695261</v>
      </c>
      <c r="P44" s="802">
        <v>2010</v>
      </c>
      <c r="Q44" s="752">
        <v>1.0029999999999999</v>
      </c>
      <c r="R44" s="803">
        <f t="shared" si="1"/>
        <v>2818240539</v>
      </c>
      <c r="S44" s="806">
        <f t="shared" si="2"/>
        <v>228125752</v>
      </c>
      <c r="T44" s="803">
        <v>145470709</v>
      </c>
      <c r="U44" s="803">
        <v>944147132</v>
      </c>
      <c r="V44" s="803">
        <f t="shared" si="3"/>
        <v>4135984132</v>
      </c>
      <c r="X44" s="619" t="s">
        <v>391</v>
      </c>
      <c r="Y44" s="619" t="s">
        <v>392</v>
      </c>
      <c r="Z44" s="807">
        <v>4135984132</v>
      </c>
      <c r="AA44" s="808">
        <v>27628374.001760002</v>
      </c>
      <c r="AB44" s="756">
        <v>6229791</v>
      </c>
      <c r="AC44" s="756">
        <v>157319</v>
      </c>
      <c r="AD44" s="809">
        <v>34015484.001760006</v>
      </c>
      <c r="AE44" s="810">
        <v>9114</v>
      </c>
      <c r="AF44" s="807">
        <v>3732</v>
      </c>
      <c r="AG44" s="807">
        <v>0.64119999999999999</v>
      </c>
      <c r="AI44" s="619" t="s">
        <v>391</v>
      </c>
      <c r="AJ44" s="619" t="s">
        <v>392</v>
      </c>
      <c r="AK44" s="760">
        <v>34015484.001760006</v>
      </c>
      <c r="AL44" s="761">
        <v>9114</v>
      </c>
      <c r="AM44" s="811">
        <v>3732</v>
      </c>
      <c r="AN44" s="812">
        <v>0.64119999999999999</v>
      </c>
      <c r="AO44" s="813">
        <v>0.35189999999999999</v>
      </c>
      <c r="AP44" s="814">
        <v>0.84319999999999995</v>
      </c>
      <c r="AQ44" s="812">
        <v>0.71329999999999993</v>
      </c>
      <c r="AR44" s="815">
        <v>0.71329999999999993</v>
      </c>
      <c r="AS44" s="825">
        <v>1304.5</v>
      </c>
      <c r="AT44" s="826">
        <v>524.31999999999994</v>
      </c>
      <c r="AU44" s="814">
        <v>4778652</v>
      </c>
      <c r="AV44" s="812">
        <v>1</v>
      </c>
      <c r="AW44" s="811">
        <v>4778652</v>
      </c>
      <c r="BB44" s="619" t="s">
        <v>391</v>
      </c>
      <c r="BC44" s="619" t="s">
        <v>619</v>
      </c>
      <c r="BD44" s="768">
        <v>4135984132</v>
      </c>
      <c r="BE44" s="769">
        <v>531.11699999999996</v>
      </c>
      <c r="BF44" s="808">
        <v>7787331</v>
      </c>
      <c r="BG44" s="816">
        <v>0.35189999999999999</v>
      </c>
      <c r="BH44" s="673"/>
      <c r="BI44" s="770">
        <v>9114</v>
      </c>
      <c r="BJ44" s="808">
        <v>17.16</v>
      </c>
      <c r="BK44" s="770">
        <v>58507</v>
      </c>
      <c r="BL44" s="810">
        <v>110</v>
      </c>
      <c r="BN44" s="619" t="s">
        <v>389</v>
      </c>
      <c r="BO44" s="619" t="s">
        <v>390</v>
      </c>
      <c r="BP44" s="772">
        <v>1.0002926945752775</v>
      </c>
      <c r="BQ44" s="772">
        <v>0.9964924924924925</v>
      </c>
      <c r="BR44" s="817">
        <v>0.9961044176706827</v>
      </c>
      <c r="BS44" s="774"/>
      <c r="BT44" s="819">
        <v>2015</v>
      </c>
      <c r="BU44" s="776">
        <v>0.99619999999999997</v>
      </c>
      <c r="BV44" s="777"/>
      <c r="BW44" s="778">
        <v>0.58499999999999996</v>
      </c>
      <c r="BX44" s="778">
        <v>0.58299999999999996</v>
      </c>
      <c r="BY44" s="778">
        <v>0.87280000000000002</v>
      </c>
      <c r="BZ44" s="622"/>
      <c r="CA44" s="619" t="s">
        <v>391</v>
      </c>
      <c r="CB44" s="619" t="s">
        <v>619</v>
      </c>
      <c r="CC44" s="770">
        <v>32510</v>
      </c>
      <c r="CD44" s="770">
        <v>33264</v>
      </c>
      <c r="CE44" s="770">
        <v>34354</v>
      </c>
      <c r="CF44" s="820">
        <v>33376</v>
      </c>
      <c r="CG44" s="820">
        <v>0.84319999999999995</v>
      </c>
      <c r="CH44" s="639"/>
      <c r="CI44" s="820">
        <v>-978</v>
      </c>
      <c r="CJ44" s="820">
        <v>-2.8500000000000001E-2</v>
      </c>
      <c r="CL44" s="619" t="s">
        <v>391</v>
      </c>
      <c r="CM44" s="619" t="s">
        <v>619</v>
      </c>
      <c r="CN44" s="780">
        <v>0.71329999999999993</v>
      </c>
      <c r="CO44" s="781"/>
      <c r="CP44" s="780">
        <v>9114</v>
      </c>
      <c r="CQ44" s="787">
        <v>12385287</v>
      </c>
      <c r="CR44" s="787">
        <v>0</v>
      </c>
      <c r="CS44" s="787">
        <v>12385287</v>
      </c>
      <c r="CT44" s="787">
        <v>1358.93</v>
      </c>
      <c r="CU44" s="781"/>
      <c r="CV44" s="822">
        <v>1304.5</v>
      </c>
      <c r="CW44" s="787">
        <v>524.31999999999994</v>
      </c>
      <c r="CX44" s="785">
        <v>1</v>
      </c>
      <c r="CY44" s="786"/>
      <c r="CZ44" s="787">
        <v>0.88300000000000001</v>
      </c>
      <c r="DA44" s="787">
        <v>1</v>
      </c>
      <c r="DB44" s="781"/>
      <c r="DC44" s="785">
        <v>1</v>
      </c>
      <c r="DX44" s="1038" t="s">
        <v>345</v>
      </c>
      <c r="DY44" s="1038" t="s">
        <v>345</v>
      </c>
      <c r="DZ44" s="1038" t="s">
        <v>744</v>
      </c>
      <c r="EA44" s="1039" t="s">
        <v>569</v>
      </c>
      <c r="EB44" s="792">
        <v>8313</v>
      </c>
      <c r="EC44" s="793"/>
      <c r="ED44" s="794">
        <v>8313</v>
      </c>
      <c r="EE44" s="794"/>
      <c r="EF44" s="793"/>
      <c r="EG44" s="794">
        <v>0.97536078845476948</v>
      </c>
      <c r="EH44" s="793"/>
      <c r="EI44" s="794">
        <v>0</v>
      </c>
      <c r="EJ44" s="794"/>
      <c r="EK44" s="794">
        <v>0</v>
      </c>
      <c r="EL44" s="794">
        <v>0</v>
      </c>
      <c r="EM44" s="793">
        <v>0</v>
      </c>
      <c r="EN44" s="793"/>
      <c r="EO44" s="795"/>
      <c r="ES44" s="823" t="s">
        <v>377</v>
      </c>
      <c r="ET44" s="824" t="s">
        <v>178</v>
      </c>
      <c r="EU44" s="841">
        <v>0</v>
      </c>
    </row>
    <row r="45" spans="1:151" ht="15">
      <c r="A45" s="798" t="s">
        <v>393</v>
      </c>
      <c r="B45" s="799" t="s">
        <v>404</v>
      </c>
      <c r="C45" s="744">
        <v>3063</v>
      </c>
      <c r="D45" s="745">
        <v>3063</v>
      </c>
      <c r="E45" s="800"/>
      <c r="F45" s="800">
        <v>3063</v>
      </c>
      <c r="G45" s="800"/>
      <c r="H45" s="801">
        <v>3063</v>
      </c>
      <c r="K45" s="802" t="s">
        <v>393</v>
      </c>
      <c r="L45" s="803" t="s">
        <v>404</v>
      </c>
      <c r="M45" s="756">
        <v>796267317</v>
      </c>
      <c r="N45" s="1099">
        <v>185094071</v>
      </c>
      <c r="O45" s="756">
        <f t="shared" si="0"/>
        <v>611173246</v>
      </c>
      <c r="P45" s="802">
        <v>2013</v>
      </c>
      <c r="Q45" s="752">
        <v>1.0068999999999999</v>
      </c>
      <c r="R45" s="803">
        <f t="shared" si="1"/>
        <v>606985049</v>
      </c>
      <c r="S45" s="806">
        <f t="shared" si="2"/>
        <v>185094071</v>
      </c>
      <c r="T45" s="803">
        <v>44070315</v>
      </c>
      <c r="U45" s="803">
        <v>267211177</v>
      </c>
      <c r="V45" s="803">
        <f t="shared" si="3"/>
        <v>1103360612</v>
      </c>
      <c r="X45" s="619" t="s">
        <v>393</v>
      </c>
      <c r="Y45" s="619" t="s">
        <v>404</v>
      </c>
      <c r="Z45" s="807">
        <v>1103360612</v>
      </c>
      <c r="AA45" s="808">
        <v>7370448.8881600006</v>
      </c>
      <c r="AB45" s="756">
        <v>2520225</v>
      </c>
      <c r="AC45" s="756">
        <v>86506</v>
      </c>
      <c r="AD45" s="809">
        <v>9977179.8881600015</v>
      </c>
      <c r="AE45" s="810">
        <v>3063</v>
      </c>
      <c r="AF45" s="807">
        <v>3257</v>
      </c>
      <c r="AG45" s="807">
        <v>0.55959999999999999</v>
      </c>
      <c r="AI45" s="619" t="s">
        <v>393</v>
      </c>
      <c r="AJ45" s="619" t="s">
        <v>404</v>
      </c>
      <c r="AK45" s="760">
        <v>9977179.8881600015</v>
      </c>
      <c r="AL45" s="761">
        <v>3063</v>
      </c>
      <c r="AM45" s="811">
        <v>3257</v>
      </c>
      <c r="AN45" s="812">
        <v>0.55959999999999999</v>
      </c>
      <c r="AO45" s="813">
        <v>0.18790000000000001</v>
      </c>
      <c r="AP45" s="814">
        <v>0.74199999999999999</v>
      </c>
      <c r="AQ45" s="812">
        <v>0.61360000000000003</v>
      </c>
      <c r="AR45" s="815">
        <v>0.61360000000000003</v>
      </c>
      <c r="AS45" s="825">
        <v>1122.1600000000001</v>
      </c>
      <c r="AT45" s="826">
        <v>706.65999999999985</v>
      </c>
      <c r="AU45" s="814">
        <v>2164500</v>
      </c>
      <c r="AV45" s="812">
        <v>1</v>
      </c>
      <c r="AW45" s="811">
        <v>2164500</v>
      </c>
      <c r="BB45" s="619" t="s">
        <v>393</v>
      </c>
      <c r="BC45" s="619" t="s">
        <v>620</v>
      </c>
      <c r="BD45" s="768">
        <v>1103360612</v>
      </c>
      <c r="BE45" s="769">
        <v>265.399</v>
      </c>
      <c r="BF45" s="808">
        <v>4157365</v>
      </c>
      <c r="BG45" s="816">
        <v>0.18790000000000001</v>
      </c>
      <c r="BH45" s="673"/>
      <c r="BI45" s="770">
        <v>3063</v>
      </c>
      <c r="BJ45" s="808">
        <v>11.54</v>
      </c>
      <c r="BK45" s="770">
        <v>21154</v>
      </c>
      <c r="BL45" s="810">
        <v>80</v>
      </c>
      <c r="BN45" s="619" t="s">
        <v>391</v>
      </c>
      <c r="BO45" s="619" t="s">
        <v>392</v>
      </c>
      <c r="BP45" s="772">
        <v>1.0335799999999999</v>
      </c>
      <c r="BQ45" s="772">
        <v>1.0101526315789473</v>
      </c>
      <c r="BR45" s="772">
        <v>0.98798399999999997</v>
      </c>
      <c r="BS45" s="774"/>
      <c r="BT45" s="819">
        <v>2010</v>
      </c>
      <c r="BU45" s="776">
        <v>1.0029999999999999</v>
      </c>
      <c r="BV45" s="777"/>
      <c r="BW45" s="778">
        <v>0.88</v>
      </c>
      <c r="BX45" s="778">
        <v>0.88300000000000001</v>
      </c>
      <c r="BY45" s="778">
        <v>1.3219000000000001</v>
      </c>
      <c r="BZ45" s="622"/>
      <c r="CA45" s="619" t="s">
        <v>393</v>
      </c>
      <c r="CB45" s="619" t="s">
        <v>620</v>
      </c>
      <c r="CC45" s="770">
        <v>28495</v>
      </c>
      <c r="CD45" s="770">
        <v>30182</v>
      </c>
      <c r="CE45" s="770">
        <v>29431</v>
      </c>
      <c r="CF45" s="820">
        <v>29369.333333333332</v>
      </c>
      <c r="CG45" s="820">
        <v>0.74199999999999999</v>
      </c>
      <c r="CH45" s="639"/>
      <c r="CI45" s="820">
        <v>-61.666666666667879</v>
      </c>
      <c r="CJ45" s="820">
        <v>-2.0999999999999999E-3</v>
      </c>
      <c r="CL45" s="619" t="s">
        <v>393</v>
      </c>
      <c r="CM45" s="619" t="s">
        <v>620</v>
      </c>
      <c r="CN45" s="780">
        <v>0.61360000000000003</v>
      </c>
      <c r="CO45" s="781"/>
      <c r="CP45" s="780">
        <v>3063</v>
      </c>
      <c r="CQ45" s="787">
        <v>2317000</v>
      </c>
      <c r="CR45" s="787">
        <v>0</v>
      </c>
      <c r="CS45" s="787">
        <v>2317000</v>
      </c>
      <c r="CT45" s="787">
        <v>756.45</v>
      </c>
      <c r="CU45" s="781"/>
      <c r="CV45" s="822">
        <v>1122.1600000000001</v>
      </c>
      <c r="CW45" s="787">
        <v>706.65999999999985</v>
      </c>
      <c r="CX45" s="785">
        <v>0.67400000000000004</v>
      </c>
      <c r="CY45" s="786"/>
      <c r="CZ45" s="787">
        <v>0.79100000000000004</v>
      </c>
      <c r="DA45" s="787">
        <v>1</v>
      </c>
      <c r="DB45" s="781"/>
      <c r="DC45" s="785">
        <v>1</v>
      </c>
      <c r="DX45" s="1040" t="s">
        <v>345</v>
      </c>
      <c r="DY45" s="1040" t="s">
        <v>29</v>
      </c>
      <c r="DZ45" s="1040" t="s">
        <v>6</v>
      </c>
      <c r="EA45" s="1041" t="s">
        <v>30</v>
      </c>
      <c r="EB45" s="792">
        <v>210</v>
      </c>
      <c r="EC45" s="827"/>
      <c r="ED45" s="828">
        <v>210</v>
      </c>
      <c r="EE45" s="828">
        <v>8523</v>
      </c>
      <c r="EF45" s="827"/>
      <c r="EG45" s="828">
        <v>2.4639211545230553E-2</v>
      </c>
      <c r="EH45" s="827"/>
      <c r="EI45" s="794">
        <v>0</v>
      </c>
      <c r="EJ45" s="828"/>
      <c r="EK45" s="828">
        <v>0</v>
      </c>
      <c r="EL45" s="828"/>
      <c r="EM45" s="827"/>
      <c r="EN45" s="827"/>
      <c r="EO45" s="829"/>
      <c r="ES45" s="823" t="s">
        <v>379</v>
      </c>
      <c r="ET45" s="824" t="s">
        <v>380</v>
      </c>
      <c r="EU45" s="841">
        <v>3396198</v>
      </c>
    </row>
    <row r="46" spans="1:151" ht="15">
      <c r="A46" s="798" t="s">
        <v>405</v>
      </c>
      <c r="B46" s="799" t="s">
        <v>406</v>
      </c>
      <c r="C46" s="744">
        <v>72259</v>
      </c>
      <c r="D46" s="745">
        <v>80211</v>
      </c>
      <c r="E46" s="800"/>
      <c r="F46" s="800">
        <v>80211</v>
      </c>
      <c r="G46" s="800"/>
      <c r="H46" s="801">
        <v>80211</v>
      </c>
      <c r="K46" s="802" t="s">
        <v>405</v>
      </c>
      <c r="L46" s="803" t="s">
        <v>406</v>
      </c>
      <c r="M46" s="756">
        <v>38135896291</v>
      </c>
      <c r="N46" s="1099">
        <v>68437345</v>
      </c>
      <c r="O46" s="756">
        <f t="shared" si="0"/>
        <v>38067458946</v>
      </c>
      <c r="P46" s="802">
        <v>2012</v>
      </c>
      <c r="Q46" s="752">
        <v>0.97050000000000003</v>
      </c>
      <c r="R46" s="803">
        <f t="shared" si="1"/>
        <v>39224584179</v>
      </c>
      <c r="S46" s="806">
        <f t="shared" si="2"/>
        <v>68437345</v>
      </c>
      <c r="T46" s="803">
        <v>1256425347</v>
      </c>
      <c r="U46" s="803">
        <v>8713063528</v>
      </c>
      <c r="V46" s="803">
        <f t="shared" si="3"/>
        <v>49262510399</v>
      </c>
      <c r="X46" s="619" t="s">
        <v>405</v>
      </c>
      <c r="Y46" s="619" t="s">
        <v>406</v>
      </c>
      <c r="Z46" s="807">
        <v>49262510399</v>
      </c>
      <c r="AA46" s="808">
        <v>329073569.46531999</v>
      </c>
      <c r="AB46" s="756">
        <v>79215990</v>
      </c>
      <c r="AC46" s="756">
        <v>1693051</v>
      </c>
      <c r="AD46" s="809">
        <v>409982610.46531999</v>
      </c>
      <c r="AE46" s="810">
        <v>80211</v>
      </c>
      <c r="AF46" s="807">
        <v>5111</v>
      </c>
      <c r="AG46" s="807">
        <v>0.87819999999999998</v>
      </c>
      <c r="AI46" s="619" t="s">
        <v>405</v>
      </c>
      <c r="AJ46" s="619" t="s">
        <v>406</v>
      </c>
      <c r="AK46" s="760">
        <v>409982610.46531999</v>
      </c>
      <c r="AL46" s="761">
        <v>80211</v>
      </c>
      <c r="AM46" s="811">
        <v>5111</v>
      </c>
      <c r="AN46" s="812">
        <v>0.87819999999999998</v>
      </c>
      <c r="AO46" s="813">
        <v>3.4278</v>
      </c>
      <c r="AP46" s="814">
        <v>1.0283</v>
      </c>
      <c r="AQ46" s="812">
        <v>1.2082999999999999</v>
      </c>
      <c r="AR46" s="815" t="s">
        <v>2</v>
      </c>
      <c r="AS46" s="825" t="s">
        <v>2</v>
      </c>
      <c r="AT46" s="826" t="s">
        <v>2</v>
      </c>
      <c r="AU46" s="814">
        <v>0</v>
      </c>
      <c r="AV46" s="812" t="s">
        <v>2</v>
      </c>
      <c r="AW46" s="811">
        <v>0</v>
      </c>
      <c r="BB46" s="619" t="s">
        <v>405</v>
      </c>
      <c r="BC46" s="619" t="s">
        <v>621</v>
      </c>
      <c r="BD46" s="768">
        <v>49262510399</v>
      </c>
      <c r="BE46" s="769">
        <v>649.423</v>
      </c>
      <c r="BF46" s="808">
        <v>75855814</v>
      </c>
      <c r="BG46" s="816">
        <v>3.4278</v>
      </c>
      <c r="BH46" s="673"/>
      <c r="BI46" s="770">
        <v>80211</v>
      </c>
      <c r="BJ46" s="808">
        <v>123.51</v>
      </c>
      <c r="BK46" s="770">
        <v>516499</v>
      </c>
      <c r="BL46" s="810">
        <v>795</v>
      </c>
      <c r="BN46" s="619" t="s">
        <v>393</v>
      </c>
      <c r="BO46" s="619" t="s">
        <v>404</v>
      </c>
      <c r="BP46" s="817">
        <v>1.04010989010989</v>
      </c>
      <c r="BQ46" s="772">
        <v>1.04010989010989</v>
      </c>
      <c r="BR46" s="772">
        <v>0.97373015873015878</v>
      </c>
      <c r="BS46" s="774"/>
      <c r="BT46" s="819">
        <v>2013</v>
      </c>
      <c r="BU46" s="776">
        <v>1.0068999999999999</v>
      </c>
      <c r="BV46" s="777"/>
      <c r="BW46" s="778">
        <v>0.78600000000000003</v>
      </c>
      <c r="BX46" s="778">
        <v>0.79100000000000004</v>
      </c>
      <c r="BY46" s="778">
        <v>1.1840999999999999</v>
      </c>
      <c r="BZ46" s="622"/>
      <c r="CA46" s="619" t="s">
        <v>405</v>
      </c>
      <c r="CB46" s="619" t="s">
        <v>621</v>
      </c>
      <c r="CC46" s="770">
        <v>38734</v>
      </c>
      <c r="CD46" s="770">
        <v>40580</v>
      </c>
      <c r="CE46" s="770">
        <v>42792</v>
      </c>
      <c r="CF46" s="820">
        <v>40702</v>
      </c>
      <c r="CG46" s="820">
        <v>1.0283</v>
      </c>
      <c r="CH46" s="639"/>
      <c r="CI46" s="820">
        <v>-2090</v>
      </c>
      <c r="CJ46" s="820">
        <v>-4.8800000000000003E-2</v>
      </c>
      <c r="CL46" s="619" t="s">
        <v>405</v>
      </c>
      <c r="CM46" s="619" t="s">
        <v>621</v>
      </c>
      <c r="CN46" s="780" t="s">
        <v>2</v>
      </c>
      <c r="CO46" s="781"/>
      <c r="CP46" s="780">
        <v>80211</v>
      </c>
      <c r="CQ46" s="787">
        <v>183360398</v>
      </c>
      <c r="CR46" s="787">
        <v>0</v>
      </c>
      <c r="CS46" s="787">
        <v>183360398</v>
      </c>
      <c r="CT46" s="787">
        <v>2285.98</v>
      </c>
      <c r="CU46" s="781"/>
      <c r="CV46" s="822" t="s">
        <v>2</v>
      </c>
      <c r="CW46" s="787" t="s">
        <v>2</v>
      </c>
      <c r="CX46" s="785" t="s">
        <v>2</v>
      </c>
      <c r="CY46" s="786"/>
      <c r="CZ46" s="787">
        <v>0.73299999999999998</v>
      </c>
      <c r="DA46" s="787">
        <v>1</v>
      </c>
      <c r="DB46" s="781"/>
      <c r="DC46" s="785" t="s">
        <v>2</v>
      </c>
      <c r="DX46" s="1042" t="s">
        <v>347</v>
      </c>
      <c r="DY46" s="1042" t="s">
        <v>347</v>
      </c>
      <c r="DZ46" s="1042" t="s">
        <v>744</v>
      </c>
      <c r="EA46" s="1043" t="s">
        <v>348</v>
      </c>
      <c r="EB46" s="792">
        <v>2612</v>
      </c>
      <c r="EC46" s="833"/>
      <c r="ED46" s="834">
        <v>2612</v>
      </c>
      <c r="EE46" s="834">
        <v>2612</v>
      </c>
      <c r="EF46" s="833"/>
      <c r="EG46" s="834"/>
      <c r="EH46" s="833"/>
      <c r="EI46" s="794">
        <v>1174643</v>
      </c>
      <c r="EJ46" s="834"/>
      <c r="EK46" s="834">
        <v>1174643</v>
      </c>
      <c r="EL46" s="834">
        <v>1174643</v>
      </c>
      <c r="EM46" s="833">
        <v>0</v>
      </c>
      <c r="EN46" s="833"/>
      <c r="EO46" s="835"/>
      <c r="ES46" s="823" t="s">
        <v>381</v>
      </c>
      <c r="ET46" s="824" t="s">
        <v>382</v>
      </c>
      <c r="EU46" s="841">
        <v>0</v>
      </c>
    </row>
    <row r="47" spans="1:151" ht="15">
      <c r="A47" s="798" t="s">
        <v>407</v>
      </c>
      <c r="B47" s="799" t="s">
        <v>408</v>
      </c>
      <c r="C47" s="744">
        <v>2472</v>
      </c>
      <c r="D47" s="745">
        <v>6744</v>
      </c>
      <c r="E47" s="800"/>
      <c r="F47" s="800">
        <v>6744</v>
      </c>
      <c r="G47" s="800"/>
      <c r="H47" s="801">
        <v>6744</v>
      </c>
      <c r="K47" s="802" t="s">
        <v>407</v>
      </c>
      <c r="L47" s="803" t="s">
        <v>408</v>
      </c>
      <c r="M47" s="756">
        <v>2524103923</v>
      </c>
      <c r="N47" s="1099">
        <v>163487879</v>
      </c>
      <c r="O47" s="756">
        <f t="shared" si="0"/>
        <v>2360616044</v>
      </c>
      <c r="P47" s="802">
        <v>2015</v>
      </c>
      <c r="Q47" s="752">
        <v>0.97640000000000005</v>
      </c>
      <c r="R47" s="803">
        <f t="shared" si="1"/>
        <v>2417673130</v>
      </c>
      <c r="S47" s="806">
        <f t="shared" si="2"/>
        <v>163487879</v>
      </c>
      <c r="T47" s="803">
        <v>221424642</v>
      </c>
      <c r="U47" s="803">
        <v>832703160</v>
      </c>
      <c r="V47" s="803">
        <f t="shared" si="3"/>
        <v>3635288811</v>
      </c>
      <c r="X47" s="619" t="s">
        <v>407</v>
      </c>
      <c r="Y47" s="619" t="s">
        <v>408</v>
      </c>
      <c r="Z47" s="807">
        <v>3635288811</v>
      </c>
      <c r="AA47" s="808">
        <v>24283729.257479999</v>
      </c>
      <c r="AB47" s="756">
        <v>8028349</v>
      </c>
      <c r="AC47" s="756">
        <v>230543</v>
      </c>
      <c r="AD47" s="809">
        <v>32542621.257479999</v>
      </c>
      <c r="AE47" s="810">
        <v>6744</v>
      </c>
      <c r="AF47" s="807">
        <v>4825</v>
      </c>
      <c r="AG47" s="807">
        <v>0.82899999999999996</v>
      </c>
      <c r="AI47" s="619" t="s">
        <v>407</v>
      </c>
      <c r="AJ47" s="619" t="s">
        <v>408</v>
      </c>
      <c r="AK47" s="760">
        <v>32542621.257479999</v>
      </c>
      <c r="AL47" s="761">
        <v>6744</v>
      </c>
      <c r="AM47" s="811">
        <v>4825</v>
      </c>
      <c r="AN47" s="812">
        <v>0.82899999999999996</v>
      </c>
      <c r="AO47" s="813">
        <v>0.22650000000000001</v>
      </c>
      <c r="AP47" s="814">
        <v>0.81479999999999997</v>
      </c>
      <c r="AQ47" s="812">
        <v>0.76170000000000004</v>
      </c>
      <c r="AR47" s="815">
        <v>0.76170000000000004</v>
      </c>
      <c r="AS47" s="825">
        <v>1393.01</v>
      </c>
      <c r="AT47" s="826">
        <v>435.80999999999995</v>
      </c>
      <c r="AU47" s="814">
        <v>2939103</v>
      </c>
      <c r="AV47" s="812">
        <v>1</v>
      </c>
      <c r="AW47" s="811">
        <v>2939103</v>
      </c>
      <c r="BB47" s="619" t="s">
        <v>407</v>
      </c>
      <c r="BC47" s="619" t="s">
        <v>622</v>
      </c>
      <c r="BD47" s="768">
        <v>3635288811</v>
      </c>
      <c r="BE47" s="769">
        <v>725.35699999999997</v>
      </c>
      <c r="BF47" s="808">
        <v>5011724</v>
      </c>
      <c r="BG47" s="816">
        <v>0.22650000000000001</v>
      </c>
      <c r="BH47" s="673"/>
      <c r="BI47" s="770">
        <v>6744</v>
      </c>
      <c r="BJ47" s="808">
        <v>9.3000000000000007</v>
      </c>
      <c r="BK47" s="770">
        <v>52376</v>
      </c>
      <c r="BL47" s="810">
        <v>72</v>
      </c>
      <c r="BN47" s="619" t="s">
        <v>405</v>
      </c>
      <c r="BO47" s="619" t="s">
        <v>406</v>
      </c>
      <c r="BP47" s="772">
        <v>0.97653061224489801</v>
      </c>
      <c r="BQ47" s="772">
        <v>0.95672514619883042</v>
      </c>
      <c r="BR47" s="772">
        <v>0.97773504273504264</v>
      </c>
      <c r="BS47" s="774"/>
      <c r="BT47" s="819">
        <v>2012</v>
      </c>
      <c r="BU47" s="776">
        <v>0.97050000000000003</v>
      </c>
      <c r="BV47" s="777"/>
      <c r="BW47" s="778">
        <v>0.755</v>
      </c>
      <c r="BX47" s="778">
        <v>0.73299999999999998</v>
      </c>
      <c r="BY47" s="778">
        <v>1.0972999999999999</v>
      </c>
      <c r="BZ47" s="622"/>
      <c r="CA47" s="619" t="s">
        <v>407</v>
      </c>
      <c r="CB47" s="619" t="s">
        <v>622</v>
      </c>
      <c r="CC47" s="770">
        <v>31599</v>
      </c>
      <c r="CD47" s="770">
        <v>31855</v>
      </c>
      <c r="CE47" s="770">
        <v>33301</v>
      </c>
      <c r="CF47" s="820">
        <v>32251.666666666668</v>
      </c>
      <c r="CG47" s="820">
        <v>0.81479999999999997</v>
      </c>
      <c r="CH47" s="639"/>
      <c r="CI47" s="820">
        <v>-1049.3333333333321</v>
      </c>
      <c r="CJ47" s="820">
        <v>-3.15E-2</v>
      </c>
      <c r="CL47" s="619" t="s">
        <v>407</v>
      </c>
      <c r="CM47" s="619" t="s">
        <v>622</v>
      </c>
      <c r="CN47" s="780">
        <v>0.76170000000000004</v>
      </c>
      <c r="CO47" s="781"/>
      <c r="CP47" s="780">
        <v>6744</v>
      </c>
      <c r="CQ47" s="787">
        <v>5202231</v>
      </c>
      <c r="CR47" s="787">
        <v>3128829</v>
      </c>
      <c r="CS47" s="787">
        <v>8331060</v>
      </c>
      <c r="CT47" s="787">
        <v>1235.33</v>
      </c>
      <c r="CU47" s="781"/>
      <c r="CV47" s="822">
        <v>1393.01</v>
      </c>
      <c r="CW47" s="787">
        <v>435.80999999999995</v>
      </c>
      <c r="CX47" s="785">
        <v>0.88700000000000001</v>
      </c>
      <c r="CY47" s="786"/>
      <c r="CZ47" s="787">
        <v>0.76200000000000001</v>
      </c>
      <c r="DA47" s="787">
        <v>1</v>
      </c>
      <c r="DB47" s="781"/>
      <c r="DC47" s="785">
        <v>1</v>
      </c>
      <c r="DX47" s="1038" t="s">
        <v>349</v>
      </c>
      <c r="DY47" s="1038" t="s">
        <v>349</v>
      </c>
      <c r="DZ47" s="1038" t="s">
        <v>744</v>
      </c>
      <c r="EA47" s="1039" t="s">
        <v>350</v>
      </c>
      <c r="EB47" s="792">
        <v>16182</v>
      </c>
      <c r="EC47" s="793"/>
      <c r="ED47" s="794">
        <v>16182</v>
      </c>
      <c r="EE47" s="794"/>
      <c r="EF47" s="793"/>
      <c r="EG47" s="794">
        <v>0.69159757244208908</v>
      </c>
      <c r="EH47" s="793"/>
      <c r="EI47" s="794">
        <v>0</v>
      </c>
      <c r="EJ47" s="794"/>
      <c r="EK47" s="794">
        <v>0</v>
      </c>
      <c r="EL47" s="794">
        <v>0</v>
      </c>
      <c r="EM47" s="793">
        <v>0</v>
      </c>
      <c r="EN47" s="793"/>
      <c r="EO47" s="795"/>
      <c r="ES47" s="823" t="s">
        <v>383</v>
      </c>
      <c r="ET47" s="824" t="s">
        <v>384</v>
      </c>
      <c r="EU47" s="841">
        <v>3446849</v>
      </c>
    </row>
    <row r="48" spans="1:151" ht="15">
      <c r="A48" s="798" t="s">
        <v>409</v>
      </c>
      <c r="B48" s="799" t="s">
        <v>410</v>
      </c>
      <c r="C48" s="744">
        <v>20536</v>
      </c>
      <c r="D48" s="745">
        <v>20796</v>
      </c>
      <c r="E48" s="800"/>
      <c r="F48" s="800">
        <v>20796</v>
      </c>
      <c r="G48" s="800"/>
      <c r="H48" s="801">
        <v>20796</v>
      </c>
      <c r="K48" s="802" t="s">
        <v>409</v>
      </c>
      <c r="L48" s="803" t="s">
        <v>410</v>
      </c>
      <c r="M48" s="756">
        <v>6857574296</v>
      </c>
      <c r="N48" s="1099">
        <v>159484450</v>
      </c>
      <c r="O48" s="756">
        <f t="shared" si="0"/>
        <v>6698089846</v>
      </c>
      <c r="P48" s="802">
        <v>2009</v>
      </c>
      <c r="Q48" s="752">
        <v>1.0454000000000001</v>
      </c>
      <c r="R48" s="803">
        <f t="shared" si="1"/>
        <v>6407202837</v>
      </c>
      <c r="S48" s="806">
        <f t="shared" si="2"/>
        <v>159484450</v>
      </c>
      <c r="T48" s="803">
        <v>195247388</v>
      </c>
      <c r="U48" s="803">
        <v>1207804060</v>
      </c>
      <c r="V48" s="803">
        <f t="shared" si="3"/>
        <v>7969738735</v>
      </c>
      <c r="X48" s="619" t="s">
        <v>409</v>
      </c>
      <c r="Y48" s="619" t="s">
        <v>410</v>
      </c>
      <c r="Z48" s="807">
        <v>7969738735</v>
      </c>
      <c r="AA48" s="808">
        <v>53237854.749800004</v>
      </c>
      <c r="AB48" s="756">
        <v>19396069</v>
      </c>
      <c r="AC48" s="756">
        <v>210534</v>
      </c>
      <c r="AD48" s="809">
        <v>72844457.749799997</v>
      </c>
      <c r="AE48" s="810">
        <v>20796</v>
      </c>
      <c r="AF48" s="807">
        <v>3503</v>
      </c>
      <c r="AG48" s="807">
        <v>0.60189999999999999</v>
      </c>
      <c r="AI48" s="619" t="s">
        <v>409</v>
      </c>
      <c r="AJ48" s="619" t="s">
        <v>410</v>
      </c>
      <c r="AK48" s="760">
        <v>72844457.749799997</v>
      </c>
      <c r="AL48" s="761">
        <v>20796</v>
      </c>
      <c r="AM48" s="811">
        <v>3503</v>
      </c>
      <c r="AN48" s="812">
        <v>0.60189999999999999</v>
      </c>
      <c r="AO48" s="813">
        <v>0.60529999999999995</v>
      </c>
      <c r="AP48" s="814">
        <v>0.77</v>
      </c>
      <c r="AQ48" s="812">
        <v>0.68630000000000002</v>
      </c>
      <c r="AR48" s="815">
        <v>0.68630000000000002</v>
      </c>
      <c r="AS48" s="825">
        <v>1255.1199999999999</v>
      </c>
      <c r="AT48" s="826">
        <v>573.70000000000005</v>
      </c>
      <c r="AU48" s="814">
        <v>11930665</v>
      </c>
      <c r="AV48" s="812">
        <v>1</v>
      </c>
      <c r="AW48" s="811">
        <v>11930665</v>
      </c>
      <c r="BB48" s="619" t="s">
        <v>409</v>
      </c>
      <c r="BC48" s="619" t="s">
        <v>685</v>
      </c>
      <c r="BD48" s="768">
        <v>7969738735</v>
      </c>
      <c r="BE48" s="769">
        <v>595.01300000000003</v>
      </c>
      <c r="BF48" s="808">
        <v>13394226</v>
      </c>
      <c r="BG48" s="816">
        <v>0.60529999999999995</v>
      </c>
      <c r="BH48" s="673"/>
      <c r="BI48" s="770">
        <v>20796</v>
      </c>
      <c r="BJ48" s="808">
        <v>34.950000000000003</v>
      </c>
      <c r="BK48" s="770">
        <v>126963</v>
      </c>
      <c r="BL48" s="810">
        <v>213</v>
      </c>
      <c r="BN48" s="619" t="s">
        <v>407</v>
      </c>
      <c r="BO48" s="619" t="s">
        <v>408</v>
      </c>
      <c r="BP48" s="772">
        <v>1.026845238095238</v>
      </c>
      <c r="BQ48" s="772">
        <v>0.9813883161512027</v>
      </c>
      <c r="BR48" s="817">
        <v>0.97389830508474573</v>
      </c>
      <c r="BS48" s="774"/>
      <c r="BT48" s="819">
        <v>2015</v>
      </c>
      <c r="BU48" s="776">
        <v>0.97640000000000005</v>
      </c>
      <c r="BV48" s="777"/>
      <c r="BW48" s="778">
        <v>0.78</v>
      </c>
      <c r="BX48" s="778">
        <v>0.76200000000000001</v>
      </c>
      <c r="BY48" s="778">
        <v>1.1407</v>
      </c>
      <c r="BZ48" s="622"/>
      <c r="CA48" s="619" t="s">
        <v>409</v>
      </c>
      <c r="CB48" s="619" t="s">
        <v>685</v>
      </c>
      <c r="CC48" s="770">
        <v>29436</v>
      </c>
      <c r="CD48" s="770">
        <v>30456</v>
      </c>
      <c r="CE48" s="770">
        <v>31547</v>
      </c>
      <c r="CF48" s="820">
        <v>30479.666666666668</v>
      </c>
      <c r="CG48" s="820">
        <v>0.77</v>
      </c>
      <c r="CH48" s="639"/>
      <c r="CI48" s="820">
        <v>-1067.3333333333321</v>
      </c>
      <c r="CJ48" s="820">
        <v>-3.3799999999999997E-2</v>
      </c>
      <c r="CL48" s="619" t="s">
        <v>409</v>
      </c>
      <c r="CM48" s="619" t="s">
        <v>685</v>
      </c>
      <c r="CN48" s="780">
        <v>0.68630000000000002</v>
      </c>
      <c r="CO48" s="781"/>
      <c r="CP48" s="780">
        <v>20796</v>
      </c>
      <c r="CQ48" s="787">
        <v>21267993</v>
      </c>
      <c r="CR48" s="787">
        <v>298771</v>
      </c>
      <c r="CS48" s="787">
        <v>21566764</v>
      </c>
      <c r="CT48" s="787">
        <v>1037.06</v>
      </c>
      <c r="CU48" s="781"/>
      <c r="CV48" s="822">
        <v>1255.1199999999999</v>
      </c>
      <c r="CW48" s="787">
        <v>573.70000000000005</v>
      </c>
      <c r="CX48" s="785">
        <v>0.82599999999999996</v>
      </c>
      <c r="CY48" s="786"/>
      <c r="CZ48" s="787">
        <v>0.78400000000000003</v>
      </c>
      <c r="DA48" s="787">
        <v>1</v>
      </c>
      <c r="DB48" s="781"/>
      <c r="DC48" s="785">
        <v>1</v>
      </c>
      <c r="DX48" s="1038" t="s">
        <v>349</v>
      </c>
      <c r="DY48" s="1038" t="s">
        <v>31</v>
      </c>
      <c r="DZ48" s="1038" t="s">
        <v>744</v>
      </c>
      <c r="EA48" s="1039" t="s">
        <v>32</v>
      </c>
      <c r="EB48" s="792">
        <v>4166</v>
      </c>
      <c r="EC48" s="793"/>
      <c r="ED48" s="794">
        <v>4166</v>
      </c>
      <c r="EE48" s="794"/>
      <c r="EF48" s="793"/>
      <c r="EG48" s="794">
        <v>0.17804940593213095</v>
      </c>
      <c r="EH48" s="793"/>
      <c r="EI48" s="794">
        <v>0</v>
      </c>
      <c r="EJ48" s="794"/>
      <c r="EK48" s="794">
        <v>0</v>
      </c>
      <c r="EL48" s="794"/>
      <c r="EM48" s="793"/>
      <c r="EN48" s="793"/>
      <c r="EO48" s="795"/>
      <c r="ES48" s="823" t="s">
        <v>385</v>
      </c>
      <c r="ET48" s="824" t="s">
        <v>572</v>
      </c>
      <c r="EU48" s="841">
        <v>3879452</v>
      </c>
    </row>
    <row r="49" spans="1:151" ht="15">
      <c r="A49" s="798" t="s">
        <v>411</v>
      </c>
      <c r="B49" s="799" t="s">
        <v>412</v>
      </c>
      <c r="C49" s="744">
        <v>7277</v>
      </c>
      <c r="D49" s="745">
        <v>7717</v>
      </c>
      <c r="E49" s="800"/>
      <c r="F49" s="800">
        <v>7717</v>
      </c>
      <c r="G49" s="800"/>
      <c r="H49" s="801">
        <v>7717</v>
      </c>
      <c r="K49" s="802" t="s">
        <v>411</v>
      </c>
      <c r="L49" s="803" t="s">
        <v>412</v>
      </c>
      <c r="M49" s="756">
        <v>6320354378</v>
      </c>
      <c r="N49" s="1099">
        <v>203090836</v>
      </c>
      <c r="O49" s="756">
        <f t="shared" si="0"/>
        <v>6117263542</v>
      </c>
      <c r="P49" s="802">
        <v>2011</v>
      </c>
      <c r="Q49" s="752">
        <v>0.99639999999999995</v>
      </c>
      <c r="R49" s="803">
        <f t="shared" si="1"/>
        <v>6139365257</v>
      </c>
      <c r="S49" s="806">
        <f t="shared" si="2"/>
        <v>203090836</v>
      </c>
      <c r="T49" s="803">
        <v>171503537</v>
      </c>
      <c r="U49" s="803">
        <v>1014939602</v>
      </c>
      <c r="V49" s="803">
        <f t="shared" si="3"/>
        <v>7528899232</v>
      </c>
      <c r="X49" s="619" t="s">
        <v>411</v>
      </c>
      <c r="Y49" s="619" t="s">
        <v>412</v>
      </c>
      <c r="Z49" s="807">
        <v>7528899232</v>
      </c>
      <c r="AA49" s="808">
        <v>50293046.869759999</v>
      </c>
      <c r="AB49" s="756">
        <v>13104762</v>
      </c>
      <c r="AC49" s="756">
        <v>370500</v>
      </c>
      <c r="AD49" s="809">
        <v>63768308.869759999</v>
      </c>
      <c r="AE49" s="810">
        <v>7717</v>
      </c>
      <c r="AF49" s="807">
        <v>8263</v>
      </c>
      <c r="AG49" s="807">
        <v>1.4198</v>
      </c>
      <c r="AI49" s="619" t="s">
        <v>411</v>
      </c>
      <c r="AJ49" s="619" t="s">
        <v>412</v>
      </c>
      <c r="AK49" s="760">
        <v>63768308.869759999</v>
      </c>
      <c r="AL49" s="761">
        <v>7717</v>
      </c>
      <c r="AM49" s="811">
        <v>8263</v>
      </c>
      <c r="AN49" s="812">
        <v>1.4198</v>
      </c>
      <c r="AO49" s="813">
        <v>0.61450000000000005</v>
      </c>
      <c r="AP49" s="814">
        <v>0.87160000000000004</v>
      </c>
      <c r="AQ49" s="812">
        <v>1.0651999999999999</v>
      </c>
      <c r="AR49" s="815" t="s">
        <v>2</v>
      </c>
      <c r="AS49" s="825" t="s">
        <v>2</v>
      </c>
      <c r="AT49" s="826" t="s">
        <v>2</v>
      </c>
      <c r="AU49" s="814">
        <v>0</v>
      </c>
      <c r="AV49" s="812" t="s">
        <v>2</v>
      </c>
      <c r="AW49" s="811">
        <v>0</v>
      </c>
      <c r="BB49" s="619" t="s">
        <v>411</v>
      </c>
      <c r="BC49" s="619" t="s">
        <v>623</v>
      </c>
      <c r="BD49" s="768">
        <v>7528899232</v>
      </c>
      <c r="BE49" s="769">
        <v>553.66399999999999</v>
      </c>
      <c r="BF49" s="808">
        <v>13598318</v>
      </c>
      <c r="BG49" s="816">
        <v>0.61450000000000005</v>
      </c>
      <c r="BH49" s="673"/>
      <c r="BI49" s="770">
        <v>7717</v>
      </c>
      <c r="BJ49" s="808">
        <v>13.94</v>
      </c>
      <c r="BK49" s="770">
        <v>60620</v>
      </c>
      <c r="BL49" s="810">
        <v>109</v>
      </c>
      <c r="BN49" s="619" t="s">
        <v>409</v>
      </c>
      <c r="BO49" s="619" t="s">
        <v>410</v>
      </c>
      <c r="BP49" s="772">
        <v>1.0371666666666666</v>
      </c>
      <c r="BQ49" s="772">
        <v>1.0465024630541873</v>
      </c>
      <c r="BR49" s="772">
        <v>1.0473474860335195</v>
      </c>
      <c r="BS49" s="774"/>
      <c r="BT49" s="819">
        <v>2009</v>
      </c>
      <c r="BU49" s="776">
        <v>1.0454000000000001</v>
      </c>
      <c r="BV49" s="777"/>
      <c r="BW49" s="778">
        <v>0.75</v>
      </c>
      <c r="BX49" s="778">
        <v>0.78400000000000003</v>
      </c>
      <c r="BY49" s="778">
        <v>1.1737</v>
      </c>
      <c r="BZ49" s="622"/>
      <c r="CA49" s="619" t="s">
        <v>411</v>
      </c>
      <c r="CB49" s="619" t="s">
        <v>623</v>
      </c>
      <c r="CC49" s="770">
        <v>32467</v>
      </c>
      <c r="CD49" s="770">
        <v>34120</v>
      </c>
      <c r="CE49" s="770">
        <v>36918</v>
      </c>
      <c r="CF49" s="820">
        <v>34501.666666666664</v>
      </c>
      <c r="CG49" s="820">
        <v>0.87160000000000004</v>
      </c>
      <c r="CH49" s="639"/>
      <c r="CI49" s="820">
        <v>-2416.3333333333358</v>
      </c>
      <c r="CJ49" s="820">
        <v>-6.5500000000000003E-2</v>
      </c>
      <c r="CL49" s="619" t="s">
        <v>411</v>
      </c>
      <c r="CM49" s="619" t="s">
        <v>623</v>
      </c>
      <c r="CN49" s="780" t="s">
        <v>2</v>
      </c>
      <c r="CO49" s="781"/>
      <c r="CP49" s="780">
        <v>7717</v>
      </c>
      <c r="CQ49" s="787">
        <v>14748007</v>
      </c>
      <c r="CR49" s="787">
        <v>0</v>
      </c>
      <c r="CS49" s="787">
        <v>14748007</v>
      </c>
      <c r="CT49" s="787">
        <v>1911.11</v>
      </c>
      <c r="CU49" s="781"/>
      <c r="CV49" s="822" t="s">
        <v>2</v>
      </c>
      <c r="CW49" s="787" t="s">
        <v>2</v>
      </c>
      <c r="CX49" s="785" t="s">
        <v>2</v>
      </c>
      <c r="CY49" s="786"/>
      <c r="CZ49" s="787">
        <v>0.56399999999999995</v>
      </c>
      <c r="DA49" s="787" t="s">
        <v>2</v>
      </c>
      <c r="DB49" s="781"/>
      <c r="DC49" s="785" t="s">
        <v>2</v>
      </c>
      <c r="DX49" s="1040" t="s">
        <v>349</v>
      </c>
      <c r="DY49" s="1040" t="s">
        <v>33</v>
      </c>
      <c r="DZ49" s="1040" t="s">
        <v>744</v>
      </c>
      <c r="EA49" s="1041" t="s">
        <v>34</v>
      </c>
      <c r="EB49" s="792">
        <v>3050</v>
      </c>
      <c r="EC49" s="827"/>
      <c r="ED49" s="828">
        <v>3050</v>
      </c>
      <c r="EE49" s="828">
        <v>23398</v>
      </c>
      <c r="EF49" s="827"/>
      <c r="EG49" s="828">
        <v>0.13035302162577997</v>
      </c>
      <c r="EH49" s="827"/>
      <c r="EI49" s="794">
        <v>0</v>
      </c>
      <c r="EJ49" s="828"/>
      <c r="EK49" s="828">
        <v>0</v>
      </c>
      <c r="EL49" s="828"/>
      <c r="EM49" s="827"/>
      <c r="EN49" s="827"/>
      <c r="EO49" s="829"/>
      <c r="ES49" s="823" t="s">
        <v>387</v>
      </c>
      <c r="ET49" s="824" t="s">
        <v>76</v>
      </c>
      <c r="EU49" s="841">
        <v>862086</v>
      </c>
    </row>
    <row r="50" spans="1:151" ht="15">
      <c r="A50" s="798" t="s">
        <v>413</v>
      </c>
      <c r="B50" s="799" t="s">
        <v>414</v>
      </c>
      <c r="C50" s="744">
        <v>13527</v>
      </c>
      <c r="D50" s="745">
        <v>14003</v>
      </c>
      <c r="E50" s="800"/>
      <c r="F50" s="800">
        <v>14003</v>
      </c>
      <c r="G50" s="800"/>
      <c r="H50" s="801">
        <v>14003</v>
      </c>
      <c r="K50" s="802" t="s">
        <v>413</v>
      </c>
      <c r="L50" s="803" t="s">
        <v>414</v>
      </c>
      <c r="M50" s="756">
        <v>11068629976</v>
      </c>
      <c r="N50" s="1099">
        <v>159921601</v>
      </c>
      <c r="O50" s="756">
        <f t="shared" si="0"/>
        <v>10908708375</v>
      </c>
      <c r="P50" s="802">
        <v>2015</v>
      </c>
      <c r="Q50" s="752">
        <v>0.96020000000000005</v>
      </c>
      <c r="R50" s="803">
        <f t="shared" si="1"/>
        <v>11360871042</v>
      </c>
      <c r="S50" s="806">
        <f t="shared" si="2"/>
        <v>159921601</v>
      </c>
      <c r="T50" s="803">
        <v>257772292</v>
      </c>
      <c r="U50" s="803">
        <v>2040034212</v>
      </c>
      <c r="V50" s="803">
        <f t="shared" si="3"/>
        <v>13818599147</v>
      </c>
      <c r="X50" s="619" t="s">
        <v>413</v>
      </c>
      <c r="Y50" s="619" t="s">
        <v>414</v>
      </c>
      <c r="Z50" s="807">
        <v>13818599147</v>
      </c>
      <c r="AA50" s="808">
        <v>92308242.301960006</v>
      </c>
      <c r="AB50" s="756">
        <v>21066267</v>
      </c>
      <c r="AC50" s="756">
        <v>405870</v>
      </c>
      <c r="AD50" s="809">
        <v>113780379.30196001</v>
      </c>
      <c r="AE50" s="810">
        <v>14003</v>
      </c>
      <c r="AF50" s="807">
        <v>8125</v>
      </c>
      <c r="AG50" s="807">
        <v>1.3959999999999999</v>
      </c>
      <c r="AI50" s="619" t="s">
        <v>413</v>
      </c>
      <c r="AJ50" s="619" t="s">
        <v>414</v>
      </c>
      <c r="AK50" s="760">
        <v>113780379.30196001</v>
      </c>
      <c r="AL50" s="761">
        <v>14003</v>
      </c>
      <c r="AM50" s="811">
        <v>8125</v>
      </c>
      <c r="AN50" s="812">
        <v>1.3959999999999999</v>
      </c>
      <c r="AO50" s="813">
        <v>1.6696</v>
      </c>
      <c r="AP50" s="814">
        <v>0.92769999999999997</v>
      </c>
      <c r="AQ50" s="812">
        <v>1.1893</v>
      </c>
      <c r="AR50" s="815" t="s">
        <v>2</v>
      </c>
      <c r="AS50" s="825" t="s">
        <v>2</v>
      </c>
      <c r="AT50" s="826" t="s">
        <v>2</v>
      </c>
      <c r="AU50" s="814">
        <v>0</v>
      </c>
      <c r="AV50" s="812" t="s">
        <v>2</v>
      </c>
      <c r="AW50" s="811">
        <v>0</v>
      </c>
      <c r="BB50" s="619" t="s">
        <v>413</v>
      </c>
      <c r="BC50" s="619" t="s">
        <v>624</v>
      </c>
      <c r="BD50" s="768">
        <v>13818599147</v>
      </c>
      <c r="BE50" s="769">
        <v>374.00200000000001</v>
      </c>
      <c r="BF50" s="808">
        <v>36947928</v>
      </c>
      <c r="BG50" s="816">
        <v>1.6696</v>
      </c>
      <c r="BH50" s="673"/>
      <c r="BI50" s="770">
        <v>14003</v>
      </c>
      <c r="BJ50" s="808">
        <v>37.44</v>
      </c>
      <c r="BK50" s="770">
        <v>112294</v>
      </c>
      <c r="BL50" s="810">
        <v>300</v>
      </c>
      <c r="BN50" s="619" t="s">
        <v>411</v>
      </c>
      <c r="BO50" s="619" t="s">
        <v>412</v>
      </c>
      <c r="BP50" s="772">
        <v>1.0374915483434752</v>
      </c>
      <c r="BQ50" s="772">
        <v>0.99122807017543868</v>
      </c>
      <c r="BR50" s="772">
        <v>0.98622267759562843</v>
      </c>
      <c r="BS50" s="774"/>
      <c r="BT50" s="819">
        <v>2011</v>
      </c>
      <c r="BU50" s="776">
        <v>0.99639999999999995</v>
      </c>
      <c r="BV50" s="777"/>
      <c r="BW50" s="778">
        <v>0.56610000000000005</v>
      </c>
      <c r="BX50" s="778">
        <v>0.56399999999999995</v>
      </c>
      <c r="BY50" s="778">
        <v>0.84430000000000005</v>
      </c>
      <c r="BZ50" s="622"/>
      <c r="CA50" s="619" t="s">
        <v>413</v>
      </c>
      <c r="CB50" s="619" t="s">
        <v>624</v>
      </c>
      <c r="CC50" s="770">
        <v>35165</v>
      </c>
      <c r="CD50" s="770">
        <v>36789</v>
      </c>
      <c r="CE50" s="770">
        <v>38211</v>
      </c>
      <c r="CF50" s="820">
        <v>36721.666666666664</v>
      </c>
      <c r="CG50" s="820">
        <v>0.92769999999999997</v>
      </c>
      <c r="CH50" s="639"/>
      <c r="CI50" s="820">
        <v>-1489.3333333333358</v>
      </c>
      <c r="CJ50" s="820">
        <v>-3.9E-2</v>
      </c>
      <c r="CL50" s="619" t="s">
        <v>413</v>
      </c>
      <c r="CM50" s="619" t="s">
        <v>624</v>
      </c>
      <c r="CN50" s="780" t="s">
        <v>2</v>
      </c>
      <c r="CO50" s="781"/>
      <c r="CP50" s="780">
        <v>14003</v>
      </c>
      <c r="CQ50" s="787">
        <v>23525770</v>
      </c>
      <c r="CR50" s="787">
        <v>0</v>
      </c>
      <c r="CS50" s="787">
        <v>23525770</v>
      </c>
      <c r="CT50" s="787">
        <v>1680.05</v>
      </c>
      <c r="CU50" s="781"/>
      <c r="CV50" s="822" t="s">
        <v>2</v>
      </c>
      <c r="CW50" s="787" t="s">
        <v>2</v>
      </c>
      <c r="CX50" s="785" t="s">
        <v>2</v>
      </c>
      <c r="CY50" s="786"/>
      <c r="CZ50" s="787">
        <v>0.54300000000000004</v>
      </c>
      <c r="DA50" s="787" t="s">
        <v>2</v>
      </c>
      <c r="DB50" s="781"/>
      <c r="DC50" s="785" t="s">
        <v>2</v>
      </c>
      <c r="DX50" s="1038" t="s">
        <v>351</v>
      </c>
      <c r="DY50" s="1038" t="s">
        <v>351</v>
      </c>
      <c r="DZ50" s="1038" t="s">
        <v>744</v>
      </c>
      <c r="EA50" s="1039" t="s">
        <v>352</v>
      </c>
      <c r="EB50" s="792">
        <v>9006</v>
      </c>
      <c r="EC50" s="793"/>
      <c r="ED50" s="794">
        <v>9006</v>
      </c>
      <c r="EE50" s="794"/>
      <c r="EF50" s="793"/>
      <c r="EG50" s="794">
        <v>0.86479738813136164</v>
      </c>
      <c r="EH50" s="793"/>
      <c r="EI50" s="794">
        <v>0</v>
      </c>
      <c r="EJ50" s="794"/>
      <c r="EK50" s="794">
        <v>0</v>
      </c>
      <c r="EL50" s="794">
        <v>0</v>
      </c>
      <c r="EM50" s="793">
        <v>0</v>
      </c>
      <c r="EN50" s="793"/>
      <c r="EO50" s="795"/>
      <c r="ES50" s="823" t="s">
        <v>389</v>
      </c>
      <c r="ET50" s="824" t="s">
        <v>390</v>
      </c>
      <c r="EU50" s="841">
        <v>67871</v>
      </c>
    </row>
    <row r="51" spans="1:151" ht="15">
      <c r="A51" s="798" t="s">
        <v>415</v>
      </c>
      <c r="B51" s="799" t="s">
        <v>416</v>
      </c>
      <c r="C51" s="744">
        <v>2812</v>
      </c>
      <c r="D51" s="745">
        <v>2812</v>
      </c>
      <c r="E51" s="800"/>
      <c r="F51" s="800">
        <v>2812</v>
      </c>
      <c r="G51" s="800"/>
      <c r="H51" s="801">
        <v>2812</v>
      </c>
      <c r="K51" s="802" t="s">
        <v>415</v>
      </c>
      <c r="L51" s="803" t="s">
        <v>416</v>
      </c>
      <c r="M51" s="756">
        <v>1123941863</v>
      </c>
      <c r="N51" s="1099">
        <v>76641744</v>
      </c>
      <c r="O51" s="756">
        <f t="shared" si="0"/>
        <v>1047300119</v>
      </c>
      <c r="P51" s="802">
        <v>2011</v>
      </c>
      <c r="Q51" s="752">
        <v>1.1795</v>
      </c>
      <c r="R51" s="803">
        <f t="shared" si="1"/>
        <v>887918710</v>
      </c>
      <c r="S51" s="806">
        <f t="shared" si="2"/>
        <v>76641744</v>
      </c>
      <c r="T51" s="803">
        <v>86375588</v>
      </c>
      <c r="U51" s="803">
        <v>380376645</v>
      </c>
      <c r="V51" s="803">
        <f t="shared" si="3"/>
        <v>1431312687</v>
      </c>
      <c r="X51" s="619" t="s">
        <v>415</v>
      </c>
      <c r="Y51" s="619" t="s">
        <v>416</v>
      </c>
      <c r="Z51" s="807">
        <v>1431312687</v>
      </c>
      <c r="AA51" s="808">
        <v>9561168.7491600011</v>
      </c>
      <c r="AB51" s="756">
        <v>4157766</v>
      </c>
      <c r="AC51" s="756">
        <v>65782</v>
      </c>
      <c r="AD51" s="809">
        <v>13784716.749160001</v>
      </c>
      <c r="AE51" s="810">
        <v>2812</v>
      </c>
      <c r="AF51" s="807">
        <v>4902</v>
      </c>
      <c r="AG51" s="807">
        <v>0.84230000000000005</v>
      </c>
      <c r="AI51" s="619" t="s">
        <v>415</v>
      </c>
      <c r="AJ51" s="619" t="s">
        <v>416</v>
      </c>
      <c r="AK51" s="760">
        <v>13784716.749160001</v>
      </c>
      <c r="AL51" s="761">
        <v>2812</v>
      </c>
      <c r="AM51" s="811">
        <v>4902</v>
      </c>
      <c r="AN51" s="812">
        <v>0.84230000000000005</v>
      </c>
      <c r="AO51" s="813">
        <v>0.18310000000000001</v>
      </c>
      <c r="AP51" s="814">
        <v>0.73480000000000001</v>
      </c>
      <c r="AQ51" s="812">
        <v>0.72259999999999991</v>
      </c>
      <c r="AR51" s="815">
        <v>0.72259999999999991</v>
      </c>
      <c r="AS51" s="825">
        <v>1321.51</v>
      </c>
      <c r="AT51" s="826">
        <v>507.30999999999995</v>
      </c>
      <c r="AU51" s="814">
        <v>1426556</v>
      </c>
      <c r="AV51" s="812">
        <v>1</v>
      </c>
      <c r="AW51" s="811">
        <v>1426556</v>
      </c>
      <c r="BB51" s="619" t="s">
        <v>415</v>
      </c>
      <c r="BC51" s="619" t="s">
        <v>625</v>
      </c>
      <c r="BD51" s="768">
        <v>1431312687</v>
      </c>
      <c r="BE51" s="769">
        <v>353.25799999999998</v>
      </c>
      <c r="BF51" s="808">
        <v>4051749</v>
      </c>
      <c r="BG51" s="816">
        <v>0.18310000000000001</v>
      </c>
      <c r="BH51" s="673"/>
      <c r="BI51" s="770">
        <v>2812</v>
      </c>
      <c r="BJ51" s="808">
        <v>7.96</v>
      </c>
      <c r="BK51" s="770">
        <v>24368</v>
      </c>
      <c r="BL51" s="810">
        <v>69</v>
      </c>
      <c r="BN51" s="619" t="s">
        <v>413</v>
      </c>
      <c r="BO51" s="619" t="s">
        <v>414</v>
      </c>
      <c r="BP51" s="772">
        <v>1.0059866348448687</v>
      </c>
      <c r="BQ51" s="772">
        <v>0.99458101710506486</v>
      </c>
      <c r="BR51" s="817">
        <v>0.94300751879699229</v>
      </c>
      <c r="BS51" s="774"/>
      <c r="BT51" s="819">
        <v>2015</v>
      </c>
      <c r="BU51" s="776">
        <v>0.96020000000000005</v>
      </c>
      <c r="BV51" s="777"/>
      <c r="BW51" s="778">
        <v>0.56499999999999995</v>
      </c>
      <c r="BX51" s="778">
        <v>0.54300000000000004</v>
      </c>
      <c r="BY51" s="778">
        <v>0.81289999999999996</v>
      </c>
      <c r="BZ51" s="622"/>
      <c r="CA51" s="619" t="s">
        <v>415</v>
      </c>
      <c r="CB51" s="619" t="s">
        <v>625</v>
      </c>
      <c r="CC51" s="770">
        <v>28120</v>
      </c>
      <c r="CD51" s="770">
        <v>28780</v>
      </c>
      <c r="CE51" s="770">
        <v>30351</v>
      </c>
      <c r="CF51" s="820">
        <v>29083.666666666668</v>
      </c>
      <c r="CG51" s="820">
        <v>0.73480000000000001</v>
      </c>
      <c r="CH51" s="639"/>
      <c r="CI51" s="820">
        <v>-1267.3333333333321</v>
      </c>
      <c r="CJ51" s="820">
        <v>-4.1799999999999997E-2</v>
      </c>
      <c r="CL51" s="619" t="s">
        <v>415</v>
      </c>
      <c r="CM51" s="619" t="s">
        <v>625</v>
      </c>
      <c r="CN51" s="780">
        <v>0.72259999999999991</v>
      </c>
      <c r="CO51" s="781"/>
      <c r="CP51" s="780">
        <v>2812</v>
      </c>
      <c r="CQ51" s="787">
        <v>4273524</v>
      </c>
      <c r="CR51" s="787">
        <v>0</v>
      </c>
      <c r="CS51" s="787">
        <v>4273524</v>
      </c>
      <c r="CT51" s="787">
        <v>1519.75</v>
      </c>
      <c r="CU51" s="781"/>
      <c r="CV51" s="822">
        <v>1321.51</v>
      </c>
      <c r="CW51" s="787">
        <v>507.30999999999995</v>
      </c>
      <c r="CX51" s="785">
        <v>1</v>
      </c>
      <c r="CY51" s="786"/>
      <c r="CZ51" s="787">
        <v>0.99099999999999999</v>
      </c>
      <c r="DA51" s="787">
        <v>1</v>
      </c>
      <c r="DB51" s="781"/>
      <c r="DC51" s="785">
        <v>1</v>
      </c>
      <c r="DX51" s="1038" t="s">
        <v>351</v>
      </c>
      <c r="DY51" s="1038" t="s">
        <v>35</v>
      </c>
      <c r="DZ51" s="1038" t="s">
        <v>6</v>
      </c>
      <c r="EA51" s="1039" t="s">
        <v>36</v>
      </c>
      <c r="EB51" s="792">
        <v>666</v>
      </c>
      <c r="EC51" s="793"/>
      <c r="ED51" s="794">
        <v>666</v>
      </c>
      <c r="EE51" s="794"/>
      <c r="EF51" s="793"/>
      <c r="EG51" s="794">
        <v>6.3952371807182634E-2</v>
      </c>
      <c r="EH51" s="793"/>
      <c r="EI51" s="794">
        <v>0</v>
      </c>
      <c r="EJ51" s="794"/>
      <c r="EK51" s="794">
        <v>0</v>
      </c>
      <c r="EL51" s="794"/>
      <c r="EM51" s="793"/>
      <c r="EN51" s="793"/>
      <c r="EO51" s="795"/>
      <c r="ES51" s="823" t="s">
        <v>391</v>
      </c>
      <c r="ET51" s="824" t="s">
        <v>392</v>
      </c>
      <c r="EU51" s="841">
        <v>3938167</v>
      </c>
    </row>
    <row r="52" spans="1:151" ht="15">
      <c r="A52" s="798" t="s">
        <v>417</v>
      </c>
      <c r="B52" s="799" t="s">
        <v>418</v>
      </c>
      <c r="C52" s="744">
        <v>9000</v>
      </c>
      <c r="D52" s="745">
        <v>9000</v>
      </c>
      <c r="E52" s="800"/>
      <c r="F52" s="800">
        <v>9000</v>
      </c>
      <c r="G52" s="800"/>
      <c r="H52" s="801">
        <v>9000</v>
      </c>
      <c r="K52" s="802" t="s">
        <v>417</v>
      </c>
      <c r="L52" s="803" t="s">
        <v>418</v>
      </c>
      <c r="M52" s="756">
        <v>2769070541</v>
      </c>
      <c r="N52" s="1099">
        <v>101544890</v>
      </c>
      <c r="O52" s="756">
        <f t="shared" si="0"/>
        <v>2667525651</v>
      </c>
      <c r="P52" s="802">
        <v>2014</v>
      </c>
      <c r="Q52" s="752">
        <v>0.99870000000000003</v>
      </c>
      <c r="R52" s="803">
        <f t="shared" si="1"/>
        <v>2670997948</v>
      </c>
      <c r="S52" s="806">
        <f t="shared" si="2"/>
        <v>101544890</v>
      </c>
      <c r="T52" s="803">
        <v>91692587</v>
      </c>
      <c r="U52" s="803">
        <v>569342785</v>
      </c>
      <c r="V52" s="803">
        <f t="shared" si="3"/>
        <v>3433578210</v>
      </c>
      <c r="X52" s="619" t="s">
        <v>417</v>
      </c>
      <c r="Y52" s="619" t="s">
        <v>418</v>
      </c>
      <c r="Z52" s="807">
        <v>3433578210</v>
      </c>
      <c r="AA52" s="808">
        <v>22936302.4428</v>
      </c>
      <c r="AB52" s="756">
        <v>5691471</v>
      </c>
      <c r="AC52" s="756">
        <v>424213</v>
      </c>
      <c r="AD52" s="809">
        <v>29051986.4428</v>
      </c>
      <c r="AE52" s="810">
        <v>9000</v>
      </c>
      <c r="AF52" s="807">
        <v>3228</v>
      </c>
      <c r="AG52" s="807">
        <v>0.55459999999999998</v>
      </c>
      <c r="AI52" s="619" t="s">
        <v>417</v>
      </c>
      <c r="AJ52" s="619" t="s">
        <v>418</v>
      </c>
      <c r="AK52" s="760">
        <v>29051986.4428</v>
      </c>
      <c r="AL52" s="761">
        <v>9000</v>
      </c>
      <c r="AM52" s="811">
        <v>3228</v>
      </c>
      <c r="AN52" s="812">
        <v>0.55459999999999998</v>
      </c>
      <c r="AO52" s="813">
        <v>0.39660000000000001</v>
      </c>
      <c r="AP52" s="814">
        <v>0.71660000000000001</v>
      </c>
      <c r="AQ52" s="812">
        <v>0.61980000000000002</v>
      </c>
      <c r="AR52" s="815">
        <v>0.61980000000000002</v>
      </c>
      <c r="AS52" s="825">
        <v>1133.5</v>
      </c>
      <c r="AT52" s="826">
        <v>695.31999999999994</v>
      </c>
      <c r="AU52" s="814">
        <v>6257880</v>
      </c>
      <c r="AV52" s="812">
        <v>1</v>
      </c>
      <c r="AW52" s="811">
        <v>6257880</v>
      </c>
      <c r="BB52" s="619" t="s">
        <v>417</v>
      </c>
      <c r="BC52" s="619" t="s">
        <v>626</v>
      </c>
      <c r="BD52" s="768">
        <v>3433578210</v>
      </c>
      <c r="BE52" s="769">
        <v>391.21499999999997</v>
      </c>
      <c r="BF52" s="808">
        <v>8776704</v>
      </c>
      <c r="BG52" s="816">
        <v>0.39660000000000001</v>
      </c>
      <c r="BH52" s="673"/>
      <c r="BI52" s="770">
        <v>9000</v>
      </c>
      <c r="BJ52" s="808">
        <v>23.01</v>
      </c>
      <c r="BK52" s="770">
        <v>51800</v>
      </c>
      <c r="BL52" s="810">
        <v>132</v>
      </c>
      <c r="BN52" s="619" t="s">
        <v>415</v>
      </c>
      <c r="BO52" s="619" t="s">
        <v>416</v>
      </c>
      <c r="BP52" s="772">
        <v>1.1389303643724698</v>
      </c>
      <c r="BQ52" s="772">
        <v>1.264591511627907</v>
      </c>
      <c r="BR52" s="772">
        <v>1.13622</v>
      </c>
      <c r="BS52" s="774"/>
      <c r="BT52" s="819">
        <v>2011</v>
      </c>
      <c r="BU52" s="776">
        <v>1.1795</v>
      </c>
      <c r="BV52" s="777"/>
      <c r="BW52" s="778">
        <v>0.84</v>
      </c>
      <c r="BX52" s="778">
        <v>0.99099999999999999</v>
      </c>
      <c r="BY52" s="778">
        <v>1.4835</v>
      </c>
      <c r="BZ52" s="622"/>
      <c r="CA52" s="619" t="s">
        <v>417</v>
      </c>
      <c r="CB52" s="619" t="s">
        <v>626</v>
      </c>
      <c r="CC52" s="770">
        <v>27988</v>
      </c>
      <c r="CD52" s="770">
        <v>28394</v>
      </c>
      <c r="CE52" s="770">
        <v>28713</v>
      </c>
      <c r="CF52" s="820">
        <v>28365</v>
      </c>
      <c r="CG52" s="820">
        <v>0.71660000000000001</v>
      </c>
      <c r="CH52" s="639"/>
      <c r="CI52" s="820">
        <v>-348</v>
      </c>
      <c r="CJ52" s="820">
        <v>-1.21E-2</v>
      </c>
      <c r="CL52" s="619" t="s">
        <v>417</v>
      </c>
      <c r="CM52" s="619" t="s">
        <v>626</v>
      </c>
      <c r="CN52" s="780">
        <v>0.61980000000000002</v>
      </c>
      <c r="CO52" s="781"/>
      <c r="CP52" s="780">
        <v>9000</v>
      </c>
      <c r="CQ52" s="787">
        <v>4812418</v>
      </c>
      <c r="CR52" s="787">
        <v>0</v>
      </c>
      <c r="CS52" s="787">
        <v>4812418</v>
      </c>
      <c r="CT52" s="787">
        <v>534.71</v>
      </c>
      <c r="CU52" s="781"/>
      <c r="CV52" s="822">
        <v>1133.5</v>
      </c>
      <c r="CW52" s="787">
        <v>695.31999999999994</v>
      </c>
      <c r="CX52" s="785">
        <v>0.47199999999999998</v>
      </c>
      <c r="CY52" s="786"/>
      <c r="CZ52" s="787">
        <v>0.749</v>
      </c>
      <c r="DA52" s="787">
        <v>1</v>
      </c>
      <c r="DB52" s="781"/>
      <c r="DC52" s="785">
        <v>1</v>
      </c>
      <c r="DX52" s="1038" t="s">
        <v>351</v>
      </c>
      <c r="DY52" s="1038" t="s">
        <v>37</v>
      </c>
      <c r="DZ52" s="1038" t="s">
        <v>6</v>
      </c>
      <c r="EA52" s="1039" t="s">
        <v>38</v>
      </c>
      <c r="EB52" s="792">
        <v>512</v>
      </c>
      <c r="EC52" s="793"/>
      <c r="ED52" s="794">
        <v>512</v>
      </c>
      <c r="EE52" s="794"/>
      <c r="EF52" s="793"/>
      <c r="EG52" s="794">
        <v>4.9164586134050316E-2</v>
      </c>
      <c r="EH52" s="793"/>
      <c r="EI52" s="794">
        <v>0</v>
      </c>
      <c r="EJ52" s="794"/>
      <c r="EK52" s="794">
        <v>0</v>
      </c>
      <c r="EL52" s="794"/>
      <c r="EM52" s="793"/>
      <c r="EN52" s="793"/>
      <c r="EO52" s="795"/>
      <c r="ES52" s="823" t="s">
        <v>393</v>
      </c>
      <c r="ET52" s="824" t="s">
        <v>404</v>
      </c>
      <c r="EU52" s="841">
        <v>2164500</v>
      </c>
    </row>
    <row r="53" spans="1:151" ht="15">
      <c r="A53" s="798" t="s">
        <v>419</v>
      </c>
      <c r="B53" s="799" t="s">
        <v>420</v>
      </c>
      <c r="C53" s="744">
        <v>603</v>
      </c>
      <c r="D53" s="745">
        <v>603</v>
      </c>
      <c r="E53" s="800"/>
      <c r="F53" s="800">
        <v>603</v>
      </c>
      <c r="G53" s="800"/>
      <c r="H53" s="801">
        <v>603</v>
      </c>
      <c r="K53" s="802" t="s">
        <v>419</v>
      </c>
      <c r="L53" s="803" t="s">
        <v>420</v>
      </c>
      <c r="M53" s="756">
        <v>1026391541</v>
      </c>
      <c r="N53" s="1099">
        <v>111428169</v>
      </c>
      <c r="O53" s="756">
        <f t="shared" si="0"/>
        <v>914963372</v>
      </c>
      <c r="P53" s="802">
        <v>2009</v>
      </c>
      <c r="Q53" s="752">
        <v>1.0840000000000001</v>
      </c>
      <c r="R53" s="803">
        <f t="shared" si="1"/>
        <v>844062151</v>
      </c>
      <c r="S53" s="806">
        <f t="shared" si="2"/>
        <v>111428169</v>
      </c>
      <c r="T53" s="803">
        <v>27816647</v>
      </c>
      <c r="U53" s="803">
        <v>102569769</v>
      </c>
      <c r="V53" s="803">
        <f t="shared" si="3"/>
        <v>1085876736</v>
      </c>
      <c r="X53" s="619" t="s">
        <v>419</v>
      </c>
      <c r="Y53" s="619" t="s">
        <v>420</v>
      </c>
      <c r="Z53" s="807">
        <v>1085876736</v>
      </c>
      <c r="AA53" s="808">
        <v>7253656.5964799998</v>
      </c>
      <c r="AB53" s="756">
        <v>1409589</v>
      </c>
      <c r="AC53" s="756">
        <v>24735</v>
      </c>
      <c r="AD53" s="809">
        <v>8687980.5964800008</v>
      </c>
      <c r="AE53" s="810">
        <v>603</v>
      </c>
      <c r="AF53" s="807">
        <v>14408</v>
      </c>
      <c r="AG53" s="807">
        <v>2.4756</v>
      </c>
      <c r="AI53" s="619" t="s">
        <v>419</v>
      </c>
      <c r="AJ53" s="619" t="s">
        <v>420</v>
      </c>
      <c r="AK53" s="760">
        <v>8687980.5964800008</v>
      </c>
      <c r="AL53" s="761">
        <v>603</v>
      </c>
      <c r="AM53" s="811">
        <v>14408</v>
      </c>
      <c r="AN53" s="812">
        <v>2.4756</v>
      </c>
      <c r="AO53" s="813">
        <v>8.0100000000000005E-2</v>
      </c>
      <c r="AP53" s="814">
        <v>0.88690000000000002</v>
      </c>
      <c r="AQ53" s="812">
        <v>1.4417</v>
      </c>
      <c r="AR53" s="815" t="s">
        <v>2</v>
      </c>
      <c r="AS53" s="825" t="s">
        <v>2</v>
      </c>
      <c r="AT53" s="826" t="s">
        <v>2</v>
      </c>
      <c r="AU53" s="814">
        <v>0</v>
      </c>
      <c r="AV53" s="812" t="s">
        <v>2</v>
      </c>
      <c r="AW53" s="811">
        <v>0</v>
      </c>
      <c r="BB53" s="619" t="s">
        <v>419</v>
      </c>
      <c r="BC53" s="619" t="s">
        <v>627</v>
      </c>
      <c r="BD53" s="768">
        <v>1085876736</v>
      </c>
      <c r="BE53" s="769">
        <v>612.79499999999996</v>
      </c>
      <c r="BF53" s="808">
        <v>1772007</v>
      </c>
      <c r="BG53" s="816">
        <v>8.0100000000000005E-2</v>
      </c>
      <c r="BH53" s="673"/>
      <c r="BI53" s="770">
        <v>603</v>
      </c>
      <c r="BJ53" s="808">
        <v>0.98</v>
      </c>
      <c r="BK53" s="770">
        <v>5625</v>
      </c>
      <c r="BL53" s="810">
        <v>9</v>
      </c>
      <c r="BN53" s="619" t="s">
        <v>417</v>
      </c>
      <c r="BO53" s="619" t="s">
        <v>418</v>
      </c>
      <c r="BP53" s="772">
        <v>0.9953448275862069</v>
      </c>
      <c r="BQ53" s="817">
        <v>0.99323059988992835</v>
      </c>
      <c r="BR53" s="772">
        <v>1.0035443569553806</v>
      </c>
      <c r="BS53" s="774"/>
      <c r="BT53" s="819">
        <v>2014</v>
      </c>
      <c r="BU53" s="776">
        <v>0.99870000000000003</v>
      </c>
      <c r="BV53" s="777"/>
      <c r="BW53" s="778">
        <v>0.75</v>
      </c>
      <c r="BX53" s="778">
        <v>0.749</v>
      </c>
      <c r="BY53" s="778">
        <v>1.1213</v>
      </c>
      <c r="BZ53" s="622"/>
      <c r="CA53" s="619" t="s">
        <v>419</v>
      </c>
      <c r="CB53" s="619" t="s">
        <v>627</v>
      </c>
      <c r="CC53" s="770">
        <v>34360</v>
      </c>
      <c r="CD53" s="770">
        <v>36066</v>
      </c>
      <c r="CE53" s="770">
        <v>34896</v>
      </c>
      <c r="CF53" s="820">
        <v>35107.333333333336</v>
      </c>
      <c r="CG53" s="820">
        <v>0.88690000000000002</v>
      </c>
      <c r="CH53" s="639"/>
      <c r="CI53" s="820">
        <v>211.33333333333576</v>
      </c>
      <c r="CJ53" s="820">
        <v>6.1000000000000004E-3</v>
      </c>
      <c r="CL53" s="619" t="s">
        <v>419</v>
      </c>
      <c r="CM53" s="619" t="s">
        <v>627</v>
      </c>
      <c r="CN53" s="780" t="s">
        <v>2</v>
      </c>
      <c r="CO53" s="781"/>
      <c r="CP53" s="780">
        <v>603</v>
      </c>
      <c r="CQ53" s="787">
        <v>1470336</v>
      </c>
      <c r="CR53" s="787">
        <v>0</v>
      </c>
      <c r="CS53" s="787">
        <v>1470336</v>
      </c>
      <c r="CT53" s="787">
        <v>2438.37</v>
      </c>
      <c r="CU53" s="781"/>
      <c r="CV53" s="822" t="s">
        <v>2</v>
      </c>
      <c r="CW53" s="787" t="s">
        <v>2</v>
      </c>
      <c r="CX53" s="785" t="s">
        <v>2</v>
      </c>
      <c r="CY53" s="786"/>
      <c r="CZ53" s="787">
        <v>0.69399999999999995</v>
      </c>
      <c r="DA53" s="787">
        <v>1</v>
      </c>
      <c r="DB53" s="781"/>
      <c r="DC53" s="785" t="s">
        <v>2</v>
      </c>
      <c r="DX53" s="1044" t="s">
        <v>351</v>
      </c>
      <c r="DY53" s="1040" t="s">
        <v>822</v>
      </c>
      <c r="DZ53" s="1040" t="s">
        <v>6</v>
      </c>
      <c r="EA53" s="1041" t="s">
        <v>823</v>
      </c>
      <c r="EB53" s="792">
        <v>230</v>
      </c>
      <c r="EC53" s="827"/>
      <c r="ED53" s="828">
        <v>230</v>
      </c>
      <c r="EE53" s="828">
        <v>10414</v>
      </c>
      <c r="EF53" s="827"/>
      <c r="EG53" s="828">
        <v>2.2085653927405417E-2</v>
      </c>
      <c r="EH53" s="827"/>
      <c r="EI53" s="794">
        <v>0</v>
      </c>
      <c r="EJ53" s="828"/>
      <c r="EK53" s="828">
        <v>0</v>
      </c>
      <c r="EL53" s="828"/>
      <c r="EM53" s="827"/>
      <c r="EN53" s="827"/>
      <c r="EO53" s="829"/>
      <c r="ES53" s="823" t="s">
        <v>405</v>
      </c>
      <c r="ET53" s="824" t="s">
        <v>406</v>
      </c>
      <c r="EU53" s="841">
        <v>0</v>
      </c>
    </row>
    <row r="54" spans="1:151" ht="15">
      <c r="A54" s="798" t="s">
        <v>421</v>
      </c>
      <c r="B54" s="799" t="s">
        <v>422</v>
      </c>
      <c r="C54" s="744">
        <v>20437</v>
      </c>
      <c r="D54" s="745">
        <v>31435</v>
      </c>
      <c r="E54" s="800"/>
      <c r="F54" s="800">
        <v>31435</v>
      </c>
      <c r="G54" s="800"/>
      <c r="H54" s="801">
        <v>31435</v>
      </c>
      <c r="K54" s="802" t="s">
        <v>421</v>
      </c>
      <c r="L54" s="803" t="s">
        <v>422</v>
      </c>
      <c r="M54" s="756">
        <v>17815917968</v>
      </c>
      <c r="N54" s="1099">
        <v>327214000</v>
      </c>
      <c r="O54" s="756">
        <f t="shared" si="0"/>
        <v>17488703968</v>
      </c>
      <c r="P54" s="802">
        <v>2015</v>
      </c>
      <c r="Q54" s="752">
        <v>0.96789999999999998</v>
      </c>
      <c r="R54" s="803">
        <f t="shared" si="1"/>
        <v>18068709544</v>
      </c>
      <c r="S54" s="806">
        <f t="shared" si="2"/>
        <v>327214000</v>
      </c>
      <c r="T54" s="803">
        <v>408713398</v>
      </c>
      <c r="U54" s="803">
        <v>3869974744</v>
      </c>
      <c r="V54" s="803">
        <f t="shared" si="3"/>
        <v>22674611686</v>
      </c>
      <c r="X54" s="619" t="s">
        <v>421</v>
      </c>
      <c r="Y54" s="619" t="s">
        <v>422</v>
      </c>
      <c r="Z54" s="807">
        <v>22674611686</v>
      </c>
      <c r="AA54" s="808">
        <v>151466406.06248</v>
      </c>
      <c r="AB54" s="756">
        <v>31750615</v>
      </c>
      <c r="AC54" s="756">
        <v>837523</v>
      </c>
      <c r="AD54" s="809">
        <v>184054544.06248</v>
      </c>
      <c r="AE54" s="810">
        <v>31435</v>
      </c>
      <c r="AF54" s="807">
        <v>5855</v>
      </c>
      <c r="AG54" s="807">
        <v>1.006</v>
      </c>
      <c r="AI54" s="619" t="s">
        <v>421</v>
      </c>
      <c r="AJ54" s="619" t="s">
        <v>422</v>
      </c>
      <c r="AK54" s="760">
        <v>184054544.06248</v>
      </c>
      <c r="AL54" s="761">
        <v>31435</v>
      </c>
      <c r="AM54" s="811">
        <v>5855</v>
      </c>
      <c r="AN54" s="812">
        <v>1.006</v>
      </c>
      <c r="AO54" s="813">
        <v>1.7802</v>
      </c>
      <c r="AP54" s="814">
        <v>1.0818000000000001</v>
      </c>
      <c r="AQ54" s="812">
        <v>1.1213</v>
      </c>
      <c r="AR54" s="815" t="s">
        <v>2</v>
      </c>
      <c r="AS54" s="825" t="s">
        <v>2</v>
      </c>
      <c r="AT54" s="826" t="s">
        <v>2</v>
      </c>
      <c r="AU54" s="814">
        <v>0</v>
      </c>
      <c r="AV54" s="812" t="s">
        <v>2</v>
      </c>
      <c r="AW54" s="811">
        <v>0</v>
      </c>
      <c r="BB54" s="619" t="s">
        <v>421</v>
      </c>
      <c r="BC54" s="619" t="s">
        <v>628</v>
      </c>
      <c r="BD54" s="768">
        <v>22674611686</v>
      </c>
      <c r="BE54" s="769">
        <v>575.56799999999998</v>
      </c>
      <c r="BF54" s="808">
        <v>39395192</v>
      </c>
      <c r="BG54" s="816">
        <v>1.7802</v>
      </c>
      <c r="BH54" s="673"/>
      <c r="BI54" s="770">
        <v>31435</v>
      </c>
      <c r="BJ54" s="808">
        <v>54.62</v>
      </c>
      <c r="BK54" s="770">
        <v>170202</v>
      </c>
      <c r="BL54" s="810">
        <v>296</v>
      </c>
      <c r="BN54" s="619" t="s">
        <v>419</v>
      </c>
      <c r="BO54" s="619" t="s">
        <v>420</v>
      </c>
      <c r="BP54" s="772">
        <v>1.0909515939238341</v>
      </c>
      <c r="BQ54" s="772">
        <v>1.036358064516129</v>
      </c>
      <c r="BR54" s="772">
        <v>1.113475</v>
      </c>
      <c r="BS54" s="774"/>
      <c r="BT54" s="819">
        <v>2009</v>
      </c>
      <c r="BU54" s="776">
        <v>1.0840000000000001</v>
      </c>
      <c r="BV54" s="777"/>
      <c r="BW54" s="778">
        <v>0.64</v>
      </c>
      <c r="BX54" s="778">
        <v>0.69399999999999995</v>
      </c>
      <c r="BY54" s="778">
        <v>1.0388999999999999</v>
      </c>
      <c r="BZ54" s="622"/>
      <c r="CA54" s="619" t="s">
        <v>421</v>
      </c>
      <c r="CB54" s="619" t="s">
        <v>628</v>
      </c>
      <c r="CC54" s="770">
        <v>40346</v>
      </c>
      <c r="CD54" s="770">
        <v>42941</v>
      </c>
      <c r="CE54" s="770">
        <v>45170</v>
      </c>
      <c r="CF54" s="820">
        <v>42819</v>
      </c>
      <c r="CG54" s="820">
        <v>1.0818000000000001</v>
      </c>
      <c r="CH54" s="639"/>
      <c r="CI54" s="820">
        <v>-2351</v>
      </c>
      <c r="CJ54" s="820">
        <v>-5.1999999999999998E-2</v>
      </c>
      <c r="CL54" s="619" t="s">
        <v>421</v>
      </c>
      <c r="CM54" s="619" t="s">
        <v>628</v>
      </c>
      <c r="CN54" s="780" t="s">
        <v>2</v>
      </c>
      <c r="CO54" s="781"/>
      <c r="CP54" s="780">
        <v>31435</v>
      </c>
      <c r="CQ54" s="787">
        <v>43169620</v>
      </c>
      <c r="CR54" s="787">
        <v>5592402</v>
      </c>
      <c r="CS54" s="787">
        <v>48762022</v>
      </c>
      <c r="CT54" s="787">
        <v>1551.2</v>
      </c>
      <c r="CU54" s="781"/>
      <c r="CV54" s="822" t="s">
        <v>2</v>
      </c>
      <c r="CW54" s="787" t="s">
        <v>2</v>
      </c>
      <c r="CX54" s="785" t="s">
        <v>2</v>
      </c>
      <c r="CY54" s="786"/>
      <c r="CZ54" s="787">
        <v>0.51100000000000001</v>
      </c>
      <c r="DA54" s="787" t="s">
        <v>2</v>
      </c>
      <c r="DB54" s="781"/>
      <c r="DC54" s="785" t="s">
        <v>2</v>
      </c>
      <c r="DX54" s="1038" t="s">
        <v>353</v>
      </c>
      <c r="DY54" s="1038" t="s">
        <v>353</v>
      </c>
      <c r="DZ54" s="1038" t="s">
        <v>744</v>
      </c>
      <c r="EA54" s="1039" t="s">
        <v>354</v>
      </c>
      <c r="EB54" s="792">
        <v>3244</v>
      </c>
      <c r="EC54" s="793"/>
      <c r="ED54" s="794">
        <v>3244</v>
      </c>
      <c r="EE54" s="794"/>
      <c r="EF54" s="793"/>
      <c r="EG54" s="794">
        <v>0.93433179723502302</v>
      </c>
      <c r="EH54" s="793"/>
      <c r="EI54" s="794">
        <v>565762</v>
      </c>
      <c r="EJ54" s="794"/>
      <c r="EK54" s="794">
        <v>528609</v>
      </c>
      <c r="EL54" s="794">
        <v>565762</v>
      </c>
      <c r="EM54" s="793">
        <v>0</v>
      </c>
      <c r="EN54" s="793"/>
      <c r="EO54" s="795"/>
      <c r="ES54" s="823" t="s">
        <v>407</v>
      </c>
      <c r="ET54" s="824" t="s">
        <v>408</v>
      </c>
      <c r="EU54" s="841">
        <v>1077322</v>
      </c>
    </row>
    <row r="55" spans="1:151" ht="15">
      <c r="A55" s="798" t="s">
        <v>423</v>
      </c>
      <c r="B55" s="799" t="s">
        <v>424</v>
      </c>
      <c r="C55" s="744">
        <v>3755</v>
      </c>
      <c r="D55" s="745">
        <v>4112</v>
      </c>
      <c r="E55" s="800"/>
      <c r="F55" s="800">
        <v>4112</v>
      </c>
      <c r="G55" s="800"/>
      <c r="H55" s="801">
        <v>4112</v>
      </c>
      <c r="K55" s="802" t="s">
        <v>423</v>
      </c>
      <c r="L55" s="803" t="s">
        <v>424</v>
      </c>
      <c r="M55" s="756">
        <v>8517111965</v>
      </c>
      <c r="N55" s="1099">
        <v>129633270</v>
      </c>
      <c r="O55" s="756">
        <f t="shared" si="0"/>
        <v>8387478695</v>
      </c>
      <c r="P55" s="802">
        <v>2016</v>
      </c>
      <c r="Q55" s="752">
        <v>1.0526315789473684</v>
      </c>
      <c r="R55" s="803">
        <f t="shared" si="1"/>
        <v>7968104760</v>
      </c>
      <c r="S55" s="806">
        <f t="shared" si="2"/>
        <v>129633270</v>
      </c>
      <c r="T55" s="803">
        <v>178326942</v>
      </c>
      <c r="U55" s="803">
        <v>457182198</v>
      </c>
      <c r="V55" s="803">
        <f t="shared" si="3"/>
        <v>8733247170</v>
      </c>
      <c r="X55" s="619" t="s">
        <v>423</v>
      </c>
      <c r="Y55" s="619" t="s">
        <v>424</v>
      </c>
      <c r="Z55" s="807">
        <v>8733247170</v>
      </c>
      <c r="AA55" s="808">
        <v>58338091.095600002</v>
      </c>
      <c r="AB55" s="756">
        <v>10057012</v>
      </c>
      <c r="AC55" s="756">
        <v>188876</v>
      </c>
      <c r="AD55" s="809">
        <v>68583979.095600009</v>
      </c>
      <c r="AE55" s="810">
        <v>4112</v>
      </c>
      <c r="AF55" s="807">
        <v>16679</v>
      </c>
      <c r="AG55" s="807">
        <v>2.8658000000000001</v>
      </c>
      <c r="AI55" s="619" t="s">
        <v>423</v>
      </c>
      <c r="AJ55" s="619" t="s">
        <v>424</v>
      </c>
      <c r="AK55" s="760">
        <v>68583979.095600009</v>
      </c>
      <c r="AL55" s="761">
        <v>4112</v>
      </c>
      <c r="AM55" s="811">
        <v>16679</v>
      </c>
      <c r="AN55" s="812">
        <v>2.8658000000000001</v>
      </c>
      <c r="AO55" s="813">
        <v>0.80420000000000003</v>
      </c>
      <c r="AP55" s="814">
        <v>0.77749999999999997</v>
      </c>
      <c r="AQ55" s="812">
        <v>1.6155000000000002</v>
      </c>
      <c r="AR55" s="815" t="s">
        <v>2</v>
      </c>
      <c r="AS55" s="825" t="s">
        <v>2</v>
      </c>
      <c r="AT55" s="826" t="s">
        <v>2</v>
      </c>
      <c r="AU55" s="814">
        <v>0</v>
      </c>
      <c r="AV55" s="812" t="s">
        <v>2</v>
      </c>
      <c r="AW55" s="811">
        <v>0</v>
      </c>
      <c r="BB55" s="619" t="s">
        <v>423</v>
      </c>
      <c r="BC55" s="619" t="s">
        <v>629</v>
      </c>
      <c r="BD55" s="768">
        <v>8733247170</v>
      </c>
      <c r="BE55" s="769">
        <v>490.714</v>
      </c>
      <c r="BF55" s="808">
        <v>17797021</v>
      </c>
      <c r="BG55" s="816">
        <v>0.80420000000000003</v>
      </c>
      <c r="BH55" s="673"/>
      <c r="BI55" s="770">
        <v>4112</v>
      </c>
      <c r="BJ55" s="808">
        <v>8.3800000000000008</v>
      </c>
      <c r="BK55" s="770">
        <v>41562</v>
      </c>
      <c r="BL55" s="810">
        <v>85</v>
      </c>
      <c r="BN55" s="619" t="s">
        <v>421</v>
      </c>
      <c r="BO55" s="619" t="s">
        <v>422</v>
      </c>
      <c r="BP55" s="772">
        <v>1</v>
      </c>
      <c r="BQ55" s="772">
        <v>0.98452554744525544</v>
      </c>
      <c r="BR55" s="817">
        <v>0.95960474308300392</v>
      </c>
      <c r="BS55" s="774"/>
      <c r="BT55" s="819">
        <v>2015</v>
      </c>
      <c r="BU55" s="776">
        <v>0.96789999999999998</v>
      </c>
      <c r="BV55" s="777"/>
      <c r="BW55" s="778">
        <v>0.52749999999999997</v>
      </c>
      <c r="BX55" s="778">
        <v>0.51100000000000001</v>
      </c>
      <c r="BY55" s="778">
        <v>0.76500000000000001</v>
      </c>
      <c r="BZ55" s="622"/>
      <c r="CA55" s="619" t="s">
        <v>423</v>
      </c>
      <c r="CB55" s="619" t="s">
        <v>629</v>
      </c>
      <c r="CC55" s="770">
        <v>28989</v>
      </c>
      <c r="CD55" s="770">
        <v>30928</v>
      </c>
      <c r="CE55" s="770">
        <v>32411</v>
      </c>
      <c r="CF55" s="820">
        <v>30776</v>
      </c>
      <c r="CG55" s="820">
        <v>0.77749999999999997</v>
      </c>
      <c r="CH55" s="639"/>
      <c r="CI55" s="820">
        <v>-1635</v>
      </c>
      <c r="CJ55" s="820">
        <v>-5.04E-2</v>
      </c>
      <c r="CL55" s="619" t="s">
        <v>423</v>
      </c>
      <c r="CM55" s="619" t="s">
        <v>629</v>
      </c>
      <c r="CN55" s="780" t="s">
        <v>2</v>
      </c>
      <c r="CO55" s="781"/>
      <c r="CP55" s="780">
        <v>4112</v>
      </c>
      <c r="CQ55" s="787">
        <v>6779482</v>
      </c>
      <c r="CR55" s="787">
        <v>0</v>
      </c>
      <c r="CS55" s="787">
        <v>6779482</v>
      </c>
      <c r="CT55" s="787">
        <v>1648.71</v>
      </c>
      <c r="CU55" s="781"/>
      <c r="CV55" s="822" t="s">
        <v>2</v>
      </c>
      <c r="CW55" s="787" t="s">
        <v>2</v>
      </c>
      <c r="CX55" s="785" t="s">
        <v>2</v>
      </c>
      <c r="CY55" s="786"/>
      <c r="CZ55" s="787">
        <v>0.38900000000000001</v>
      </c>
      <c r="DA55" s="787" t="s">
        <v>2</v>
      </c>
      <c r="DB55" s="781"/>
      <c r="DC55" s="785" t="s">
        <v>2</v>
      </c>
      <c r="DX55" s="1040" t="s">
        <v>353</v>
      </c>
      <c r="DY55" s="1040" t="s">
        <v>39</v>
      </c>
      <c r="DZ55" s="1040" t="s">
        <v>6</v>
      </c>
      <c r="EA55" s="1041" t="s">
        <v>40</v>
      </c>
      <c r="EB55" s="792">
        <v>228</v>
      </c>
      <c r="EC55" s="827"/>
      <c r="ED55" s="828">
        <v>228</v>
      </c>
      <c r="EE55" s="828">
        <v>3472</v>
      </c>
      <c r="EF55" s="827"/>
      <c r="EG55" s="828">
        <v>6.5668202764976952E-2</v>
      </c>
      <c r="EH55" s="827"/>
      <c r="EI55" s="794">
        <v>0</v>
      </c>
      <c r="EJ55" s="828"/>
      <c r="EK55" s="828">
        <v>37153</v>
      </c>
      <c r="EL55" s="828"/>
      <c r="EM55" s="827"/>
      <c r="EN55" s="827"/>
      <c r="EO55" s="829"/>
      <c r="ES55" s="823" t="s">
        <v>82</v>
      </c>
      <c r="ET55" s="824" t="s">
        <v>83</v>
      </c>
      <c r="EU55" s="841">
        <v>1251211</v>
      </c>
    </row>
    <row r="56" spans="1:151" ht="15">
      <c r="A56" s="798" t="s">
        <v>425</v>
      </c>
      <c r="B56" s="799" t="s">
        <v>426</v>
      </c>
      <c r="C56" s="744">
        <v>36550</v>
      </c>
      <c r="D56" s="745">
        <v>37525</v>
      </c>
      <c r="E56" s="800"/>
      <c r="F56" s="800">
        <v>37525</v>
      </c>
      <c r="G56" s="800"/>
      <c r="H56" s="801">
        <v>37525</v>
      </c>
      <c r="K56" s="802" t="s">
        <v>425</v>
      </c>
      <c r="L56" s="803" t="s">
        <v>426</v>
      </c>
      <c r="M56" s="756">
        <v>11991732249</v>
      </c>
      <c r="N56" s="1099">
        <v>236557860</v>
      </c>
      <c r="O56" s="756">
        <f t="shared" si="0"/>
        <v>11755174389</v>
      </c>
      <c r="P56" s="802">
        <v>2011</v>
      </c>
      <c r="Q56" s="752">
        <v>0.96950000000000003</v>
      </c>
      <c r="R56" s="803">
        <f t="shared" si="1"/>
        <v>12124986477</v>
      </c>
      <c r="S56" s="806">
        <f t="shared" si="2"/>
        <v>236557860</v>
      </c>
      <c r="T56" s="803">
        <v>369799819</v>
      </c>
      <c r="U56" s="803">
        <v>3137411350</v>
      </c>
      <c r="V56" s="803">
        <f t="shared" si="3"/>
        <v>15868755506</v>
      </c>
      <c r="X56" s="619" t="s">
        <v>425</v>
      </c>
      <c r="Y56" s="619" t="s">
        <v>426</v>
      </c>
      <c r="Z56" s="807">
        <v>15868755506</v>
      </c>
      <c r="AA56" s="808">
        <v>106003286.78008001</v>
      </c>
      <c r="AB56" s="756">
        <v>30840561</v>
      </c>
      <c r="AC56" s="756">
        <v>384652</v>
      </c>
      <c r="AD56" s="809">
        <v>137228499.78008002</v>
      </c>
      <c r="AE56" s="810">
        <v>37525</v>
      </c>
      <c r="AF56" s="807">
        <v>3657</v>
      </c>
      <c r="AG56" s="807">
        <v>0.62839999999999996</v>
      </c>
      <c r="AI56" s="619" t="s">
        <v>425</v>
      </c>
      <c r="AJ56" s="619" t="s">
        <v>426</v>
      </c>
      <c r="AK56" s="760">
        <v>137228499.78008002</v>
      </c>
      <c r="AL56" s="761">
        <v>37525</v>
      </c>
      <c r="AM56" s="811">
        <v>3657</v>
      </c>
      <c r="AN56" s="812">
        <v>0.62839999999999996</v>
      </c>
      <c r="AO56" s="813">
        <v>0.90559999999999996</v>
      </c>
      <c r="AP56" s="814">
        <v>0.87690000000000001</v>
      </c>
      <c r="AQ56" s="812">
        <v>0.78049999999999997</v>
      </c>
      <c r="AR56" s="815">
        <v>0.78049999999999997</v>
      </c>
      <c r="AS56" s="825">
        <v>1427.39</v>
      </c>
      <c r="AT56" s="826">
        <v>401.42999999999984</v>
      </c>
      <c r="AU56" s="814">
        <v>15063661</v>
      </c>
      <c r="AV56" s="812">
        <v>1</v>
      </c>
      <c r="AW56" s="811">
        <v>15063661</v>
      </c>
      <c r="BB56" s="619" t="s">
        <v>425</v>
      </c>
      <c r="BC56" s="619" t="s">
        <v>630</v>
      </c>
      <c r="BD56" s="768">
        <v>15868755506</v>
      </c>
      <c r="BE56" s="769">
        <v>791.85500000000002</v>
      </c>
      <c r="BF56" s="808">
        <v>20039976</v>
      </c>
      <c r="BG56" s="816">
        <v>0.90559999999999996</v>
      </c>
      <c r="BH56" s="673"/>
      <c r="BI56" s="770">
        <v>37525</v>
      </c>
      <c r="BJ56" s="808">
        <v>47.39</v>
      </c>
      <c r="BK56" s="770">
        <v>184322</v>
      </c>
      <c r="BL56" s="810">
        <v>233</v>
      </c>
      <c r="BN56" s="619" t="s">
        <v>423</v>
      </c>
      <c r="BO56" s="619" t="s">
        <v>424</v>
      </c>
      <c r="BP56" s="772">
        <v>1.3609907586503329</v>
      </c>
      <c r="BQ56" s="772">
        <v>1.4044794007490637</v>
      </c>
      <c r="BR56" s="772">
        <v>1.0526315789473684</v>
      </c>
      <c r="BS56" s="774"/>
      <c r="BT56" s="819">
        <v>2016</v>
      </c>
      <c r="BU56" s="776">
        <v>1.0526315789473684</v>
      </c>
      <c r="BV56" s="777"/>
      <c r="BW56" s="778">
        <v>0.37</v>
      </c>
      <c r="BX56" s="778">
        <v>0.38900000000000001</v>
      </c>
      <c r="BY56" s="778">
        <v>0.58230000000000004</v>
      </c>
      <c r="BZ56" s="622"/>
      <c r="CA56" s="619" t="s">
        <v>425</v>
      </c>
      <c r="CB56" s="619" t="s">
        <v>630</v>
      </c>
      <c r="CC56" s="770">
        <v>33390</v>
      </c>
      <c r="CD56" s="770">
        <v>34722</v>
      </c>
      <c r="CE56" s="770">
        <v>36015</v>
      </c>
      <c r="CF56" s="820">
        <v>34709</v>
      </c>
      <c r="CG56" s="820">
        <v>0.87690000000000001</v>
      </c>
      <c r="CH56" s="639"/>
      <c r="CI56" s="820">
        <v>-1306</v>
      </c>
      <c r="CJ56" s="820">
        <v>-3.6299999999999999E-2</v>
      </c>
      <c r="CL56" s="619" t="s">
        <v>425</v>
      </c>
      <c r="CM56" s="619" t="s">
        <v>630</v>
      </c>
      <c r="CN56" s="780">
        <v>0.78049999999999997</v>
      </c>
      <c r="CO56" s="781"/>
      <c r="CP56" s="780">
        <v>37525</v>
      </c>
      <c r="CQ56" s="787">
        <v>53493000</v>
      </c>
      <c r="CR56" s="787">
        <v>0</v>
      </c>
      <c r="CS56" s="787">
        <v>53493000</v>
      </c>
      <c r="CT56" s="787">
        <v>1425.53</v>
      </c>
      <c r="CU56" s="781"/>
      <c r="CV56" s="822">
        <v>1427.39</v>
      </c>
      <c r="CW56" s="787">
        <v>401.42999999999984</v>
      </c>
      <c r="CX56" s="785">
        <v>0.999</v>
      </c>
      <c r="CY56" s="786"/>
      <c r="CZ56" s="787">
        <v>0.75600000000000001</v>
      </c>
      <c r="DA56" s="787">
        <v>1</v>
      </c>
      <c r="DB56" s="781"/>
      <c r="DC56" s="785">
        <v>1</v>
      </c>
      <c r="DX56" s="1040" t="s">
        <v>355</v>
      </c>
      <c r="DY56" s="1040" t="s">
        <v>355</v>
      </c>
      <c r="DZ56" s="1040" t="s">
        <v>744</v>
      </c>
      <c r="EA56" s="1041" t="s">
        <v>356</v>
      </c>
      <c r="EB56" s="792">
        <v>1973</v>
      </c>
      <c r="EC56" s="827"/>
      <c r="ED56" s="828">
        <v>1973</v>
      </c>
      <c r="EE56" s="828">
        <v>1973</v>
      </c>
      <c r="EF56" s="827"/>
      <c r="EG56" s="828"/>
      <c r="EH56" s="827"/>
      <c r="EI56" s="794">
        <v>389332</v>
      </c>
      <c r="EJ56" s="828"/>
      <c r="EK56" s="828">
        <v>389332</v>
      </c>
      <c r="EL56" s="828">
        <v>389332</v>
      </c>
      <c r="EM56" s="827">
        <v>0</v>
      </c>
      <c r="EN56" s="827"/>
      <c r="EO56" s="829"/>
      <c r="ES56" s="823" t="s">
        <v>84</v>
      </c>
      <c r="ET56" s="824" t="s">
        <v>85</v>
      </c>
      <c r="EU56" s="841">
        <v>391793</v>
      </c>
    </row>
    <row r="57" spans="1:151" ht="15">
      <c r="A57" s="798" t="s">
        <v>427</v>
      </c>
      <c r="B57" s="799" t="s">
        <v>428</v>
      </c>
      <c r="C57" s="744">
        <v>1086</v>
      </c>
      <c r="D57" s="745">
        <v>1086</v>
      </c>
      <c r="E57" s="800"/>
      <c r="F57" s="800">
        <v>1086</v>
      </c>
      <c r="G57" s="800"/>
      <c r="H57" s="801">
        <v>1086</v>
      </c>
      <c r="K57" s="802" t="s">
        <v>427</v>
      </c>
      <c r="L57" s="803" t="s">
        <v>428</v>
      </c>
      <c r="M57" s="756">
        <v>641541299</v>
      </c>
      <c r="N57" s="1099">
        <v>102353393</v>
      </c>
      <c r="O57" s="756">
        <f t="shared" si="0"/>
        <v>539187906</v>
      </c>
      <c r="P57" s="802">
        <v>2014</v>
      </c>
      <c r="Q57" s="752">
        <v>0.9597</v>
      </c>
      <c r="R57" s="803">
        <f t="shared" si="1"/>
        <v>561829641</v>
      </c>
      <c r="S57" s="806">
        <f t="shared" si="2"/>
        <v>102353393</v>
      </c>
      <c r="T57" s="803">
        <v>46555750</v>
      </c>
      <c r="U57" s="803">
        <v>135020053</v>
      </c>
      <c r="V57" s="803">
        <f t="shared" si="3"/>
        <v>845758837</v>
      </c>
      <c r="X57" s="619" t="s">
        <v>427</v>
      </c>
      <c r="Y57" s="619" t="s">
        <v>428</v>
      </c>
      <c r="Z57" s="807">
        <v>845758837</v>
      </c>
      <c r="AA57" s="808">
        <v>5649669.0311599998</v>
      </c>
      <c r="AB57" s="756">
        <v>1066227</v>
      </c>
      <c r="AC57" s="756">
        <v>91555</v>
      </c>
      <c r="AD57" s="809">
        <v>6807451.0311599998</v>
      </c>
      <c r="AE57" s="810">
        <v>1086</v>
      </c>
      <c r="AF57" s="807">
        <v>6268</v>
      </c>
      <c r="AG57" s="807">
        <v>1.077</v>
      </c>
      <c r="AI57" s="619" t="s">
        <v>427</v>
      </c>
      <c r="AJ57" s="619" t="s">
        <v>428</v>
      </c>
      <c r="AK57" s="760">
        <v>6807451.0311599998</v>
      </c>
      <c r="AL57" s="761">
        <v>1086</v>
      </c>
      <c r="AM57" s="811">
        <v>6268</v>
      </c>
      <c r="AN57" s="812">
        <v>1.077</v>
      </c>
      <c r="AO57" s="813">
        <v>8.1000000000000003E-2</v>
      </c>
      <c r="AP57" s="814">
        <v>0.90959999999999996</v>
      </c>
      <c r="AQ57" s="812">
        <v>0.89369999999999994</v>
      </c>
      <c r="AR57" s="815">
        <v>0.89369999999999994</v>
      </c>
      <c r="AS57" s="825">
        <v>1634.42</v>
      </c>
      <c r="AT57" s="826">
        <v>194.39999999999986</v>
      </c>
      <c r="AU57" s="814">
        <v>211118</v>
      </c>
      <c r="AV57" s="812">
        <v>1</v>
      </c>
      <c r="AW57" s="811">
        <v>211118</v>
      </c>
      <c r="BB57" s="619" t="s">
        <v>427</v>
      </c>
      <c r="BC57" s="619" t="s">
        <v>631</v>
      </c>
      <c r="BD57" s="768">
        <v>845758837</v>
      </c>
      <c r="BE57" s="769">
        <v>471.87799999999999</v>
      </c>
      <c r="BF57" s="808">
        <v>1792325</v>
      </c>
      <c r="BG57" s="816">
        <v>8.1000000000000003E-2</v>
      </c>
      <c r="BH57" s="673"/>
      <c r="BI57" s="770">
        <v>1086</v>
      </c>
      <c r="BJ57" s="808">
        <v>2.2999999999999998</v>
      </c>
      <c r="BK57" s="770">
        <v>10413</v>
      </c>
      <c r="BL57" s="810">
        <v>22</v>
      </c>
      <c r="BN57" s="619" t="s">
        <v>425</v>
      </c>
      <c r="BO57" s="619" t="s">
        <v>426</v>
      </c>
      <c r="BP57" s="772">
        <v>0.99431999999999998</v>
      </c>
      <c r="BQ57" s="772">
        <v>0.97519256505576213</v>
      </c>
      <c r="BR57" s="772">
        <v>0.95736363636363653</v>
      </c>
      <c r="BS57" s="774"/>
      <c r="BT57" s="819">
        <v>2011</v>
      </c>
      <c r="BU57" s="776">
        <v>0.96950000000000003</v>
      </c>
      <c r="BV57" s="777"/>
      <c r="BW57" s="778">
        <v>0.78</v>
      </c>
      <c r="BX57" s="778">
        <v>0.75600000000000001</v>
      </c>
      <c r="BY57" s="778">
        <v>1.1316999999999999</v>
      </c>
      <c r="BZ57" s="622"/>
      <c r="CA57" s="619" t="s">
        <v>427</v>
      </c>
      <c r="CB57" s="619" t="s">
        <v>631</v>
      </c>
      <c r="CC57" s="770">
        <v>35568</v>
      </c>
      <c r="CD57" s="770">
        <v>36526</v>
      </c>
      <c r="CE57" s="770">
        <v>35922</v>
      </c>
      <c r="CF57" s="820">
        <v>36005.333333333336</v>
      </c>
      <c r="CG57" s="820">
        <v>0.90959999999999996</v>
      </c>
      <c r="CH57" s="639"/>
      <c r="CI57" s="820">
        <v>83.333333333335759</v>
      </c>
      <c r="CJ57" s="820">
        <v>2.3E-3</v>
      </c>
      <c r="CL57" s="619" t="s">
        <v>427</v>
      </c>
      <c r="CM57" s="619" t="s">
        <v>631</v>
      </c>
      <c r="CN57" s="780">
        <v>0.89369999999999994</v>
      </c>
      <c r="CO57" s="781"/>
      <c r="CP57" s="780">
        <v>1086</v>
      </c>
      <c r="CQ57" s="787">
        <v>1779293</v>
      </c>
      <c r="CR57" s="787">
        <v>0</v>
      </c>
      <c r="CS57" s="787">
        <v>1779293</v>
      </c>
      <c r="CT57" s="787">
        <v>1638.39</v>
      </c>
      <c r="CU57" s="781"/>
      <c r="CV57" s="822">
        <v>1634.42</v>
      </c>
      <c r="CW57" s="787">
        <v>194.39999999999986</v>
      </c>
      <c r="CX57" s="785">
        <v>1</v>
      </c>
      <c r="CY57" s="786"/>
      <c r="CZ57" s="787">
        <v>0.75800000000000001</v>
      </c>
      <c r="DA57" s="787">
        <v>1</v>
      </c>
      <c r="DB57" s="781"/>
      <c r="DC57" s="785">
        <v>1</v>
      </c>
      <c r="DX57" s="1040" t="s">
        <v>357</v>
      </c>
      <c r="DY57" s="1040" t="s">
        <v>357</v>
      </c>
      <c r="DZ57" s="1040" t="s">
        <v>744</v>
      </c>
      <c r="EA57" s="1041" t="s">
        <v>358</v>
      </c>
      <c r="EB57" s="792">
        <v>1292</v>
      </c>
      <c r="EC57" s="827"/>
      <c r="ED57" s="828">
        <v>1292</v>
      </c>
      <c r="EE57" s="828">
        <v>1292</v>
      </c>
      <c r="EF57" s="827"/>
      <c r="EG57" s="828"/>
      <c r="EH57" s="827"/>
      <c r="EI57" s="794">
        <v>0</v>
      </c>
      <c r="EJ57" s="828"/>
      <c r="EK57" s="828">
        <v>0</v>
      </c>
      <c r="EL57" s="828">
        <v>0</v>
      </c>
      <c r="EM57" s="827">
        <v>0</v>
      </c>
      <c r="EN57" s="827"/>
      <c r="EO57" s="829"/>
      <c r="ES57" s="823" t="s">
        <v>409</v>
      </c>
      <c r="ET57" s="824" t="s">
        <v>410</v>
      </c>
      <c r="EU57" s="841">
        <v>11781503</v>
      </c>
    </row>
    <row r="58" spans="1:151" ht="15">
      <c r="A58" s="798" t="s">
        <v>429</v>
      </c>
      <c r="B58" s="799" t="s">
        <v>430</v>
      </c>
      <c r="C58" s="744">
        <v>9945</v>
      </c>
      <c r="D58" s="745">
        <v>9945</v>
      </c>
      <c r="E58" s="800"/>
      <c r="F58" s="800">
        <v>9945</v>
      </c>
      <c r="G58" s="800"/>
      <c r="H58" s="801">
        <v>9945</v>
      </c>
      <c r="K58" s="802" t="s">
        <v>429</v>
      </c>
      <c r="L58" s="803" t="s">
        <v>430</v>
      </c>
      <c r="M58" s="756">
        <v>3741774135</v>
      </c>
      <c r="N58" s="1099">
        <v>41902700</v>
      </c>
      <c r="O58" s="756">
        <f t="shared" si="0"/>
        <v>3699871435</v>
      </c>
      <c r="P58" s="802">
        <v>2013</v>
      </c>
      <c r="Q58" s="752">
        <v>0.9849</v>
      </c>
      <c r="R58" s="803">
        <f t="shared" si="1"/>
        <v>3756596035</v>
      </c>
      <c r="S58" s="806">
        <f t="shared" si="2"/>
        <v>41902700</v>
      </c>
      <c r="T58" s="803">
        <v>131814026</v>
      </c>
      <c r="U58" s="803">
        <v>1312894877</v>
      </c>
      <c r="V58" s="803">
        <f t="shared" si="3"/>
        <v>5243207638</v>
      </c>
      <c r="X58" s="619" t="s">
        <v>429</v>
      </c>
      <c r="Y58" s="619" t="s">
        <v>430</v>
      </c>
      <c r="Z58" s="807">
        <v>5243207638</v>
      </c>
      <c r="AA58" s="808">
        <v>35024627.021839999</v>
      </c>
      <c r="AB58" s="756">
        <v>11787568</v>
      </c>
      <c r="AC58" s="756">
        <v>137013</v>
      </c>
      <c r="AD58" s="809">
        <v>46949208.021839999</v>
      </c>
      <c r="AE58" s="810">
        <v>9945</v>
      </c>
      <c r="AF58" s="807">
        <v>4721</v>
      </c>
      <c r="AG58" s="807">
        <v>0.81120000000000003</v>
      </c>
      <c r="AI58" s="619" t="s">
        <v>429</v>
      </c>
      <c r="AJ58" s="619" t="s">
        <v>430</v>
      </c>
      <c r="AK58" s="760">
        <v>46949208.021839999</v>
      </c>
      <c r="AL58" s="761">
        <v>9945</v>
      </c>
      <c r="AM58" s="811">
        <v>4721</v>
      </c>
      <c r="AN58" s="812">
        <v>0.81120000000000003</v>
      </c>
      <c r="AO58" s="813">
        <v>0.92100000000000004</v>
      </c>
      <c r="AP58" s="814">
        <v>0.88039999999999996</v>
      </c>
      <c r="AQ58" s="812">
        <v>0.8567999999999999</v>
      </c>
      <c r="AR58" s="815">
        <v>0.8567999999999999</v>
      </c>
      <c r="AS58" s="825">
        <v>1566.93</v>
      </c>
      <c r="AT58" s="826">
        <v>261.88999999999987</v>
      </c>
      <c r="AU58" s="814">
        <v>2604496</v>
      </c>
      <c r="AV58" s="812">
        <v>1</v>
      </c>
      <c r="AW58" s="811">
        <v>2604496</v>
      </c>
      <c r="BB58" s="619" t="s">
        <v>429</v>
      </c>
      <c r="BC58" s="619" t="s">
        <v>632</v>
      </c>
      <c r="BD58" s="768">
        <v>5243207638</v>
      </c>
      <c r="BE58" s="769">
        <v>257.26100000000002</v>
      </c>
      <c r="BF58" s="808">
        <v>20380888</v>
      </c>
      <c r="BG58" s="816">
        <v>0.92100000000000004</v>
      </c>
      <c r="BH58" s="673"/>
      <c r="BI58" s="770">
        <v>9945</v>
      </c>
      <c r="BJ58" s="808">
        <v>38.659999999999997</v>
      </c>
      <c r="BK58" s="770">
        <v>58795</v>
      </c>
      <c r="BL58" s="810">
        <v>229</v>
      </c>
      <c r="BN58" s="619" t="s">
        <v>427</v>
      </c>
      <c r="BO58" s="619" t="s">
        <v>428</v>
      </c>
      <c r="BP58" s="772">
        <v>0.98198150833937636</v>
      </c>
      <c r="BQ58" s="817">
        <v>0.92866666666666675</v>
      </c>
      <c r="BR58" s="772">
        <v>0.97299500000000005</v>
      </c>
      <c r="BS58" s="774"/>
      <c r="BT58" s="819">
        <v>2014</v>
      </c>
      <c r="BU58" s="776">
        <v>0.9597</v>
      </c>
      <c r="BV58" s="777"/>
      <c r="BW58" s="778">
        <v>0.79</v>
      </c>
      <c r="BX58" s="778">
        <v>0.75800000000000001</v>
      </c>
      <c r="BY58" s="778">
        <v>1.1347</v>
      </c>
      <c r="BZ58" s="622"/>
      <c r="CA58" s="619" t="s">
        <v>429</v>
      </c>
      <c r="CB58" s="619" t="s">
        <v>632</v>
      </c>
      <c r="CC58" s="770">
        <v>33365</v>
      </c>
      <c r="CD58" s="770">
        <v>34522</v>
      </c>
      <c r="CE58" s="770">
        <v>36656</v>
      </c>
      <c r="CF58" s="820">
        <v>34847.666666666664</v>
      </c>
      <c r="CG58" s="820">
        <v>0.88039999999999996</v>
      </c>
      <c r="CH58" s="639"/>
      <c r="CI58" s="820">
        <v>-1808.3333333333358</v>
      </c>
      <c r="CJ58" s="820">
        <v>-4.9299999999999997E-2</v>
      </c>
      <c r="CL58" s="619" t="s">
        <v>429</v>
      </c>
      <c r="CM58" s="619" t="s">
        <v>632</v>
      </c>
      <c r="CN58" s="780">
        <v>0.8567999999999999</v>
      </c>
      <c r="CO58" s="781"/>
      <c r="CP58" s="780">
        <v>9945</v>
      </c>
      <c r="CQ58" s="787">
        <v>16354278</v>
      </c>
      <c r="CR58" s="787">
        <v>0</v>
      </c>
      <c r="CS58" s="787">
        <v>16354278</v>
      </c>
      <c r="CT58" s="787">
        <v>1644.47</v>
      </c>
      <c r="CU58" s="781"/>
      <c r="CV58" s="822">
        <v>1566.93</v>
      </c>
      <c r="CW58" s="787">
        <v>261.88999999999987</v>
      </c>
      <c r="CX58" s="785">
        <v>1</v>
      </c>
      <c r="CY58" s="786"/>
      <c r="CZ58" s="787">
        <v>0.78300000000000003</v>
      </c>
      <c r="DA58" s="787">
        <v>1</v>
      </c>
      <c r="DB58" s="781"/>
      <c r="DC58" s="785">
        <v>1</v>
      </c>
      <c r="DX58" s="1038" t="s">
        <v>359</v>
      </c>
      <c r="DY58" s="1038" t="s">
        <v>359</v>
      </c>
      <c r="DZ58" s="1038" t="s">
        <v>744</v>
      </c>
      <c r="EA58" s="1039" t="s">
        <v>360</v>
      </c>
      <c r="EB58" s="792">
        <v>14597</v>
      </c>
      <c r="EC58" s="793"/>
      <c r="ED58" s="794">
        <v>14597</v>
      </c>
      <c r="EE58" s="794"/>
      <c r="EF58" s="793"/>
      <c r="EG58" s="794">
        <v>0.94314143567874908</v>
      </c>
      <c r="EH58" s="793"/>
      <c r="EI58" s="794">
        <v>5360923</v>
      </c>
      <c r="EJ58" s="794"/>
      <c r="EK58" s="794">
        <v>5056109</v>
      </c>
      <c r="EL58" s="794">
        <v>5360923</v>
      </c>
      <c r="EM58" s="793">
        <v>0</v>
      </c>
      <c r="EN58" s="793"/>
      <c r="EO58" s="795"/>
      <c r="ES58" s="823" t="s">
        <v>411</v>
      </c>
      <c r="ET58" s="824" t="s">
        <v>412</v>
      </c>
      <c r="EU58" s="841">
        <v>0</v>
      </c>
    </row>
    <row r="59" spans="1:151" ht="15">
      <c r="A59" s="798" t="s">
        <v>431</v>
      </c>
      <c r="B59" s="799" t="s">
        <v>432</v>
      </c>
      <c r="C59" s="744">
        <v>8620</v>
      </c>
      <c r="D59" s="745">
        <v>8845</v>
      </c>
      <c r="E59" s="800"/>
      <c r="F59" s="800">
        <v>8845</v>
      </c>
      <c r="G59" s="800"/>
      <c r="H59" s="801">
        <v>8845</v>
      </c>
      <c r="K59" s="802" t="s">
        <v>431</v>
      </c>
      <c r="L59" s="803" t="s">
        <v>432</v>
      </c>
      <c r="M59" s="756">
        <v>2906569447</v>
      </c>
      <c r="N59" s="1099">
        <v>198359568</v>
      </c>
      <c r="O59" s="756">
        <f t="shared" si="0"/>
        <v>2708209879</v>
      </c>
      <c r="P59" s="802">
        <v>2009</v>
      </c>
      <c r="Q59" s="752">
        <v>1.0587</v>
      </c>
      <c r="R59" s="803">
        <f t="shared" si="1"/>
        <v>2558052214</v>
      </c>
      <c r="S59" s="806">
        <f t="shared" si="2"/>
        <v>198359568</v>
      </c>
      <c r="T59" s="803">
        <v>105236845</v>
      </c>
      <c r="U59" s="803">
        <v>1228977230</v>
      </c>
      <c r="V59" s="803">
        <f t="shared" si="3"/>
        <v>4090625857</v>
      </c>
      <c r="X59" s="619" t="s">
        <v>431</v>
      </c>
      <c r="Y59" s="619" t="s">
        <v>432</v>
      </c>
      <c r="Z59" s="807">
        <v>4090625857</v>
      </c>
      <c r="AA59" s="808">
        <v>27325380.72476</v>
      </c>
      <c r="AB59" s="756">
        <v>8821016</v>
      </c>
      <c r="AC59" s="756">
        <v>343410</v>
      </c>
      <c r="AD59" s="809">
        <v>36489806.724759996</v>
      </c>
      <c r="AE59" s="810">
        <v>8845</v>
      </c>
      <c r="AF59" s="807">
        <v>4125</v>
      </c>
      <c r="AG59" s="807">
        <v>0.70879999999999999</v>
      </c>
      <c r="AI59" s="619" t="s">
        <v>431</v>
      </c>
      <c r="AJ59" s="619" t="s">
        <v>432</v>
      </c>
      <c r="AK59" s="760">
        <v>36489806.724759996</v>
      </c>
      <c r="AL59" s="761">
        <v>8845</v>
      </c>
      <c r="AM59" s="811">
        <v>4125</v>
      </c>
      <c r="AN59" s="812">
        <v>0.70879999999999999</v>
      </c>
      <c r="AO59" s="813">
        <v>0.46229999999999999</v>
      </c>
      <c r="AP59" s="814">
        <v>0.92269999999999996</v>
      </c>
      <c r="AQ59" s="812">
        <v>0.79109999999999991</v>
      </c>
      <c r="AR59" s="815">
        <v>0.79109999999999991</v>
      </c>
      <c r="AS59" s="825">
        <v>1446.78</v>
      </c>
      <c r="AT59" s="826">
        <v>382.03999999999996</v>
      </c>
      <c r="AU59" s="814">
        <v>3379144</v>
      </c>
      <c r="AV59" s="812">
        <v>1</v>
      </c>
      <c r="AW59" s="811">
        <v>3379144</v>
      </c>
      <c r="BB59" s="619" t="s">
        <v>431</v>
      </c>
      <c r="BC59" s="619" t="s">
        <v>633</v>
      </c>
      <c r="BD59" s="768">
        <v>4090625857</v>
      </c>
      <c r="BE59" s="769">
        <v>399.85199999999998</v>
      </c>
      <c r="BF59" s="808">
        <v>10230350</v>
      </c>
      <c r="BG59" s="816">
        <v>0.46229999999999999</v>
      </c>
      <c r="BH59" s="673"/>
      <c r="BI59" s="770">
        <v>8845</v>
      </c>
      <c r="BJ59" s="808">
        <v>22.12</v>
      </c>
      <c r="BK59" s="770">
        <v>58286</v>
      </c>
      <c r="BL59" s="810">
        <v>146</v>
      </c>
      <c r="BN59" s="619" t="s">
        <v>429</v>
      </c>
      <c r="BO59" s="619" t="s">
        <v>430</v>
      </c>
      <c r="BP59" s="817">
        <v>0.99334693877551028</v>
      </c>
      <c r="BQ59" s="772">
        <v>0.99019607843137269</v>
      </c>
      <c r="BR59" s="772">
        <v>0.97859649122807013</v>
      </c>
      <c r="BS59" s="774"/>
      <c r="BT59" s="819">
        <v>2013</v>
      </c>
      <c r="BU59" s="776">
        <v>0.9849</v>
      </c>
      <c r="BV59" s="777"/>
      <c r="BW59" s="778">
        <v>0.79500000000000004</v>
      </c>
      <c r="BX59" s="778">
        <v>0.78300000000000003</v>
      </c>
      <c r="BY59" s="778">
        <v>1.1721999999999999</v>
      </c>
      <c r="BZ59" s="622"/>
      <c r="CA59" s="619" t="s">
        <v>431</v>
      </c>
      <c r="CB59" s="619" t="s">
        <v>633</v>
      </c>
      <c r="CC59" s="770">
        <v>35684</v>
      </c>
      <c r="CD59" s="770">
        <v>36470</v>
      </c>
      <c r="CE59" s="770">
        <v>37410</v>
      </c>
      <c r="CF59" s="820">
        <v>36521.333333333336</v>
      </c>
      <c r="CG59" s="820">
        <v>0.92269999999999996</v>
      </c>
      <c r="CH59" s="639"/>
      <c r="CI59" s="820">
        <v>-888.66666666666424</v>
      </c>
      <c r="CJ59" s="820">
        <v>-2.3800000000000002E-2</v>
      </c>
      <c r="CL59" s="619" t="s">
        <v>431</v>
      </c>
      <c r="CM59" s="619" t="s">
        <v>633</v>
      </c>
      <c r="CN59" s="780">
        <v>0.79109999999999991</v>
      </c>
      <c r="CO59" s="781"/>
      <c r="CP59" s="780">
        <v>8845</v>
      </c>
      <c r="CQ59" s="787">
        <v>9900000</v>
      </c>
      <c r="CR59" s="787">
        <v>0</v>
      </c>
      <c r="CS59" s="787">
        <v>9900000</v>
      </c>
      <c r="CT59" s="787">
        <v>1119.28</v>
      </c>
      <c r="CU59" s="781"/>
      <c r="CV59" s="822">
        <v>1446.78</v>
      </c>
      <c r="CW59" s="787">
        <v>382.03999999999996</v>
      </c>
      <c r="CX59" s="785">
        <v>0.77400000000000002</v>
      </c>
      <c r="CY59" s="786"/>
      <c r="CZ59" s="787">
        <v>0.88400000000000001</v>
      </c>
      <c r="DA59" s="787">
        <v>1</v>
      </c>
      <c r="DB59" s="781"/>
      <c r="DC59" s="785">
        <v>1</v>
      </c>
      <c r="DX59" s="1044" t="s">
        <v>359</v>
      </c>
      <c r="DY59" s="1040" t="s">
        <v>824</v>
      </c>
      <c r="DZ59" s="1040" t="s">
        <v>6</v>
      </c>
      <c r="EA59" s="1041" t="s">
        <v>825</v>
      </c>
      <c r="EB59" s="792">
        <v>880</v>
      </c>
      <c r="EC59" s="827"/>
      <c r="ED59" s="828">
        <v>880</v>
      </c>
      <c r="EE59" s="828">
        <v>15477</v>
      </c>
      <c r="EF59" s="827"/>
      <c r="EG59" s="828">
        <v>5.6858564321250887E-2</v>
      </c>
      <c r="EH59" s="827"/>
      <c r="EI59" s="794">
        <v>0</v>
      </c>
      <c r="EJ59" s="828"/>
      <c r="EK59" s="828">
        <v>304814</v>
      </c>
      <c r="EL59" s="828"/>
      <c r="EM59" s="827"/>
      <c r="EN59" s="827"/>
      <c r="EO59" s="829"/>
      <c r="ES59" s="823" t="s">
        <v>413</v>
      </c>
      <c r="ET59" s="824" t="s">
        <v>414</v>
      </c>
      <c r="EU59" s="841">
        <v>0</v>
      </c>
    </row>
    <row r="60" spans="1:151" ht="15">
      <c r="A60" s="798" t="s">
        <v>433</v>
      </c>
      <c r="B60" s="799" t="s">
        <v>434</v>
      </c>
      <c r="C60" s="744">
        <v>11441</v>
      </c>
      <c r="D60" s="745">
        <v>13914</v>
      </c>
      <c r="E60" s="800"/>
      <c r="F60" s="800">
        <v>13914</v>
      </c>
      <c r="G60" s="800"/>
      <c r="H60" s="801">
        <v>13914</v>
      </c>
      <c r="K60" s="802" t="s">
        <v>433</v>
      </c>
      <c r="L60" s="803" t="s">
        <v>434</v>
      </c>
      <c r="M60" s="756">
        <v>6941989376</v>
      </c>
      <c r="N60" s="1099">
        <v>153495684</v>
      </c>
      <c r="O60" s="756">
        <f t="shared" si="0"/>
        <v>6788493692</v>
      </c>
      <c r="P60" s="802">
        <v>2015</v>
      </c>
      <c r="Q60" s="752">
        <v>0.94920000000000004</v>
      </c>
      <c r="R60" s="803">
        <f t="shared" si="1"/>
        <v>7151805407</v>
      </c>
      <c r="S60" s="806">
        <f t="shared" si="2"/>
        <v>153495684</v>
      </c>
      <c r="T60" s="803">
        <v>395337578</v>
      </c>
      <c r="U60" s="803">
        <v>1411669502</v>
      </c>
      <c r="V60" s="803">
        <f t="shared" si="3"/>
        <v>9112308171</v>
      </c>
      <c r="X60" s="619" t="s">
        <v>433</v>
      </c>
      <c r="Y60" s="619" t="s">
        <v>434</v>
      </c>
      <c r="Z60" s="807">
        <v>9112308171</v>
      </c>
      <c r="AA60" s="808">
        <v>60870218.582280003</v>
      </c>
      <c r="AB60" s="756">
        <v>14371627</v>
      </c>
      <c r="AC60" s="756">
        <v>299264</v>
      </c>
      <c r="AD60" s="809">
        <v>75541109.58228001</v>
      </c>
      <c r="AE60" s="810">
        <v>13914</v>
      </c>
      <c r="AF60" s="807">
        <v>5429</v>
      </c>
      <c r="AG60" s="807">
        <v>0.93279999999999996</v>
      </c>
      <c r="AI60" s="619" t="s">
        <v>433</v>
      </c>
      <c r="AJ60" s="619" t="s">
        <v>434</v>
      </c>
      <c r="AK60" s="760">
        <v>75541109.58228001</v>
      </c>
      <c r="AL60" s="761">
        <v>13914</v>
      </c>
      <c r="AM60" s="811">
        <v>5429</v>
      </c>
      <c r="AN60" s="812">
        <v>0.93279999999999996</v>
      </c>
      <c r="AO60" s="813">
        <v>1.3781000000000001</v>
      </c>
      <c r="AP60" s="814">
        <v>0.95250000000000001</v>
      </c>
      <c r="AQ60" s="812">
        <v>0.98719999999999997</v>
      </c>
      <c r="AR60" s="815">
        <v>0.98719999999999997</v>
      </c>
      <c r="AS60" s="825">
        <v>1805.41</v>
      </c>
      <c r="AT60" s="826">
        <v>23.409999999999854</v>
      </c>
      <c r="AU60" s="814">
        <v>325727</v>
      </c>
      <c r="AV60" s="812">
        <v>0.67700000000000005</v>
      </c>
      <c r="AW60" s="811">
        <v>220517</v>
      </c>
      <c r="BB60" s="619" t="s">
        <v>433</v>
      </c>
      <c r="BC60" s="619" t="s">
        <v>634</v>
      </c>
      <c r="BD60" s="768">
        <v>9112308171</v>
      </c>
      <c r="BE60" s="769">
        <v>298.791</v>
      </c>
      <c r="BF60" s="808">
        <v>30497265</v>
      </c>
      <c r="BG60" s="816">
        <v>1.3781000000000001</v>
      </c>
      <c r="BH60" s="673"/>
      <c r="BI60" s="770">
        <v>13914</v>
      </c>
      <c r="BJ60" s="808">
        <v>46.57</v>
      </c>
      <c r="BK60" s="770">
        <v>81126</v>
      </c>
      <c r="BL60" s="810">
        <v>272</v>
      </c>
      <c r="BN60" s="619" t="s">
        <v>431</v>
      </c>
      <c r="BO60" s="619" t="s">
        <v>432</v>
      </c>
      <c r="BP60" s="772">
        <v>1.0095238095238095</v>
      </c>
      <c r="BQ60" s="772">
        <v>1.0420069911239653</v>
      </c>
      <c r="BR60" s="772">
        <v>1.0861272676914555</v>
      </c>
      <c r="BS60" s="774"/>
      <c r="BT60" s="819">
        <v>2009</v>
      </c>
      <c r="BU60" s="776">
        <v>1.0587</v>
      </c>
      <c r="BV60" s="777"/>
      <c r="BW60" s="778">
        <v>0.83499999999999996</v>
      </c>
      <c r="BX60" s="778">
        <v>0.88400000000000001</v>
      </c>
      <c r="BY60" s="778">
        <v>1.3233999999999999</v>
      </c>
      <c r="BZ60" s="622"/>
      <c r="CA60" s="619" t="s">
        <v>433</v>
      </c>
      <c r="CB60" s="619" t="s">
        <v>634</v>
      </c>
      <c r="CC60" s="770">
        <v>35605</v>
      </c>
      <c r="CD60" s="770">
        <v>37831</v>
      </c>
      <c r="CE60" s="770">
        <v>39676</v>
      </c>
      <c r="CF60" s="820">
        <v>37704</v>
      </c>
      <c r="CG60" s="820">
        <v>0.95250000000000001</v>
      </c>
      <c r="CH60" s="639"/>
      <c r="CI60" s="820">
        <v>-1972</v>
      </c>
      <c r="CJ60" s="820">
        <v>-4.9700000000000001E-2</v>
      </c>
      <c r="CL60" s="619" t="s">
        <v>433</v>
      </c>
      <c r="CM60" s="619" t="s">
        <v>634</v>
      </c>
      <c r="CN60" s="780">
        <v>0.98719999999999997</v>
      </c>
      <c r="CO60" s="781"/>
      <c r="CP60" s="780">
        <v>13914</v>
      </c>
      <c r="CQ60" s="787">
        <v>17009606</v>
      </c>
      <c r="CR60" s="787">
        <v>0</v>
      </c>
      <c r="CS60" s="787">
        <v>17009606</v>
      </c>
      <c r="CT60" s="787">
        <v>1222.48</v>
      </c>
      <c r="CU60" s="781"/>
      <c r="CV60" s="822">
        <v>1805.41</v>
      </c>
      <c r="CW60" s="787">
        <v>23.409999999999854</v>
      </c>
      <c r="CX60" s="785">
        <v>0.67700000000000005</v>
      </c>
      <c r="CY60" s="786"/>
      <c r="CZ60" s="787">
        <v>0.57999999999999996</v>
      </c>
      <c r="DA60" s="787" t="s">
        <v>2</v>
      </c>
      <c r="DB60" s="781"/>
      <c r="DC60" s="785">
        <v>0.67700000000000005</v>
      </c>
      <c r="DX60" s="1038" t="s">
        <v>361</v>
      </c>
      <c r="DY60" s="1038" t="s">
        <v>361</v>
      </c>
      <c r="DZ60" s="1038" t="s">
        <v>744</v>
      </c>
      <c r="EA60" s="1039" t="s">
        <v>570</v>
      </c>
      <c r="EB60" s="792">
        <v>5673</v>
      </c>
      <c r="EC60" s="793"/>
      <c r="ED60" s="794">
        <v>5673</v>
      </c>
      <c r="EE60" s="794"/>
      <c r="EF60" s="793"/>
      <c r="EG60" s="794">
        <v>0.63420905533817773</v>
      </c>
      <c r="EH60" s="793"/>
      <c r="EI60" s="794">
        <v>5790993</v>
      </c>
      <c r="EJ60" s="794"/>
      <c r="EK60" s="794">
        <v>3672701</v>
      </c>
      <c r="EL60" s="794">
        <v>5790993</v>
      </c>
      <c r="EM60" s="793">
        <v>0</v>
      </c>
      <c r="EN60" s="793">
        <v>1</v>
      </c>
      <c r="EO60" s="795"/>
      <c r="ES60" s="823" t="s">
        <v>415</v>
      </c>
      <c r="ET60" s="824" t="s">
        <v>416</v>
      </c>
      <c r="EU60" s="841">
        <v>1426556</v>
      </c>
    </row>
    <row r="61" spans="1:151" ht="15">
      <c r="A61" s="798" t="s">
        <v>435</v>
      </c>
      <c r="B61" s="799" t="s">
        <v>436</v>
      </c>
      <c r="C61" s="744">
        <v>4455</v>
      </c>
      <c r="D61" s="745">
        <v>4455</v>
      </c>
      <c r="E61" s="800"/>
      <c r="F61" s="800">
        <v>4455</v>
      </c>
      <c r="G61" s="800"/>
      <c r="H61" s="801">
        <v>4455</v>
      </c>
      <c r="K61" s="802" t="s">
        <v>435</v>
      </c>
      <c r="L61" s="803" t="s">
        <v>436</v>
      </c>
      <c r="M61" s="756">
        <v>7404263266</v>
      </c>
      <c r="N61" s="1099">
        <v>114482470</v>
      </c>
      <c r="O61" s="756">
        <f t="shared" si="0"/>
        <v>7289780796</v>
      </c>
      <c r="P61" s="802">
        <v>2015</v>
      </c>
      <c r="Q61" s="752">
        <v>1.0269999999999999</v>
      </c>
      <c r="R61" s="803">
        <f t="shared" si="1"/>
        <v>7098131252</v>
      </c>
      <c r="S61" s="806">
        <f t="shared" si="2"/>
        <v>114482470</v>
      </c>
      <c r="T61" s="803">
        <v>156188053</v>
      </c>
      <c r="U61" s="803">
        <v>442760520</v>
      </c>
      <c r="V61" s="803">
        <f t="shared" si="3"/>
        <v>7811562295</v>
      </c>
      <c r="X61" s="619" t="s">
        <v>435</v>
      </c>
      <c r="Y61" s="619" t="s">
        <v>436</v>
      </c>
      <c r="Z61" s="807">
        <v>7811562295</v>
      </c>
      <c r="AA61" s="808">
        <v>52181236.130599998</v>
      </c>
      <c r="AB61" s="756">
        <v>8336763</v>
      </c>
      <c r="AC61" s="756">
        <v>162273</v>
      </c>
      <c r="AD61" s="809">
        <v>60680272.130599998</v>
      </c>
      <c r="AE61" s="810">
        <v>4455</v>
      </c>
      <c r="AF61" s="807">
        <v>13621</v>
      </c>
      <c r="AG61" s="807">
        <v>2.3403999999999998</v>
      </c>
      <c r="AI61" s="619" t="s">
        <v>435</v>
      </c>
      <c r="AJ61" s="619" t="s">
        <v>436</v>
      </c>
      <c r="AK61" s="760">
        <v>60680272.130599998</v>
      </c>
      <c r="AL61" s="761">
        <v>4455</v>
      </c>
      <c r="AM61" s="811">
        <v>13621</v>
      </c>
      <c r="AN61" s="812">
        <v>2.3403999999999998</v>
      </c>
      <c r="AO61" s="813">
        <v>0.6835</v>
      </c>
      <c r="AP61" s="814">
        <v>0.87019999999999997</v>
      </c>
      <c r="AQ61" s="812">
        <v>1.4397</v>
      </c>
      <c r="AR61" s="815" t="s">
        <v>2</v>
      </c>
      <c r="AS61" s="825" t="s">
        <v>2</v>
      </c>
      <c r="AT61" s="826" t="s">
        <v>2</v>
      </c>
      <c r="AU61" s="814">
        <v>0</v>
      </c>
      <c r="AV61" s="812" t="s">
        <v>2</v>
      </c>
      <c r="AW61" s="811">
        <v>0</v>
      </c>
      <c r="BB61" s="619" t="s">
        <v>435</v>
      </c>
      <c r="BC61" s="619" t="s">
        <v>635</v>
      </c>
      <c r="BD61" s="768">
        <v>7811562295</v>
      </c>
      <c r="BE61" s="769">
        <v>516.471</v>
      </c>
      <c r="BF61" s="808">
        <v>15124881</v>
      </c>
      <c r="BG61" s="816">
        <v>0.6835</v>
      </c>
      <c r="BH61" s="673"/>
      <c r="BI61" s="770">
        <v>4455</v>
      </c>
      <c r="BJ61" s="808">
        <v>8.6300000000000008</v>
      </c>
      <c r="BK61" s="770">
        <v>34731</v>
      </c>
      <c r="BL61" s="810">
        <v>67</v>
      </c>
      <c r="BN61" s="619" t="s">
        <v>433</v>
      </c>
      <c r="BO61" s="619" t="s">
        <v>434</v>
      </c>
      <c r="BP61" s="772">
        <v>1.0010863511399726</v>
      </c>
      <c r="BQ61" s="772">
        <v>0.97399999999999987</v>
      </c>
      <c r="BR61" s="817">
        <v>0.93677099236641226</v>
      </c>
      <c r="BS61" s="774"/>
      <c r="BT61" s="819">
        <v>2015</v>
      </c>
      <c r="BU61" s="776">
        <v>0.94920000000000004</v>
      </c>
      <c r="BV61" s="777"/>
      <c r="BW61" s="778">
        <v>0.61099999999999999</v>
      </c>
      <c r="BX61" s="778">
        <v>0.57999999999999996</v>
      </c>
      <c r="BY61" s="778">
        <v>0.86829999999999996</v>
      </c>
      <c r="BZ61" s="622"/>
      <c r="CA61" s="619" t="s">
        <v>435</v>
      </c>
      <c r="CB61" s="619" t="s">
        <v>635</v>
      </c>
      <c r="CC61" s="770">
        <v>32752</v>
      </c>
      <c r="CD61" s="770">
        <v>34561</v>
      </c>
      <c r="CE61" s="770">
        <v>36017</v>
      </c>
      <c r="CF61" s="820">
        <v>34443.333333333336</v>
      </c>
      <c r="CG61" s="820">
        <v>0.87019999999999997</v>
      </c>
      <c r="CH61" s="639"/>
      <c r="CI61" s="820">
        <v>-1573.6666666666642</v>
      </c>
      <c r="CJ61" s="820">
        <v>-4.3700000000000003E-2</v>
      </c>
      <c r="CL61" s="619" t="s">
        <v>435</v>
      </c>
      <c r="CM61" s="619" t="s">
        <v>635</v>
      </c>
      <c r="CN61" s="780" t="s">
        <v>2</v>
      </c>
      <c r="CO61" s="781"/>
      <c r="CP61" s="780">
        <v>4455</v>
      </c>
      <c r="CQ61" s="787">
        <v>7574295</v>
      </c>
      <c r="CR61" s="787">
        <v>430621</v>
      </c>
      <c r="CS61" s="787">
        <v>8004916</v>
      </c>
      <c r="CT61" s="787">
        <v>1796.84</v>
      </c>
      <c r="CU61" s="781"/>
      <c r="CV61" s="822" t="s">
        <v>2</v>
      </c>
      <c r="CW61" s="787" t="s">
        <v>2</v>
      </c>
      <c r="CX61" s="785" t="s">
        <v>2</v>
      </c>
      <c r="CY61" s="786"/>
      <c r="CZ61" s="787">
        <v>0.35799999999999998</v>
      </c>
      <c r="DA61" s="787" t="s">
        <v>2</v>
      </c>
      <c r="DB61" s="781"/>
      <c r="DC61" s="785" t="s">
        <v>2</v>
      </c>
      <c r="DX61" s="1037" t="s">
        <v>361</v>
      </c>
      <c r="DY61" s="1038" t="s">
        <v>826</v>
      </c>
      <c r="DZ61" s="1038" t="s">
        <v>6</v>
      </c>
      <c r="EA61" s="1039" t="s">
        <v>827</v>
      </c>
      <c r="EB61" s="792">
        <v>121</v>
      </c>
      <c r="EC61" s="793"/>
      <c r="ED61" s="794">
        <v>121</v>
      </c>
      <c r="EE61" s="794"/>
      <c r="EF61" s="793"/>
      <c r="EG61" s="794">
        <v>1.3527110117384014E-2</v>
      </c>
      <c r="EH61" s="793"/>
      <c r="EI61" s="794">
        <v>0</v>
      </c>
      <c r="EJ61" s="794"/>
      <c r="EK61" s="794">
        <v>78335</v>
      </c>
      <c r="EL61" s="794"/>
      <c r="EM61" s="793"/>
      <c r="EN61" s="793"/>
      <c r="EO61" s="795"/>
      <c r="ES61" s="823" t="s">
        <v>417</v>
      </c>
      <c r="ET61" s="824" t="s">
        <v>418</v>
      </c>
      <c r="EU61" s="841">
        <v>6257880</v>
      </c>
    </row>
    <row r="62" spans="1:151" ht="15">
      <c r="A62" s="798" t="s">
        <v>437</v>
      </c>
      <c r="B62" s="799" t="s">
        <v>438</v>
      </c>
      <c r="C62" s="744">
        <v>2292</v>
      </c>
      <c r="D62" s="745">
        <v>2292</v>
      </c>
      <c r="E62" s="800"/>
      <c r="F62" s="800">
        <v>2292</v>
      </c>
      <c r="G62" s="800"/>
      <c r="H62" s="801">
        <v>2292</v>
      </c>
      <c r="K62" s="802" t="s">
        <v>437</v>
      </c>
      <c r="L62" s="803" t="s">
        <v>438</v>
      </c>
      <c r="M62" s="756">
        <v>1844531160</v>
      </c>
      <c r="N62" s="1099">
        <v>151866446</v>
      </c>
      <c r="O62" s="756">
        <f t="shared" si="0"/>
        <v>1692664714</v>
      </c>
      <c r="P62" s="802">
        <v>2012</v>
      </c>
      <c r="Q62" s="752">
        <v>0.88290000000000002</v>
      </c>
      <c r="R62" s="803">
        <f t="shared" si="1"/>
        <v>1917164700</v>
      </c>
      <c r="S62" s="806">
        <f t="shared" si="2"/>
        <v>151866446</v>
      </c>
      <c r="T62" s="803">
        <v>74907393</v>
      </c>
      <c r="U62" s="803">
        <v>238982405</v>
      </c>
      <c r="V62" s="803">
        <f t="shared" si="3"/>
        <v>2382920944</v>
      </c>
      <c r="X62" s="619" t="s">
        <v>437</v>
      </c>
      <c r="Y62" s="619" t="s">
        <v>438</v>
      </c>
      <c r="Z62" s="807">
        <v>2382920944</v>
      </c>
      <c r="AA62" s="808">
        <v>15917911.905920001</v>
      </c>
      <c r="AB62" s="756">
        <v>2541373</v>
      </c>
      <c r="AC62" s="756">
        <v>232850</v>
      </c>
      <c r="AD62" s="809">
        <v>18692134.905919999</v>
      </c>
      <c r="AE62" s="810">
        <v>2292</v>
      </c>
      <c r="AF62" s="807">
        <v>8155</v>
      </c>
      <c r="AG62" s="807">
        <v>1.4012</v>
      </c>
      <c r="AI62" s="619" t="s">
        <v>437</v>
      </c>
      <c r="AJ62" s="619" t="s">
        <v>438</v>
      </c>
      <c r="AK62" s="760">
        <v>18692134.905919999</v>
      </c>
      <c r="AL62" s="761">
        <v>2292</v>
      </c>
      <c r="AM62" s="811">
        <v>8155</v>
      </c>
      <c r="AN62" s="812">
        <v>1.4012</v>
      </c>
      <c r="AO62" s="813">
        <v>0.23960000000000001</v>
      </c>
      <c r="AP62" s="814">
        <v>0.72919999999999996</v>
      </c>
      <c r="AQ62" s="812">
        <v>0.94910000000000005</v>
      </c>
      <c r="AR62" s="815">
        <v>0.94910000000000005</v>
      </c>
      <c r="AS62" s="825">
        <v>1735.73</v>
      </c>
      <c r="AT62" s="826">
        <v>93.089999999999918</v>
      </c>
      <c r="AU62" s="814">
        <v>213362</v>
      </c>
      <c r="AV62" s="812">
        <v>0.60399999999999998</v>
      </c>
      <c r="AW62" s="811">
        <v>128871</v>
      </c>
      <c r="BB62" s="619" t="s">
        <v>437</v>
      </c>
      <c r="BC62" s="619" t="s">
        <v>636</v>
      </c>
      <c r="BD62" s="768">
        <v>2382920944</v>
      </c>
      <c r="BE62" s="769">
        <v>449.42</v>
      </c>
      <c r="BF62" s="808">
        <v>5302214</v>
      </c>
      <c r="BG62" s="816">
        <v>0.23960000000000001</v>
      </c>
      <c r="BH62" s="673"/>
      <c r="BI62" s="770">
        <v>2292</v>
      </c>
      <c r="BJ62" s="808">
        <v>5.0999999999999996</v>
      </c>
      <c r="BK62" s="770">
        <v>21670</v>
      </c>
      <c r="BL62" s="810">
        <v>48</v>
      </c>
      <c r="BN62" s="619" t="s">
        <v>435</v>
      </c>
      <c r="BO62" s="619" t="s">
        <v>436</v>
      </c>
      <c r="BP62" s="772">
        <v>1.2618260869565217</v>
      </c>
      <c r="BQ62" s="772">
        <v>0.99927606557377047</v>
      </c>
      <c r="BR62" s="817">
        <v>1.0409194835680751</v>
      </c>
      <c r="BS62" s="774"/>
      <c r="BT62" s="819">
        <v>2015</v>
      </c>
      <c r="BU62" s="776">
        <v>1.0269999999999999</v>
      </c>
      <c r="BV62" s="777"/>
      <c r="BW62" s="778">
        <v>0.34899999999999998</v>
      </c>
      <c r="BX62" s="778">
        <v>0.35799999999999998</v>
      </c>
      <c r="BY62" s="778">
        <v>0.53590000000000004</v>
      </c>
      <c r="BZ62" s="622"/>
      <c r="CA62" s="619" t="s">
        <v>437</v>
      </c>
      <c r="CB62" s="619" t="s">
        <v>636</v>
      </c>
      <c r="CC62" s="770">
        <v>27529</v>
      </c>
      <c r="CD62" s="770">
        <v>28791</v>
      </c>
      <c r="CE62" s="770">
        <v>30266</v>
      </c>
      <c r="CF62" s="820">
        <v>28862</v>
      </c>
      <c r="CG62" s="820">
        <v>0.72919999999999996</v>
      </c>
      <c r="CH62" s="639"/>
      <c r="CI62" s="820">
        <v>-1404</v>
      </c>
      <c r="CJ62" s="820">
        <v>-4.6399999999999997E-2</v>
      </c>
      <c r="CL62" s="619" t="s">
        <v>437</v>
      </c>
      <c r="CM62" s="619" t="s">
        <v>636</v>
      </c>
      <c r="CN62" s="780">
        <v>0.94910000000000005</v>
      </c>
      <c r="CO62" s="781"/>
      <c r="CP62" s="780">
        <v>2292</v>
      </c>
      <c r="CQ62" s="787">
        <v>2404660</v>
      </c>
      <c r="CR62" s="787">
        <v>0</v>
      </c>
      <c r="CS62" s="787">
        <v>2404660</v>
      </c>
      <c r="CT62" s="787">
        <v>1049.1500000000001</v>
      </c>
      <c r="CU62" s="781"/>
      <c r="CV62" s="822">
        <v>1735.73</v>
      </c>
      <c r="CW62" s="787">
        <v>93.089999999999918</v>
      </c>
      <c r="CX62" s="785">
        <v>0.60399999999999998</v>
      </c>
      <c r="CY62" s="786"/>
      <c r="CZ62" s="787">
        <v>0.45900000000000002</v>
      </c>
      <c r="DA62" s="787" t="s">
        <v>2</v>
      </c>
      <c r="DB62" s="781"/>
      <c r="DC62" s="785">
        <v>0.60399999999999998</v>
      </c>
      <c r="DX62" s="1038" t="s">
        <v>361</v>
      </c>
      <c r="DY62" s="1038" t="s">
        <v>41</v>
      </c>
      <c r="DZ62" s="1038" t="s">
        <v>744</v>
      </c>
      <c r="EA62" s="1039" t="s">
        <v>42</v>
      </c>
      <c r="EB62" s="792">
        <v>2301</v>
      </c>
      <c r="EC62" s="793"/>
      <c r="ED62" s="794">
        <v>2301</v>
      </c>
      <c r="EE62" s="794"/>
      <c r="EF62" s="793"/>
      <c r="EG62" s="794">
        <v>0.2572386808272778</v>
      </c>
      <c r="EH62" s="793"/>
      <c r="EI62" s="794">
        <v>0</v>
      </c>
      <c r="EJ62" s="794"/>
      <c r="EK62" s="794">
        <v>1489667</v>
      </c>
      <c r="EL62" s="794"/>
      <c r="EM62" s="793"/>
      <c r="EN62" s="793"/>
      <c r="EO62" s="795"/>
      <c r="ES62" s="823" t="s">
        <v>419</v>
      </c>
      <c r="ET62" s="824" t="s">
        <v>420</v>
      </c>
      <c r="EU62" s="841">
        <v>0</v>
      </c>
    </row>
    <row r="63" spans="1:151" ht="15">
      <c r="A63" s="798" t="s">
        <v>439</v>
      </c>
      <c r="B63" s="799" t="s">
        <v>440</v>
      </c>
      <c r="C63" s="744">
        <v>3111</v>
      </c>
      <c r="D63" s="745">
        <v>3521</v>
      </c>
      <c r="E63" s="800"/>
      <c r="F63" s="800">
        <v>3521</v>
      </c>
      <c r="G63" s="800"/>
      <c r="H63" s="801">
        <v>3521</v>
      </c>
      <c r="K63" s="802" t="s">
        <v>439</v>
      </c>
      <c r="L63" s="803" t="s">
        <v>440</v>
      </c>
      <c r="M63" s="756">
        <v>1192673509</v>
      </c>
      <c r="N63" s="1099">
        <v>127258070</v>
      </c>
      <c r="O63" s="756">
        <f t="shared" si="0"/>
        <v>1065415439</v>
      </c>
      <c r="P63" s="802">
        <v>2009</v>
      </c>
      <c r="Q63" s="752">
        <v>1.0899000000000001</v>
      </c>
      <c r="R63" s="803">
        <f t="shared" si="1"/>
        <v>977535039</v>
      </c>
      <c r="S63" s="806">
        <f t="shared" si="2"/>
        <v>127258070</v>
      </c>
      <c r="T63" s="803">
        <v>71996357</v>
      </c>
      <c r="U63" s="803">
        <v>663457293</v>
      </c>
      <c r="V63" s="803">
        <f t="shared" si="3"/>
        <v>1840246759</v>
      </c>
      <c r="X63" s="619" t="s">
        <v>439</v>
      </c>
      <c r="Y63" s="619" t="s">
        <v>440</v>
      </c>
      <c r="Z63" s="807">
        <v>1840246759</v>
      </c>
      <c r="AA63" s="808">
        <v>12292848.350120001</v>
      </c>
      <c r="AB63" s="756">
        <v>4123039</v>
      </c>
      <c r="AC63" s="756">
        <v>192414</v>
      </c>
      <c r="AD63" s="809">
        <v>16608301.350120001</v>
      </c>
      <c r="AE63" s="810">
        <v>3521</v>
      </c>
      <c r="AF63" s="807">
        <v>4717</v>
      </c>
      <c r="AG63" s="807">
        <v>0.8105</v>
      </c>
      <c r="AI63" s="619" t="s">
        <v>439</v>
      </c>
      <c r="AJ63" s="619" t="s">
        <v>440</v>
      </c>
      <c r="AK63" s="760">
        <v>16608301.350120001</v>
      </c>
      <c r="AL63" s="761">
        <v>3521</v>
      </c>
      <c r="AM63" s="811">
        <v>4717</v>
      </c>
      <c r="AN63" s="812">
        <v>0.8105</v>
      </c>
      <c r="AO63" s="813">
        <v>0.18029999999999999</v>
      </c>
      <c r="AP63" s="814">
        <v>0.84179999999999999</v>
      </c>
      <c r="AQ63" s="812">
        <v>0.7631</v>
      </c>
      <c r="AR63" s="815">
        <v>0.7631</v>
      </c>
      <c r="AS63" s="825">
        <v>1395.57</v>
      </c>
      <c r="AT63" s="826">
        <v>433.25</v>
      </c>
      <c r="AU63" s="814">
        <v>1525473</v>
      </c>
      <c r="AV63" s="812">
        <v>1</v>
      </c>
      <c r="AW63" s="811">
        <v>1525473</v>
      </c>
      <c r="BB63" s="619" t="s">
        <v>439</v>
      </c>
      <c r="BC63" s="619" t="s">
        <v>637</v>
      </c>
      <c r="BD63" s="768">
        <v>1840246759</v>
      </c>
      <c r="BE63" s="769">
        <v>461.17500000000001</v>
      </c>
      <c r="BF63" s="808">
        <v>3990344</v>
      </c>
      <c r="BG63" s="816">
        <v>0.18029999999999999</v>
      </c>
      <c r="BH63" s="673"/>
      <c r="BI63" s="770">
        <v>3521</v>
      </c>
      <c r="BJ63" s="808">
        <v>7.63</v>
      </c>
      <c r="BK63" s="770">
        <v>23725</v>
      </c>
      <c r="BL63" s="810">
        <v>51</v>
      </c>
      <c r="BN63" s="619" t="s">
        <v>437</v>
      </c>
      <c r="BO63" s="619" t="s">
        <v>438</v>
      </c>
      <c r="BP63" s="772">
        <v>0.87265873995316756</v>
      </c>
      <c r="BQ63" s="772">
        <v>0.89970398671096352</v>
      </c>
      <c r="BR63" s="772">
        <v>0.87511503496503495</v>
      </c>
      <c r="BS63" s="774"/>
      <c r="BT63" s="819">
        <v>2012</v>
      </c>
      <c r="BU63" s="776">
        <v>0.88290000000000002</v>
      </c>
      <c r="BV63" s="777"/>
      <c r="BW63" s="778">
        <v>0.52</v>
      </c>
      <c r="BX63" s="778">
        <v>0.45900000000000002</v>
      </c>
      <c r="BY63" s="778">
        <v>0.68710000000000004</v>
      </c>
      <c r="BZ63" s="622"/>
      <c r="CA63" s="619" t="s">
        <v>439</v>
      </c>
      <c r="CB63" s="619" t="s">
        <v>637</v>
      </c>
      <c r="CC63" s="770">
        <v>32372</v>
      </c>
      <c r="CD63" s="770">
        <v>33669</v>
      </c>
      <c r="CE63" s="770">
        <v>33923</v>
      </c>
      <c r="CF63" s="820">
        <v>33321.333333333336</v>
      </c>
      <c r="CG63" s="820">
        <v>0.84179999999999999</v>
      </c>
      <c r="CH63" s="639"/>
      <c r="CI63" s="820">
        <v>-601.66666666666424</v>
      </c>
      <c r="CJ63" s="820">
        <v>-1.77E-2</v>
      </c>
      <c r="CL63" s="619" t="s">
        <v>439</v>
      </c>
      <c r="CM63" s="619" t="s">
        <v>637</v>
      </c>
      <c r="CN63" s="780">
        <v>0.7631</v>
      </c>
      <c r="CO63" s="781"/>
      <c r="CP63" s="780">
        <v>3521</v>
      </c>
      <c r="CQ63" s="787">
        <v>5554000</v>
      </c>
      <c r="CR63" s="787">
        <v>0</v>
      </c>
      <c r="CS63" s="787">
        <v>5554000</v>
      </c>
      <c r="CT63" s="787">
        <v>1577.39</v>
      </c>
      <c r="CU63" s="781"/>
      <c r="CV63" s="822">
        <v>1395.57</v>
      </c>
      <c r="CW63" s="787">
        <v>433.25</v>
      </c>
      <c r="CX63" s="785">
        <v>1</v>
      </c>
      <c r="CY63" s="786"/>
      <c r="CZ63" s="787">
        <v>0.80100000000000005</v>
      </c>
      <c r="DA63" s="787">
        <v>1</v>
      </c>
      <c r="DB63" s="781"/>
      <c r="DC63" s="785">
        <v>1</v>
      </c>
      <c r="DX63" s="1044" t="s">
        <v>361</v>
      </c>
      <c r="DY63" s="1040" t="s">
        <v>260</v>
      </c>
      <c r="DZ63" s="1040" t="s">
        <v>6</v>
      </c>
      <c r="EA63" s="1041" t="s">
        <v>261</v>
      </c>
      <c r="EB63" s="792">
        <v>850</v>
      </c>
      <c r="EC63" s="827"/>
      <c r="ED63" s="828">
        <v>850</v>
      </c>
      <c r="EE63" s="828">
        <v>8945</v>
      </c>
      <c r="EF63" s="827"/>
      <c r="EG63" s="828">
        <v>9.5025153717160429E-2</v>
      </c>
      <c r="EH63" s="827"/>
      <c r="EI63" s="794">
        <v>0</v>
      </c>
      <c r="EJ63" s="828"/>
      <c r="EK63" s="828">
        <v>550290</v>
      </c>
      <c r="EL63" s="828"/>
      <c r="EM63" s="827"/>
      <c r="EN63" s="827"/>
      <c r="EO63" s="829"/>
      <c r="ES63" s="823" t="s">
        <v>421</v>
      </c>
      <c r="ET63" s="824" t="s">
        <v>422</v>
      </c>
      <c r="EU63" s="841">
        <v>0</v>
      </c>
    </row>
    <row r="64" spans="1:151" ht="15">
      <c r="A64" s="798" t="s">
        <v>441</v>
      </c>
      <c r="B64" s="799" t="s">
        <v>442</v>
      </c>
      <c r="C64" s="744">
        <v>6092</v>
      </c>
      <c r="D64" s="745">
        <v>6092</v>
      </c>
      <c r="E64" s="800"/>
      <c r="F64" s="800">
        <v>6092</v>
      </c>
      <c r="G64" s="800"/>
      <c r="H64" s="801">
        <v>6092</v>
      </c>
      <c r="K64" s="802" t="s">
        <v>441</v>
      </c>
      <c r="L64" s="803" t="s">
        <v>442</v>
      </c>
      <c r="M64" s="756">
        <v>2680278085</v>
      </c>
      <c r="N64" s="1099">
        <v>24120683</v>
      </c>
      <c r="O64" s="756">
        <f t="shared" si="0"/>
        <v>2656157402</v>
      </c>
      <c r="P64" s="802">
        <v>2011</v>
      </c>
      <c r="Q64" s="752">
        <v>0.9778</v>
      </c>
      <c r="R64" s="803">
        <f t="shared" si="1"/>
        <v>2716462878</v>
      </c>
      <c r="S64" s="806">
        <f t="shared" si="2"/>
        <v>24120683</v>
      </c>
      <c r="T64" s="803">
        <v>222265970</v>
      </c>
      <c r="U64" s="803">
        <v>778876371</v>
      </c>
      <c r="V64" s="803">
        <f t="shared" si="3"/>
        <v>3741725902</v>
      </c>
      <c r="X64" s="619" t="s">
        <v>441</v>
      </c>
      <c r="Y64" s="619" t="s">
        <v>442</v>
      </c>
      <c r="Z64" s="807">
        <v>3741725902</v>
      </c>
      <c r="AA64" s="808">
        <v>24994729.025359999</v>
      </c>
      <c r="AB64" s="756">
        <v>7956627</v>
      </c>
      <c r="AC64" s="756">
        <v>194170</v>
      </c>
      <c r="AD64" s="809">
        <v>33145526.025359999</v>
      </c>
      <c r="AE64" s="810">
        <v>6092</v>
      </c>
      <c r="AF64" s="807">
        <v>5441</v>
      </c>
      <c r="AG64" s="807">
        <v>0.93489999999999995</v>
      </c>
      <c r="AI64" s="619" t="s">
        <v>441</v>
      </c>
      <c r="AJ64" s="619" t="s">
        <v>442</v>
      </c>
      <c r="AK64" s="760">
        <v>33145526.025359999</v>
      </c>
      <c r="AL64" s="761">
        <v>6092</v>
      </c>
      <c r="AM64" s="811">
        <v>5441</v>
      </c>
      <c r="AN64" s="812">
        <v>0.93489999999999995</v>
      </c>
      <c r="AO64" s="813">
        <v>0.38279999999999997</v>
      </c>
      <c r="AP64" s="814">
        <v>0.74150000000000005</v>
      </c>
      <c r="AQ64" s="812">
        <v>0.78310000000000002</v>
      </c>
      <c r="AR64" s="815">
        <v>0.78310000000000002</v>
      </c>
      <c r="AS64" s="825">
        <v>1432.15</v>
      </c>
      <c r="AT64" s="826">
        <v>396.66999999999985</v>
      </c>
      <c r="AU64" s="814">
        <v>2416514</v>
      </c>
      <c r="AV64" s="812">
        <v>0.91600000000000004</v>
      </c>
      <c r="AW64" s="811">
        <v>2213527</v>
      </c>
      <c r="BB64" s="619" t="s">
        <v>441</v>
      </c>
      <c r="BC64" s="619" t="s">
        <v>638</v>
      </c>
      <c r="BD64" s="768">
        <v>3741725902</v>
      </c>
      <c r="BE64" s="769">
        <v>441.68</v>
      </c>
      <c r="BF64" s="808">
        <v>8471576</v>
      </c>
      <c r="BG64" s="816">
        <v>0.38279999999999997</v>
      </c>
      <c r="BH64" s="673"/>
      <c r="BI64" s="770">
        <v>6092</v>
      </c>
      <c r="BJ64" s="808">
        <v>13.79</v>
      </c>
      <c r="BK64" s="770">
        <v>45404</v>
      </c>
      <c r="BL64" s="810">
        <v>103</v>
      </c>
      <c r="BN64" s="619" t="s">
        <v>439</v>
      </c>
      <c r="BO64" s="619" t="s">
        <v>440</v>
      </c>
      <c r="BP64" s="772">
        <v>1.1000000000000001</v>
      </c>
      <c r="BQ64" s="772">
        <v>1.0819594594594595</v>
      </c>
      <c r="BR64" s="772">
        <v>1.0918297872340426</v>
      </c>
      <c r="BS64" s="774"/>
      <c r="BT64" s="819">
        <v>2009</v>
      </c>
      <c r="BU64" s="776">
        <v>1.0899000000000001</v>
      </c>
      <c r="BV64" s="777"/>
      <c r="BW64" s="778">
        <v>0.73499999999999999</v>
      </c>
      <c r="BX64" s="778">
        <v>0.80100000000000005</v>
      </c>
      <c r="BY64" s="778">
        <v>1.1991000000000001</v>
      </c>
      <c r="BZ64" s="622"/>
      <c r="CA64" s="619" t="s">
        <v>441</v>
      </c>
      <c r="CB64" s="619" t="s">
        <v>638</v>
      </c>
      <c r="CC64" s="770">
        <v>27931</v>
      </c>
      <c r="CD64" s="770">
        <v>29351</v>
      </c>
      <c r="CE64" s="770">
        <v>30776</v>
      </c>
      <c r="CF64" s="820">
        <v>29352.666666666668</v>
      </c>
      <c r="CG64" s="820">
        <v>0.74150000000000005</v>
      </c>
      <c r="CH64" s="639"/>
      <c r="CI64" s="820">
        <v>-1423.3333333333321</v>
      </c>
      <c r="CJ64" s="820">
        <v>-4.6199999999999998E-2</v>
      </c>
      <c r="CL64" s="619" t="s">
        <v>441</v>
      </c>
      <c r="CM64" s="619" t="s">
        <v>638</v>
      </c>
      <c r="CN64" s="780">
        <v>0.78310000000000002</v>
      </c>
      <c r="CO64" s="781"/>
      <c r="CP64" s="780">
        <v>6092</v>
      </c>
      <c r="CQ64" s="787">
        <v>7990204</v>
      </c>
      <c r="CR64" s="787">
        <v>0</v>
      </c>
      <c r="CS64" s="787">
        <v>7990204</v>
      </c>
      <c r="CT64" s="787">
        <v>1311.59</v>
      </c>
      <c r="CU64" s="781"/>
      <c r="CV64" s="822">
        <v>1432.15</v>
      </c>
      <c r="CW64" s="787">
        <v>396.66999999999985</v>
      </c>
      <c r="CX64" s="785">
        <v>0.91600000000000004</v>
      </c>
      <c r="CY64" s="786"/>
      <c r="CZ64" s="787">
        <v>0.53800000000000003</v>
      </c>
      <c r="DA64" s="787" t="s">
        <v>2</v>
      </c>
      <c r="DB64" s="781"/>
      <c r="DC64" s="785">
        <v>0.91600000000000004</v>
      </c>
      <c r="DX64" s="1042" t="s">
        <v>363</v>
      </c>
      <c r="DY64" s="1042" t="s">
        <v>363</v>
      </c>
      <c r="DZ64" s="1042" t="s">
        <v>744</v>
      </c>
      <c r="EA64" s="1043" t="s">
        <v>364</v>
      </c>
      <c r="EB64" s="792">
        <v>13813</v>
      </c>
      <c r="EC64" s="833"/>
      <c r="ED64" s="834">
        <v>13813</v>
      </c>
      <c r="EE64" s="834">
        <v>13813</v>
      </c>
      <c r="EF64" s="833"/>
      <c r="EG64" s="834"/>
      <c r="EH64" s="833"/>
      <c r="EI64" s="794">
        <v>1434921</v>
      </c>
      <c r="EJ64" s="834"/>
      <c r="EK64" s="834">
        <v>1434921</v>
      </c>
      <c r="EL64" s="834">
        <v>1434921</v>
      </c>
      <c r="EM64" s="833">
        <v>0</v>
      </c>
      <c r="EN64" s="833"/>
      <c r="EO64" s="835"/>
      <c r="ES64" s="823" t="s">
        <v>88</v>
      </c>
      <c r="ET64" s="824" t="s">
        <v>89</v>
      </c>
      <c r="EU64" s="841">
        <v>0</v>
      </c>
    </row>
    <row r="65" spans="1:151" ht="15">
      <c r="A65" s="798" t="s">
        <v>443</v>
      </c>
      <c r="B65" s="799" t="s">
        <v>573</v>
      </c>
      <c r="C65" s="744">
        <v>148109</v>
      </c>
      <c r="D65" s="745">
        <v>165888</v>
      </c>
      <c r="E65" s="800"/>
      <c r="F65" s="800">
        <v>165888</v>
      </c>
      <c r="G65" s="800"/>
      <c r="H65" s="801">
        <v>165888</v>
      </c>
      <c r="K65" s="802" t="s">
        <v>443</v>
      </c>
      <c r="L65" s="803" t="s">
        <v>444</v>
      </c>
      <c r="M65" s="756">
        <v>99216519177</v>
      </c>
      <c r="N65" s="1099">
        <v>46526417</v>
      </c>
      <c r="O65" s="756">
        <f t="shared" si="0"/>
        <v>99169992760</v>
      </c>
      <c r="P65" s="802">
        <v>2011</v>
      </c>
      <c r="Q65" s="752">
        <v>0.88770000000000004</v>
      </c>
      <c r="R65" s="803">
        <f t="shared" si="1"/>
        <v>111715661552</v>
      </c>
      <c r="S65" s="806">
        <f t="shared" si="2"/>
        <v>46526417</v>
      </c>
      <c r="T65" s="803">
        <v>4619884591</v>
      </c>
      <c r="U65" s="803">
        <v>18679657702</v>
      </c>
      <c r="V65" s="803">
        <f t="shared" si="3"/>
        <v>135061730262</v>
      </c>
      <c r="X65" s="619" t="s">
        <v>443</v>
      </c>
      <c r="Y65" s="619" t="s">
        <v>573</v>
      </c>
      <c r="Z65" s="807">
        <v>135061730262</v>
      </c>
      <c r="AA65" s="808">
        <v>902212358.15016007</v>
      </c>
      <c r="AB65" s="756">
        <v>261460005</v>
      </c>
      <c r="AC65" s="756">
        <v>2060340</v>
      </c>
      <c r="AD65" s="809">
        <v>1165732703.1501601</v>
      </c>
      <c r="AE65" s="810">
        <v>165888</v>
      </c>
      <c r="AF65" s="807">
        <v>7027</v>
      </c>
      <c r="AG65" s="807">
        <v>1.2074</v>
      </c>
      <c r="AI65" s="619" t="s">
        <v>443</v>
      </c>
      <c r="AJ65" s="619" t="s">
        <v>573</v>
      </c>
      <c r="AK65" s="760">
        <v>1165732703.1501601</v>
      </c>
      <c r="AL65" s="761">
        <v>165888</v>
      </c>
      <c r="AM65" s="811">
        <v>7027</v>
      </c>
      <c r="AN65" s="812">
        <v>1.2074</v>
      </c>
      <c r="AO65" s="813">
        <v>11.597</v>
      </c>
      <c r="AP65" s="814">
        <v>1.2712000000000001</v>
      </c>
      <c r="AQ65" s="812">
        <v>2.2782999999999998</v>
      </c>
      <c r="AR65" s="815" t="s">
        <v>2</v>
      </c>
      <c r="AS65" s="825" t="s">
        <v>2</v>
      </c>
      <c r="AT65" s="826" t="s">
        <v>2</v>
      </c>
      <c r="AU65" s="814">
        <v>0</v>
      </c>
      <c r="AV65" s="812" t="s">
        <v>2</v>
      </c>
      <c r="AW65" s="811">
        <v>0</v>
      </c>
      <c r="BB65" s="619" t="s">
        <v>443</v>
      </c>
      <c r="BC65" s="619" t="s">
        <v>639</v>
      </c>
      <c r="BD65" s="768">
        <v>135061730262</v>
      </c>
      <c r="BE65" s="769">
        <v>526.27499999999998</v>
      </c>
      <c r="BF65" s="808">
        <v>256637177</v>
      </c>
      <c r="BG65" s="816">
        <v>11.597</v>
      </c>
      <c r="BH65" s="673"/>
      <c r="BI65" s="770">
        <v>165888</v>
      </c>
      <c r="BJ65" s="808">
        <v>315.20999999999998</v>
      </c>
      <c r="BK65" s="770">
        <v>1034524</v>
      </c>
      <c r="BL65" s="810">
        <v>1966</v>
      </c>
      <c r="BN65" s="619" t="s">
        <v>441</v>
      </c>
      <c r="BO65" s="619" t="s">
        <v>442</v>
      </c>
      <c r="BP65" s="772">
        <v>0.97535519125683057</v>
      </c>
      <c r="BQ65" s="772">
        <v>0.97560975609756095</v>
      </c>
      <c r="BR65" s="772">
        <v>0.98006060606060597</v>
      </c>
      <c r="BS65" s="774"/>
      <c r="BT65" s="819">
        <v>2011</v>
      </c>
      <c r="BU65" s="776">
        <v>0.9778</v>
      </c>
      <c r="BV65" s="777"/>
      <c r="BW65" s="778">
        <v>0.55000000000000004</v>
      </c>
      <c r="BX65" s="778">
        <v>0.53800000000000003</v>
      </c>
      <c r="BY65" s="778">
        <v>0.8054</v>
      </c>
      <c r="BZ65" s="622"/>
      <c r="CA65" s="619" t="s">
        <v>443</v>
      </c>
      <c r="CB65" s="619" t="s">
        <v>639</v>
      </c>
      <c r="CC65" s="770">
        <v>48210</v>
      </c>
      <c r="CD65" s="770">
        <v>50031</v>
      </c>
      <c r="CE65" s="770">
        <v>52710</v>
      </c>
      <c r="CF65" s="820">
        <v>50317</v>
      </c>
      <c r="CG65" s="820">
        <v>1.2712000000000001</v>
      </c>
      <c r="CH65" s="639"/>
      <c r="CI65" s="820">
        <v>-2393</v>
      </c>
      <c r="CJ65" s="820">
        <v>-4.5400000000000003E-2</v>
      </c>
      <c r="CL65" s="619" t="s">
        <v>443</v>
      </c>
      <c r="CM65" s="619" t="s">
        <v>639</v>
      </c>
      <c r="CN65" s="780" t="s">
        <v>2</v>
      </c>
      <c r="CO65" s="781"/>
      <c r="CP65" s="780">
        <v>165888</v>
      </c>
      <c r="CQ65" s="787">
        <v>404286000</v>
      </c>
      <c r="CR65" s="787">
        <v>0</v>
      </c>
      <c r="CS65" s="787">
        <v>404286000</v>
      </c>
      <c r="CT65" s="787">
        <v>2437.1</v>
      </c>
      <c r="CU65" s="781"/>
      <c r="CV65" s="822" t="s">
        <v>2</v>
      </c>
      <c r="CW65" s="787" t="s">
        <v>2</v>
      </c>
      <c r="CX65" s="785" t="s">
        <v>2</v>
      </c>
      <c r="CY65" s="786"/>
      <c r="CZ65" s="787">
        <v>0.72399999999999998</v>
      </c>
      <c r="DA65" s="787">
        <v>1</v>
      </c>
      <c r="DB65" s="781"/>
      <c r="DC65" s="785" t="s">
        <v>2</v>
      </c>
      <c r="DX65" s="1038" t="s">
        <v>365</v>
      </c>
      <c r="DY65" s="1038" t="s">
        <v>365</v>
      </c>
      <c r="DZ65" s="1038" t="s">
        <v>744</v>
      </c>
      <c r="EA65" s="1039" t="s">
        <v>571</v>
      </c>
      <c r="EB65" s="792">
        <v>50093</v>
      </c>
      <c r="EC65" s="793"/>
      <c r="ED65" s="794">
        <v>50093</v>
      </c>
      <c r="EE65" s="794"/>
      <c r="EF65" s="793"/>
      <c r="EG65" s="794">
        <v>0.97013653529582644</v>
      </c>
      <c r="EH65" s="793"/>
      <c r="EI65" s="794">
        <v>10887756</v>
      </c>
      <c r="EJ65" s="794"/>
      <c r="EK65" s="794">
        <v>10562609</v>
      </c>
      <c r="EL65" s="794">
        <v>10887756</v>
      </c>
      <c r="EM65" s="793">
        <v>0</v>
      </c>
      <c r="EN65" s="793">
        <v>-1</v>
      </c>
      <c r="EO65" s="795"/>
      <c r="ES65" s="823" t="s">
        <v>423</v>
      </c>
      <c r="ET65" s="824" t="s">
        <v>424</v>
      </c>
      <c r="EU65" s="841">
        <v>0</v>
      </c>
    </row>
    <row r="66" spans="1:151" ht="15">
      <c r="A66" s="798" t="s">
        <v>445</v>
      </c>
      <c r="B66" s="799" t="s">
        <v>446</v>
      </c>
      <c r="C66" s="744">
        <v>1862</v>
      </c>
      <c r="D66" s="745">
        <v>1862</v>
      </c>
      <c r="E66" s="800"/>
      <c r="F66" s="800">
        <v>1862</v>
      </c>
      <c r="G66" s="800"/>
      <c r="H66" s="801">
        <v>1862</v>
      </c>
      <c r="K66" s="802" t="s">
        <v>445</v>
      </c>
      <c r="L66" s="803" t="s">
        <v>446</v>
      </c>
      <c r="M66" s="756">
        <v>1368343489</v>
      </c>
      <c r="N66" s="1099">
        <v>59594800</v>
      </c>
      <c r="O66" s="756">
        <f t="shared" si="0"/>
        <v>1308748689</v>
      </c>
      <c r="P66" s="802">
        <v>2014</v>
      </c>
      <c r="Q66" s="752">
        <v>1.0218</v>
      </c>
      <c r="R66" s="803">
        <f t="shared" si="1"/>
        <v>1280826668</v>
      </c>
      <c r="S66" s="806">
        <f t="shared" si="2"/>
        <v>59594800</v>
      </c>
      <c r="T66" s="803">
        <v>74033095</v>
      </c>
      <c r="U66" s="803">
        <v>305409412</v>
      </c>
      <c r="V66" s="803">
        <f t="shared" si="3"/>
        <v>1719863975</v>
      </c>
      <c r="X66" s="619" t="s">
        <v>445</v>
      </c>
      <c r="Y66" s="619" t="s">
        <v>446</v>
      </c>
      <c r="Z66" s="807">
        <v>1719863975</v>
      </c>
      <c r="AA66" s="808">
        <v>11488691.353</v>
      </c>
      <c r="AB66" s="756">
        <v>2964347</v>
      </c>
      <c r="AC66" s="756">
        <v>65736</v>
      </c>
      <c r="AD66" s="809">
        <v>14518774.353</v>
      </c>
      <c r="AE66" s="810">
        <v>1862</v>
      </c>
      <c r="AF66" s="807">
        <v>7797</v>
      </c>
      <c r="AG66" s="807">
        <v>1.3396999999999999</v>
      </c>
      <c r="AI66" s="619" t="s">
        <v>445</v>
      </c>
      <c r="AJ66" s="619" t="s">
        <v>446</v>
      </c>
      <c r="AK66" s="760">
        <v>14518774.353</v>
      </c>
      <c r="AL66" s="761">
        <v>1862</v>
      </c>
      <c r="AM66" s="811">
        <v>7797</v>
      </c>
      <c r="AN66" s="812">
        <v>1.3396999999999999</v>
      </c>
      <c r="AO66" s="813">
        <v>0.35099999999999998</v>
      </c>
      <c r="AP66" s="814">
        <v>0.76339999999999997</v>
      </c>
      <c r="AQ66" s="812">
        <v>0.95269999999999999</v>
      </c>
      <c r="AR66" s="815">
        <v>0.95269999999999999</v>
      </c>
      <c r="AS66" s="825">
        <v>1742.32</v>
      </c>
      <c r="AT66" s="826">
        <v>86.5</v>
      </c>
      <c r="AU66" s="814">
        <v>161063</v>
      </c>
      <c r="AV66" s="812">
        <v>0.70599999999999996</v>
      </c>
      <c r="AW66" s="811">
        <v>113710</v>
      </c>
      <c r="BB66" s="619" t="s">
        <v>445</v>
      </c>
      <c r="BC66" s="619" t="s">
        <v>640</v>
      </c>
      <c r="BD66" s="768">
        <v>1719863975</v>
      </c>
      <c r="BE66" s="769">
        <v>221.42699999999999</v>
      </c>
      <c r="BF66" s="808">
        <v>7767183</v>
      </c>
      <c r="BG66" s="816">
        <v>0.35099999999999998</v>
      </c>
      <c r="BH66" s="673"/>
      <c r="BI66" s="770">
        <v>1862</v>
      </c>
      <c r="BJ66" s="808">
        <v>8.41</v>
      </c>
      <c r="BK66" s="770">
        <v>15299</v>
      </c>
      <c r="BL66" s="810">
        <v>69</v>
      </c>
      <c r="BN66" s="619" t="s">
        <v>443</v>
      </c>
      <c r="BO66" s="619" t="s">
        <v>573</v>
      </c>
      <c r="BP66" s="772">
        <v>0.94183006535947711</v>
      </c>
      <c r="BQ66" s="772">
        <v>0.89800000000000002</v>
      </c>
      <c r="BR66" s="772">
        <v>0.86276942355889719</v>
      </c>
      <c r="BS66" s="774"/>
      <c r="BT66" s="819">
        <v>2011</v>
      </c>
      <c r="BU66" s="776">
        <v>0.88770000000000004</v>
      </c>
      <c r="BV66" s="777"/>
      <c r="BW66" s="778">
        <v>0.81569999999999998</v>
      </c>
      <c r="BX66" s="778">
        <v>0.72399999999999998</v>
      </c>
      <c r="BY66" s="778">
        <v>1.0838000000000001</v>
      </c>
      <c r="BZ66" s="622"/>
      <c r="CA66" s="619" t="s">
        <v>445</v>
      </c>
      <c r="CB66" s="619" t="s">
        <v>640</v>
      </c>
      <c r="CC66" s="770">
        <v>28894</v>
      </c>
      <c r="CD66" s="770">
        <v>30217</v>
      </c>
      <c r="CE66" s="770">
        <v>31545</v>
      </c>
      <c r="CF66" s="820">
        <v>30218.666666666668</v>
      </c>
      <c r="CG66" s="820">
        <v>0.76339999999999997</v>
      </c>
      <c r="CH66" s="639"/>
      <c r="CI66" s="820">
        <v>-1326.3333333333321</v>
      </c>
      <c r="CJ66" s="820">
        <v>-4.2000000000000003E-2</v>
      </c>
      <c r="CL66" s="619" t="s">
        <v>445</v>
      </c>
      <c r="CM66" s="619" t="s">
        <v>640</v>
      </c>
      <c r="CN66" s="780">
        <v>0.95269999999999999</v>
      </c>
      <c r="CO66" s="781"/>
      <c r="CP66" s="780">
        <v>1862</v>
      </c>
      <c r="CQ66" s="787">
        <v>2290397</v>
      </c>
      <c r="CR66" s="787">
        <v>0</v>
      </c>
      <c r="CS66" s="787">
        <v>2290397</v>
      </c>
      <c r="CT66" s="787">
        <v>1230.07</v>
      </c>
      <c r="CU66" s="781"/>
      <c r="CV66" s="822">
        <v>1742.32</v>
      </c>
      <c r="CW66" s="787">
        <v>86.5</v>
      </c>
      <c r="CX66" s="785">
        <v>0.70599999999999996</v>
      </c>
      <c r="CY66" s="786"/>
      <c r="CZ66" s="787">
        <v>0.54200000000000004</v>
      </c>
      <c r="DA66" s="787" t="s">
        <v>2</v>
      </c>
      <c r="DB66" s="781"/>
      <c r="DC66" s="785">
        <v>0.70599999999999996</v>
      </c>
      <c r="DX66" s="1038" t="s">
        <v>365</v>
      </c>
      <c r="DY66" s="1038" t="s">
        <v>51</v>
      </c>
      <c r="DZ66" s="1038" t="s">
        <v>6</v>
      </c>
      <c r="EA66" s="1039" t="s">
        <v>52</v>
      </c>
      <c r="EB66" s="792">
        <v>1010</v>
      </c>
      <c r="EC66" s="793"/>
      <c r="ED66" s="794">
        <v>1010</v>
      </c>
      <c r="EE66" s="794"/>
      <c r="EF66" s="793"/>
      <c r="EG66" s="794">
        <v>1.9560375714147381E-2</v>
      </c>
      <c r="EH66" s="793"/>
      <c r="EI66" s="794">
        <v>0</v>
      </c>
      <c r="EJ66" s="794"/>
      <c r="EK66" s="794">
        <v>212969</v>
      </c>
      <c r="EL66" s="794"/>
      <c r="EM66" s="793"/>
      <c r="EN66" s="793"/>
      <c r="EO66" s="795"/>
      <c r="ES66" s="823" t="s">
        <v>425</v>
      </c>
      <c r="ET66" s="824" t="s">
        <v>426</v>
      </c>
      <c r="EU66" s="841">
        <v>14672267</v>
      </c>
    </row>
    <row r="67" spans="1:151" ht="15">
      <c r="A67" s="798" t="s">
        <v>447</v>
      </c>
      <c r="B67" s="799" t="s">
        <v>448</v>
      </c>
      <c r="C67" s="744">
        <v>3976</v>
      </c>
      <c r="D67" s="745">
        <v>3976</v>
      </c>
      <c r="E67" s="800"/>
      <c r="F67" s="800">
        <v>3976</v>
      </c>
      <c r="G67" s="800"/>
      <c r="H67" s="801">
        <v>3976</v>
      </c>
      <c r="K67" s="802" t="s">
        <v>447</v>
      </c>
      <c r="L67" s="803" t="s">
        <v>448</v>
      </c>
      <c r="M67" s="756">
        <v>2458661054</v>
      </c>
      <c r="N67" s="1099">
        <v>105371378</v>
      </c>
      <c r="O67" s="756">
        <f t="shared" si="0"/>
        <v>2353289676</v>
      </c>
      <c r="P67" s="802">
        <v>2012</v>
      </c>
      <c r="Q67" s="752">
        <v>1.0007999999999999</v>
      </c>
      <c r="R67" s="803">
        <f t="shared" si="1"/>
        <v>2351408549</v>
      </c>
      <c r="S67" s="806">
        <f t="shared" si="2"/>
        <v>105371378</v>
      </c>
      <c r="T67" s="803">
        <v>90939324</v>
      </c>
      <c r="U67" s="803">
        <v>507348928</v>
      </c>
      <c r="V67" s="803">
        <f t="shared" si="3"/>
        <v>3055068179</v>
      </c>
      <c r="X67" s="619" t="s">
        <v>447</v>
      </c>
      <c r="Y67" s="619" t="s">
        <v>448</v>
      </c>
      <c r="Z67" s="807">
        <v>3055068179</v>
      </c>
      <c r="AA67" s="808">
        <v>20407855.43572</v>
      </c>
      <c r="AB67" s="756">
        <v>3761669</v>
      </c>
      <c r="AC67" s="756">
        <v>304240</v>
      </c>
      <c r="AD67" s="809">
        <v>24473764.43572</v>
      </c>
      <c r="AE67" s="810">
        <v>3976</v>
      </c>
      <c r="AF67" s="807">
        <v>6155</v>
      </c>
      <c r="AG67" s="807">
        <v>1.0576000000000001</v>
      </c>
      <c r="AI67" s="619" t="s">
        <v>447</v>
      </c>
      <c r="AJ67" s="619" t="s">
        <v>448</v>
      </c>
      <c r="AK67" s="760">
        <v>24473764.43572</v>
      </c>
      <c r="AL67" s="761">
        <v>3976</v>
      </c>
      <c r="AM67" s="811">
        <v>6155</v>
      </c>
      <c r="AN67" s="812">
        <v>1.0576000000000001</v>
      </c>
      <c r="AO67" s="813">
        <v>0.28079999999999999</v>
      </c>
      <c r="AP67" s="814">
        <v>0.82289999999999996</v>
      </c>
      <c r="AQ67" s="812">
        <v>0.86260000000000003</v>
      </c>
      <c r="AR67" s="815">
        <v>0.86260000000000003</v>
      </c>
      <c r="AS67" s="825">
        <v>1577.54</v>
      </c>
      <c r="AT67" s="826">
        <v>251.27999999999997</v>
      </c>
      <c r="AU67" s="814">
        <v>999089</v>
      </c>
      <c r="AV67" s="812">
        <v>0.82</v>
      </c>
      <c r="AW67" s="811">
        <v>819253</v>
      </c>
      <c r="BB67" s="619" t="s">
        <v>447</v>
      </c>
      <c r="BC67" s="619" t="s">
        <v>641</v>
      </c>
      <c r="BD67" s="768">
        <v>3055068179</v>
      </c>
      <c r="BE67" s="769">
        <v>491.59899999999999</v>
      </c>
      <c r="BF67" s="808">
        <v>6214553</v>
      </c>
      <c r="BG67" s="816">
        <v>0.28079999999999999</v>
      </c>
      <c r="BH67" s="673"/>
      <c r="BI67" s="770">
        <v>3976</v>
      </c>
      <c r="BJ67" s="808">
        <v>8.09</v>
      </c>
      <c r="BK67" s="770">
        <v>27805</v>
      </c>
      <c r="BL67" s="810">
        <v>57</v>
      </c>
      <c r="BN67" s="619" t="s">
        <v>445</v>
      </c>
      <c r="BO67" s="619" t="s">
        <v>446</v>
      </c>
      <c r="BP67" s="772">
        <v>0.99312500000000004</v>
      </c>
      <c r="BQ67" s="817">
        <v>1</v>
      </c>
      <c r="BR67" s="772">
        <v>1.0458132875143185</v>
      </c>
      <c r="BS67" s="774"/>
      <c r="BT67" s="819">
        <v>2014</v>
      </c>
      <c r="BU67" s="776">
        <v>1.0218</v>
      </c>
      <c r="BV67" s="777"/>
      <c r="BW67" s="778">
        <v>0.53</v>
      </c>
      <c r="BX67" s="778">
        <v>0.54200000000000004</v>
      </c>
      <c r="BY67" s="778">
        <v>0.81140000000000001</v>
      </c>
      <c r="BZ67" s="622"/>
      <c r="CA67" s="619" t="s">
        <v>447</v>
      </c>
      <c r="CB67" s="619" t="s">
        <v>641</v>
      </c>
      <c r="CC67" s="770">
        <v>30800</v>
      </c>
      <c r="CD67" s="770">
        <v>32840</v>
      </c>
      <c r="CE67" s="770">
        <v>34078</v>
      </c>
      <c r="CF67" s="820">
        <v>32572.666666666668</v>
      </c>
      <c r="CG67" s="820">
        <v>0.82289999999999996</v>
      </c>
      <c r="CH67" s="639"/>
      <c r="CI67" s="820">
        <v>-1505.3333333333321</v>
      </c>
      <c r="CJ67" s="820">
        <v>-4.4200000000000003E-2</v>
      </c>
      <c r="CL67" s="619" t="s">
        <v>447</v>
      </c>
      <c r="CM67" s="619" t="s">
        <v>641</v>
      </c>
      <c r="CN67" s="780">
        <v>0.86260000000000003</v>
      </c>
      <c r="CO67" s="781"/>
      <c r="CP67" s="780">
        <v>3976</v>
      </c>
      <c r="CQ67" s="787">
        <v>5145804</v>
      </c>
      <c r="CR67" s="787">
        <v>0</v>
      </c>
      <c r="CS67" s="787">
        <v>5145804</v>
      </c>
      <c r="CT67" s="787">
        <v>1294.22</v>
      </c>
      <c r="CU67" s="781"/>
      <c r="CV67" s="822">
        <v>1577.54</v>
      </c>
      <c r="CW67" s="787">
        <v>251.27999999999997</v>
      </c>
      <c r="CX67" s="785">
        <v>0.82</v>
      </c>
      <c r="CY67" s="786"/>
      <c r="CZ67" s="787">
        <v>0.62</v>
      </c>
      <c r="DA67" s="787" t="s">
        <v>2</v>
      </c>
      <c r="DB67" s="781"/>
      <c r="DC67" s="785">
        <v>0.82</v>
      </c>
      <c r="DX67" s="1040" t="s">
        <v>365</v>
      </c>
      <c r="DY67" s="1040" t="s">
        <v>882</v>
      </c>
      <c r="DZ67" s="1040" t="s">
        <v>6</v>
      </c>
      <c r="EA67" s="1041" t="s">
        <v>883</v>
      </c>
      <c r="EB67" s="792">
        <v>532</v>
      </c>
      <c r="EC67" s="827"/>
      <c r="ED67" s="828">
        <v>532</v>
      </c>
      <c r="EE67" s="828">
        <v>51635</v>
      </c>
      <c r="EF67" s="827"/>
      <c r="EG67" s="828">
        <v>1.0303088990026145E-2</v>
      </c>
      <c r="EH67" s="827"/>
      <c r="EI67" s="794">
        <v>0</v>
      </c>
      <c r="EJ67" s="828"/>
      <c r="EK67" s="828">
        <v>112178</v>
      </c>
      <c r="EL67" s="828"/>
      <c r="EM67" s="827"/>
      <c r="EN67" s="827"/>
      <c r="EO67" s="829"/>
      <c r="ES67" s="823" t="s">
        <v>427</v>
      </c>
      <c r="ET67" s="824" t="s">
        <v>428</v>
      </c>
      <c r="EU67" s="841">
        <v>211118</v>
      </c>
    </row>
    <row r="68" spans="1:151" ht="15">
      <c r="A68" s="798" t="s">
        <v>449</v>
      </c>
      <c r="B68" s="799" t="s">
        <v>450</v>
      </c>
      <c r="C68" s="744">
        <v>12768</v>
      </c>
      <c r="D68" s="745">
        <v>13770</v>
      </c>
      <c r="E68" s="800"/>
      <c r="F68" s="800">
        <v>13770</v>
      </c>
      <c r="G68" s="800"/>
      <c r="H68" s="801">
        <v>13770</v>
      </c>
      <c r="K68" s="802" t="s">
        <v>449</v>
      </c>
      <c r="L68" s="803" t="s">
        <v>450</v>
      </c>
      <c r="M68" s="756">
        <v>10675755025</v>
      </c>
      <c r="N68" s="1099">
        <v>284921236</v>
      </c>
      <c r="O68" s="756">
        <f t="shared" si="0"/>
        <v>10390833789</v>
      </c>
      <c r="P68" s="802">
        <v>2015</v>
      </c>
      <c r="Q68" s="752">
        <v>0.99719999999999998</v>
      </c>
      <c r="R68" s="803">
        <f t="shared" si="1"/>
        <v>10420009816</v>
      </c>
      <c r="S68" s="806">
        <f t="shared" si="2"/>
        <v>284921236</v>
      </c>
      <c r="T68" s="803">
        <v>185740889</v>
      </c>
      <c r="U68" s="803">
        <v>1261133390</v>
      </c>
      <c r="V68" s="803">
        <f t="shared" si="3"/>
        <v>12151805331</v>
      </c>
      <c r="X68" s="619" t="s">
        <v>449</v>
      </c>
      <c r="Y68" s="619" t="s">
        <v>450</v>
      </c>
      <c r="Z68" s="807">
        <v>12151805331</v>
      </c>
      <c r="AA68" s="808">
        <v>81174059.611080006</v>
      </c>
      <c r="AB68" s="756">
        <v>15893494</v>
      </c>
      <c r="AC68" s="756">
        <v>465493</v>
      </c>
      <c r="AD68" s="809">
        <v>97533046.611080006</v>
      </c>
      <c r="AE68" s="810">
        <v>13770</v>
      </c>
      <c r="AF68" s="807">
        <v>7083</v>
      </c>
      <c r="AG68" s="807">
        <v>1.2170000000000001</v>
      </c>
      <c r="AI68" s="619" t="s">
        <v>449</v>
      </c>
      <c r="AJ68" s="619" t="s">
        <v>450</v>
      </c>
      <c r="AK68" s="760">
        <v>97533046.611080006</v>
      </c>
      <c r="AL68" s="761">
        <v>13770</v>
      </c>
      <c r="AM68" s="811">
        <v>7083</v>
      </c>
      <c r="AN68" s="812">
        <v>1.2170000000000001</v>
      </c>
      <c r="AO68" s="813">
        <v>0.78700000000000003</v>
      </c>
      <c r="AP68" s="814">
        <v>1.0851999999999999</v>
      </c>
      <c r="AQ68" s="812">
        <v>1.1080999999999999</v>
      </c>
      <c r="AR68" s="815" t="s">
        <v>2</v>
      </c>
      <c r="AS68" s="825" t="s">
        <v>2</v>
      </c>
      <c r="AT68" s="826" t="s">
        <v>2</v>
      </c>
      <c r="AU68" s="814">
        <v>0</v>
      </c>
      <c r="AV68" s="812" t="s">
        <v>2</v>
      </c>
      <c r="AW68" s="811">
        <v>0</v>
      </c>
      <c r="BB68" s="619" t="s">
        <v>449</v>
      </c>
      <c r="BC68" s="619" t="s">
        <v>642</v>
      </c>
      <c r="BD68" s="768">
        <v>12151805331</v>
      </c>
      <c r="BE68" s="769">
        <v>697.73500000000001</v>
      </c>
      <c r="BF68" s="808">
        <v>17416075</v>
      </c>
      <c r="BG68" s="816">
        <v>0.78700000000000003</v>
      </c>
      <c r="BH68" s="673"/>
      <c r="BI68" s="770">
        <v>13770</v>
      </c>
      <c r="BJ68" s="808">
        <v>19.739999999999998</v>
      </c>
      <c r="BK68" s="770">
        <v>94494</v>
      </c>
      <c r="BL68" s="810">
        <v>135</v>
      </c>
      <c r="BN68" s="619" t="s">
        <v>447</v>
      </c>
      <c r="BO68" s="619" t="s">
        <v>448</v>
      </c>
      <c r="BP68" s="772">
        <v>1.0451095461658841</v>
      </c>
      <c r="BQ68" s="772">
        <v>0.96881533101045303</v>
      </c>
      <c r="BR68" s="772">
        <v>1.0074410774410776</v>
      </c>
      <c r="BS68" s="774"/>
      <c r="BT68" s="819">
        <v>2012</v>
      </c>
      <c r="BU68" s="776">
        <v>1.0007999999999999</v>
      </c>
      <c r="BV68" s="777"/>
      <c r="BW68" s="778">
        <v>0.62</v>
      </c>
      <c r="BX68" s="778">
        <v>0.62</v>
      </c>
      <c r="BY68" s="778">
        <v>0.92810000000000004</v>
      </c>
      <c r="BZ68" s="622"/>
      <c r="CA68" s="619" t="s">
        <v>449</v>
      </c>
      <c r="CB68" s="619" t="s">
        <v>642</v>
      </c>
      <c r="CC68" s="770">
        <v>40997</v>
      </c>
      <c r="CD68" s="770">
        <v>43172</v>
      </c>
      <c r="CE68" s="770">
        <v>44701</v>
      </c>
      <c r="CF68" s="820">
        <v>42956.666666666664</v>
      </c>
      <c r="CG68" s="820">
        <v>1.0851999999999999</v>
      </c>
      <c r="CH68" s="639"/>
      <c r="CI68" s="820">
        <v>-1744.3333333333358</v>
      </c>
      <c r="CJ68" s="820">
        <v>-3.9E-2</v>
      </c>
      <c r="CL68" s="619" t="s">
        <v>449</v>
      </c>
      <c r="CM68" s="619" t="s">
        <v>642</v>
      </c>
      <c r="CN68" s="780" t="s">
        <v>2</v>
      </c>
      <c r="CO68" s="781"/>
      <c r="CP68" s="780">
        <v>13770</v>
      </c>
      <c r="CQ68" s="787">
        <v>26265140</v>
      </c>
      <c r="CR68" s="787">
        <v>0</v>
      </c>
      <c r="CS68" s="787">
        <v>26265140</v>
      </c>
      <c r="CT68" s="787">
        <v>1907.42</v>
      </c>
      <c r="CU68" s="781"/>
      <c r="CV68" s="822" t="s">
        <v>2</v>
      </c>
      <c r="CW68" s="787" t="s">
        <v>2</v>
      </c>
      <c r="CX68" s="785" t="s">
        <v>2</v>
      </c>
      <c r="CY68" s="786"/>
      <c r="CZ68" s="787">
        <v>0.46400000000000002</v>
      </c>
      <c r="DA68" s="787" t="s">
        <v>2</v>
      </c>
      <c r="DB68" s="781"/>
      <c r="DC68" s="785" t="s">
        <v>2</v>
      </c>
      <c r="DX68" s="1038" t="s">
        <v>367</v>
      </c>
      <c r="DY68" s="1038" t="s">
        <v>367</v>
      </c>
      <c r="DZ68" s="1038" t="s">
        <v>744</v>
      </c>
      <c r="EA68" s="1039" t="s">
        <v>368</v>
      </c>
      <c r="EB68" s="792">
        <v>4113</v>
      </c>
      <c r="EC68" s="793"/>
      <c r="ED68" s="794">
        <v>4113</v>
      </c>
      <c r="EE68" s="794"/>
      <c r="EF68" s="793"/>
      <c r="EG68" s="794">
        <v>0.99084557937846307</v>
      </c>
      <c r="EH68" s="793"/>
      <c r="EI68" s="794">
        <v>0</v>
      </c>
      <c r="EJ68" s="794"/>
      <c r="EK68" s="794">
        <v>0</v>
      </c>
      <c r="EL68" s="794">
        <v>0</v>
      </c>
      <c r="EM68" s="793">
        <v>0</v>
      </c>
      <c r="EN68" s="793"/>
      <c r="EO68" s="795"/>
      <c r="ES68" s="823" t="s">
        <v>429</v>
      </c>
      <c r="ET68" s="824" t="s">
        <v>430</v>
      </c>
      <c r="EU68" s="841">
        <v>2604496</v>
      </c>
    </row>
    <row r="69" spans="1:151" ht="15">
      <c r="A69" s="798" t="s">
        <v>451</v>
      </c>
      <c r="B69" s="799" t="s">
        <v>452</v>
      </c>
      <c r="C69" s="744">
        <v>15067</v>
      </c>
      <c r="D69" s="745">
        <v>16367</v>
      </c>
      <c r="E69" s="800"/>
      <c r="F69" s="800">
        <v>16367</v>
      </c>
      <c r="G69" s="800"/>
      <c r="H69" s="801">
        <v>16367</v>
      </c>
      <c r="K69" s="802" t="s">
        <v>451</v>
      </c>
      <c r="L69" s="803" t="s">
        <v>452</v>
      </c>
      <c r="M69" s="756">
        <v>5518913306</v>
      </c>
      <c r="N69" s="1099">
        <v>234726107</v>
      </c>
      <c r="O69" s="756">
        <f t="shared" si="0"/>
        <v>5284187199</v>
      </c>
      <c r="P69" s="802">
        <v>2009</v>
      </c>
      <c r="Q69" s="752">
        <v>1.0184</v>
      </c>
      <c r="R69" s="803">
        <f t="shared" si="1"/>
        <v>5188714846</v>
      </c>
      <c r="S69" s="806">
        <f t="shared" si="2"/>
        <v>234726107</v>
      </c>
      <c r="T69" s="803">
        <v>148687518</v>
      </c>
      <c r="U69" s="803">
        <v>1824955541</v>
      </c>
      <c r="V69" s="803">
        <f t="shared" si="3"/>
        <v>7397084012</v>
      </c>
      <c r="X69" s="619" t="s">
        <v>451</v>
      </c>
      <c r="Y69" s="619" t="s">
        <v>452</v>
      </c>
      <c r="Z69" s="807">
        <v>7397084012</v>
      </c>
      <c r="AA69" s="808">
        <v>49412521.200160004</v>
      </c>
      <c r="AB69" s="756">
        <v>13235153</v>
      </c>
      <c r="AC69" s="756">
        <v>415849</v>
      </c>
      <c r="AD69" s="809">
        <v>63063523.200160004</v>
      </c>
      <c r="AE69" s="810">
        <v>16367</v>
      </c>
      <c r="AF69" s="807">
        <v>3853</v>
      </c>
      <c r="AG69" s="807">
        <v>0.66200000000000003</v>
      </c>
      <c r="AI69" s="619" t="s">
        <v>451</v>
      </c>
      <c r="AJ69" s="619" t="s">
        <v>452</v>
      </c>
      <c r="AK69" s="760">
        <v>63063523.200160004</v>
      </c>
      <c r="AL69" s="761">
        <v>16367</v>
      </c>
      <c r="AM69" s="811">
        <v>3853</v>
      </c>
      <c r="AN69" s="812">
        <v>0.66200000000000003</v>
      </c>
      <c r="AO69" s="813">
        <v>0.61870000000000003</v>
      </c>
      <c r="AP69" s="814">
        <v>0.95140000000000002</v>
      </c>
      <c r="AQ69" s="812">
        <v>0.80239999999999989</v>
      </c>
      <c r="AR69" s="815">
        <v>0.80239999999999989</v>
      </c>
      <c r="AS69" s="825">
        <v>1467.45</v>
      </c>
      <c r="AT69" s="826">
        <v>361.36999999999989</v>
      </c>
      <c r="AU69" s="814">
        <v>5914543</v>
      </c>
      <c r="AV69" s="812">
        <v>1</v>
      </c>
      <c r="AW69" s="811">
        <v>5914543</v>
      </c>
      <c r="BB69" s="619" t="s">
        <v>451</v>
      </c>
      <c r="BC69" s="619" t="s">
        <v>643</v>
      </c>
      <c r="BD69" s="768">
        <v>7397084012</v>
      </c>
      <c r="BE69" s="769">
        <v>540.26900000000001</v>
      </c>
      <c r="BF69" s="808">
        <v>13691483</v>
      </c>
      <c r="BG69" s="816">
        <v>0.61870000000000003</v>
      </c>
      <c r="BH69" s="673"/>
      <c r="BI69" s="770">
        <v>16367</v>
      </c>
      <c r="BJ69" s="808">
        <v>30.29</v>
      </c>
      <c r="BK69" s="770">
        <v>94314</v>
      </c>
      <c r="BL69" s="810">
        <v>175</v>
      </c>
      <c r="BN69" s="619" t="s">
        <v>449</v>
      </c>
      <c r="BO69" s="619" t="s">
        <v>450</v>
      </c>
      <c r="BP69" s="772">
        <v>1.0309999999999999</v>
      </c>
      <c r="BQ69" s="772">
        <v>0.99760254083484567</v>
      </c>
      <c r="BR69" s="817">
        <v>0.99697772795216755</v>
      </c>
      <c r="BS69" s="774"/>
      <c r="BT69" s="819">
        <v>2015</v>
      </c>
      <c r="BU69" s="776">
        <v>0.99719999999999998</v>
      </c>
      <c r="BV69" s="777"/>
      <c r="BW69" s="778">
        <v>0.46500000000000002</v>
      </c>
      <c r="BX69" s="778">
        <v>0.46400000000000002</v>
      </c>
      <c r="BY69" s="778">
        <v>0.6946</v>
      </c>
      <c r="BZ69" s="622"/>
      <c r="CA69" s="619" t="s">
        <v>451</v>
      </c>
      <c r="CB69" s="619" t="s">
        <v>643</v>
      </c>
      <c r="CC69" s="770">
        <v>35912</v>
      </c>
      <c r="CD69" s="770">
        <v>37824</v>
      </c>
      <c r="CE69" s="770">
        <v>39236</v>
      </c>
      <c r="CF69" s="820">
        <v>37657.333333333336</v>
      </c>
      <c r="CG69" s="820">
        <v>0.95140000000000002</v>
      </c>
      <c r="CH69" s="639"/>
      <c r="CI69" s="820">
        <v>-1578.6666666666642</v>
      </c>
      <c r="CJ69" s="820">
        <v>-4.02E-2</v>
      </c>
      <c r="CL69" s="619" t="s">
        <v>451</v>
      </c>
      <c r="CM69" s="619" t="s">
        <v>643</v>
      </c>
      <c r="CN69" s="780">
        <v>0.80239999999999989</v>
      </c>
      <c r="CO69" s="781"/>
      <c r="CP69" s="780">
        <v>16367</v>
      </c>
      <c r="CQ69" s="787">
        <v>22285846</v>
      </c>
      <c r="CR69" s="787">
        <v>127250</v>
      </c>
      <c r="CS69" s="787">
        <v>22413096</v>
      </c>
      <c r="CT69" s="787">
        <v>1369.41</v>
      </c>
      <c r="CU69" s="781"/>
      <c r="CV69" s="822">
        <v>1467.45</v>
      </c>
      <c r="CW69" s="787">
        <v>361.36999999999989</v>
      </c>
      <c r="CX69" s="785">
        <v>0.93300000000000005</v>
      </c>
      <c r="CY69" s="786"/>
      <c r="CZ69" s="787">
        <v>0.68200000000000005</v>
      </c>
      <c r="DA69" s="787">
        <v>1</v>
      </c>
      <c r="DB69" s="781"/>
      <c r="DC69" s="785">
        <v>1</v>
      </c>
      <c r="DX69" s="1044" t="s">
        <v>367</v>
      </c>
      <c r="DY69" s="1040" t="s">
        <v>766</v>
      </c>
      <c r="DZ69" s="1040" t="s">
        <v>6</v>
      </c>
      <c r="EA69" s="1041" t="s">
        <v>767</v>
      </c>
      <c r="EB69" s="792">
        <v>38</v>
      </c>
      <c r="EC69" s="827"/>
      <c r="ED69" s="828">
        <v>38</v>
      </c>
      <c r="EE69" s="828">
        <v>4151</v>
      </c>
      <c r="EF69" s="827"/>
      <c r="EG69" s="828">
        <v>9.1544206215369798E-3</v>
      </c>
      <c r="EH69" s="827"/>
      <c r="EI69" s="794">
        <v>0</v>
      </c>
      <c r="EJ69" s="828"/>
      <c r="EK69" s="828">
        <v>0</v>
      </c>
      <c r="EL69" s="828"/>
      <c r="EM69" s="827"/>
      <c r="EN69" s="827"/>
      <c r="EO69" s="829"/>
      <c r="ES69" s="823" t="s">
        <v>431</v>
      </c>
      <c r="ET69" s="824" t="s">
        <v>432</v>
      </c>
      <c r="EU69" s="841">
        <v>3293185</v>
      </c>
    </row>
    <row r="70" spans="1:151" ht="15">
      <c r="A70" s="798" t="s">
        <v>453</v>
      </c>
      <c r="B70" s="799" t="s">
        <v>454</v>
      </c>
      <c r="C70" s="744">
        <v>26361</v>
      </c>
      <c r="D70" s="745">
        <v>28246</v>
      </c>
      <c r="E70" s="800"/>
      <c r="F70" s="800">
        <v>28246</v>
      </c>
      <c r="G70" s="800"/>
      <c r="H70" s="801">
        <v>28246</v>
      </c>
      <c r="K70" s="802" t="s">
        <v>453</v>
      </c>
      <c r="L70" s="803" t="s">
        <v>454</v>
      </c>
      <c r="M70" s="756">
        <v>26327839565</v>
      </c>
      <c r="N70" s="1099">
        <v>28072300</v>
      </c>
      <c r="O70" s="756">
        <f t="shared" ref="O70:O105" si="4">M70-N70</f>
        <v>26299767265</v>
      </c>
      <c r="P70" s="802">
        <v>2012</v>
      </c>
      <c r="Q70" s="752">
        <v>0.91690000000000005</v>
      </c>
      <c r="R70" s="803">
        <f t="shared" ref="R70:R105" si="5">ROUND(O70/Q70,0)</f>
        <v>28683353981</v>
      </c>
      <c r="S70" s="806">
        <f t="shared" ref="S70:S105" si="6">N70</f>
        <v>28072300</v>
      </c>
      <c r="T70" s="803">
        <v>638149144</v>
      </c>
      <c r="U70" s="803">
        <v>3822763387</v>
      </c>
      <c r="V70" s="803">
        <f t="shared" ref="V70:V105" si="7">SUM(R70:U70)</f>
        <v>33172338812</v>
      </c>
      <c r="X70" s="619" t="s">
        <v>453</v>
      </c>
      <c r="Y70" s="619" t="s">
        <v>454</v>
      </c>
      <c r="Z70" s="807">
        <v>33172338812</v>
      </c>
      <c r="AA70" s="808">
        <v>221591223.26416001</v>
      </c>
      <c r="AB70" s="756">
        <v>62147919</v>
      </c>
      <c r="AC70" s="756">
        <v>936910</v>
      </c>
      <c r="AD70" s="809">
        <v>284676052.26416004</v>
      </c>
      <c r="AE70" s="810">
        <v>28246</v>
      </c>
      <c r="AF70" s="807">
        <v>10078</v>
      </c>
      <c r="AG70" s="807">
        <v>1.7316</v>
      </c>
      <c r="AI70" s="619" t="s">
        <v>453</v>
      </c>
      <c r="AJ70" s="619" t="s">
        <v>454</v>
      </c>
      <c r="AK70" s="760">
        <v>284676052.26416004</v>
      </c>
      <c r="AL70" s="761">
        <v>28246</v>
      </c>
      <c r="AM70" s="811">
        <v>10078</v>
      </c>
      <c r="AN70" s="812">
        <v>1.7316</v>
      </c>
      <c r="AO70" s="813">
        <v>7.5351999999999997</v>
      </c>
      <c r="AP70" s="814">
        <v>0.98880000000000001</v>
      </c>
      <c r="AQ70" s="812">
        <v>1.9405000000000001</v>
      </c>
      <c r="AR70" s="815" t="s">
        <v>2</v>
      </c>
      <c r="AS70" s="825" t="s">
        <v>2</v>
      </c>
      <c r="AT70" s="826" t="s">
        <v>2</v>
      </c>
      <c r="AU70" s="814">
        <v>0</v>
      </c>
      <c r="AV70" s="812" t="s">
        <v>2</v>
      </c>
      <c r="AW70" s="811">
        <v>0</v>
      </c>
      <c r="BB70" s="619" t="s">
        <v>453</v>
      </c>
      <c r="BC70" s="619" t="s">
        <v>644</v>
      </c>
      <c r="BD70" s="768">
        <v>33172338812</v>
      </c>
      <c r="BE70" s="769">
        <v>198.934</v>
      </c>
      <c r="BF70" s="808">
        <v>166750474</v>
      </c>
      <c r="BG70" s="816">
        <v>7.5351999999999997</v>
      </c>
      <c r="BH70" s="673"/>
      <c r="BI70" s="770">
        <v>28246</v>
      </c>
      <c r="BJ70" s="808">
        <v>141.99</v>
      </c>
      <c r="BK70" s="770">
        <v>219949</v>
      </c>
      <c r="BL70" s="810">
        <v>1106</v>
      </c>
      <c r="BN70" s="619" t="s">
        <v>451</v>
      </c>
      <c r="BO70" s="619" t="s">
        <v>452</v>
      </c>
      <c r="BP70" s="772">
        <v>1.0068285714285714</v>
      </c>
      <c r="BQ70" s="772">
        <v>1.0183333333333333</v>
      </c>
      <c r="BR70" s="772">
        <v>1.0223680555555557</v>
      </c>
      <c r="BS70" s="774"/>
      <c r="BT70" s="819">
        <v>2009</v>
      </c>
      <c r="BU70" s="776">
        <v>1.0184</v>
      </c>
      <c r="BV70" s="777"/>
      <c r="BW70" s="778">
        <v>0.67</v>
      </c>
      <c r="BX70" s="778">
        <v>0.68200000000000005</v>
      </c>
      <c r="BY70" s="778">
        <v>1.0209999999999999</v>
      </c>
      <c r="BZ70" s="622"/>
      <c r="CA70" s="619" t="s">
        <v>453</v>
      </c>
      <c r="CB70" s="619" t="s">
        <v>644</v>
      </c>
      <c r="CC70" s="770">
        <v>36677</v>
      </c>
      <c r="CD70" s="770">
        <v>39415</v>
      </c>
      <c r="CE70" s="770">
        <v>41324</v>
      </c>
      <c r="CF70" s="820">
        <v>39138.666666666664</v>
      </c>
      <c r="CG70" s="820">
        <v>0.98880000000000001</v>
      </c>
      <c r="CH70" s="639"/>
      <c r="CI70" s="820">
        <v>-2185.3333333333358</v>
      </c>
      <c r="CJ70" s="820">
        <v>-5.2900000000000003E-2</v>
      </c>
      <c r="CL70" s="619" t="s">
        <v>453</v>
      </c>
      <c r="CM70" s="619" t="s">
        <v>644</v>
      </c>
      <c r="CN70" s="780" t="s">
        <v>2</v>
      </c>
      <c r="CO70" s="781"/>
      <c r="CP70" s="780">
        <v>28246</v>
      </c>
      <c r="CQ70" s="787">
        <v>70610100</v>
      </c>
      <c r="CR70" s="787">
        <v>0</v>
      </c>
      <c r="CS70" s="787">
        <v>70610100</v>
      </c>
      <c r="CT70" s="787">
        <v>2499.83</v>
      </c>
      <c r="CU70" s="781"/>
      <c r="CV70" s="822" t="s">
        <v>2</v>
      </c>
      <c r="CW70" s="787" t="s">
        <v>2</v>
      </c>
      <c r="CX70" s="785" t="s">
        <v>2</v>
      </c>
      <c r="CY70" s="786"/>
      <c r="CZ70" s="787">
        <v>0.57099999999999995</v>
      </c>
      <c r="DA70" s="787" t="s">
        <v>2</v>
      </c>
      <c r="DB70" s="781"/>
      <c r="DC70" s="785" t="s">
        <v>2</v>
      </c>
      <c r="DX70" s="1042" t="s">
        <v>369</v>
      </c>
      <c r="DY70" s="1042" t="s">
        <v>369</v>
      </c>
      <c r="DZ70" s="1042" t="s">
        <v>744</v>
      </c>
      <c r="EA70" s="1043" t="s">
        <v>370</v>
      </c>
      <c r="EB70" s="792">
        <v>5322</v>
      </c>
      <c r="EC70" s="833"/>
      <c r="ED70" s="834">
        <v>5322</v>
      </c>
      <c r="EE70" s="834">
        <v>5322</v>
      </c>
      <c r="EF70" s="833"/>
      <c r="EG70" s="834"/>
      <c r="EH70" s="833"/>
      <c r="EI70" s="794">
        <v>0</v>
      </c>
      <c r="EJ70" s="834"/>
      <c r="EK70" s="834">
        <v>0</v>
      </c>
      <c r="EL70" s="834">
        <v>0</v>
      </c>
      <c r="EM70" s="833">
        <v>0</v>
      </c>
      <c r="EN70" s="833"/>
      <c r="EO70" s="835"/>
      <c r="ES70" s="823" t="s">
        <v>433</v>
      </c>
      <c r="ET70" s="824" t="s">
        <v>434</v>
      </c>
      <c r="EU70" s="841">
        <v>181323</v>
      </c>
    </row>
    <row r="71" spans="1:151" ht="15">
      <c r="A71" s="798" t="s">
        <v>455</v>
      </c>
      <c r="B71" s="799" t="s">
        <v>456</v>
      </c>
      <c r="C71" s="744">
        <v>1651</v>
      </c>
      <c r="D71" s="745">
        <v>3128</v>
      </c>
      <c r="E71" s="800"/>
      <c r="F71" s="800">
        <v>3128</v>
      </c>
      <c r="G71" s="800"/>
      <c r="H71" s="801">
        <v>3128</v>
      </c>
      <c r="K71" s="802" t="s">
        <v>455</v>
      </c>
      <c r="L71" s="803" t="s">
        <v>456</v>
      </c>
      <c r="M71" s="756">
        <v>1439235787</v>
      </c>
      <c r="N71" s="1099">
        <v>180180430</v>
      </c>
      <c r="O71" s="756">
        <f t="shared" si="4"/>
        <v>1259055357</v>
      </c>
      <c r="P71" s="802">
        <v>2015</v>
      </c>
      <c r="Q71" s="752">
        <v>0.99919999999999998</v>
      </c>
      <c r="R71" s="803">
        <f t="shared" si="5"/>
        <v>1260063408</v>
      </c>
      <c r="S71" s="806">
        <f t="shared" si="6"/>
        <v>180180430</v>
      </c>
      <c r="T71" s="803">
        <v>119166425</v>
      </c>
      <c r="U71" s="803">
        <v>435709905</v>
      </c>
      <c r="V71" s="803">
        <f t="shared" si="7"/>
        <v>1995120168</v>
      </c>
      <c r="X71" s="619" t="s">
        <v>455</v>
      </c>
      <c r="Y71" s="619" t="s">
        <v>456</v>
      </c>
      <c r="Z71" s="807">
        <v>1995120168</v>
      </c>
      <c r="AA71" s="808">
        <v>13327402.722240001</v>
      </c>
      <c r="AB71" s="756">
        <v>1877630</v>
      </c>
      <c r="AC71" s="756">
        <v>69874</v>
      </c>
      <c r="AD71" s="809">
        <v>15274906.722240001</v>
      </c>
      <c r="AE71" s="810">
        <v>3128</v>
      </c>
      <c r="AF71" s="807">
        <v>4883</v>
      </c>
      <c r="AG71" s="807">
        <v>0.83899999999999997</v>
      </c>
      <c r="AI71" s="619" t="s">
        <v>455</v>
      </c>
      <c r="AJ71" s="619" t="s">
        <v>456</v>
      </c>
      <c r="AK71" s="760">
        <v>15274906.722240001</v>
      </c>
      <c r="AL71" s="761">
        <v>3128</v>
      </c>
      <c r="AM71" s="811">
        <v>4883</v>
      </c>
      <c r="AN71" s="812">
        <v>0.83899999999999997</v>
      </c>
      <c r="AO71" s="813">
        <v>0.1681</v>
      </c>
      <c r="AP71" s="814">
        <v>0.77490000000000003</v>
      </c>
      <c r="AQ71" s="812">
        <v>0.73990000000000011</v>
      </c>
      <c r="AR71" s="815">
        <v>0.73990000000000011</v>
      </c>
      <c r="AS71" s="825">
        <v>1353.14</v>
      </c>
      <c r="AT71" s="826">
        <v>475.67999999999984</v>
      </c>
      <c r="AU71" s="814">
        <v>1487927</v>
      </c>
      <c r="AV71" s="812">
        <v>1</v>
      </c>
      <c r="AW71" s="811">
        <v>1487927</v>
      </c>
      <c r="BB71" s="619" t="s">
        <v>455</v>
      </c>
      <c r="BC71" s="619" t="s">
        <v>645</v>
      </c>
      <c r="BD71" s="768">
        <v>1995120168</v>
      </c>
      <c r="BE71" s="769">
        <v>536.47900000000004</v>
      </c>
      <c r="BF71" s="808">
        <v>3718916</v>
      </c>
      <c r="BG71" s="816">
        <v>0.1681</v>
      </c>
      <c r="BH71" s="673"/>
      <c r="BI71" s="770">
        <v>3128</v>
      </c>
      <c r="BJ71" s="808">
        <v>5.83</v>
      </c>
      <c r="BK71" s="770">
        <v>21083</v>
      </c>
      <c r="BL71" s="810">
        <v>39</v>
      </c>
      <c r="BN71" s="619" t="s">
        <v>453</v>
      </c>
      <c r="BO71" s="619" t="s">
        <v>454</v>
      </c>
      <c r="BP71" s="772">
        <v>0.93333333333333335</v>
      </c>
      <c r="BQ71" s="772">
        <v>0.93154875717017205</v>
      </c>
      <c r="BR71" s="772">
        <v>0.90159292035398242</v>
      </c>
      <c r="BS71" s="774"/>
      <c r="BT71" s="819">
        <v>2012</v>
      </c>
      <c r="BU71" s="776">
        <v>0.91690000000000005</v>
      </c>
      <c r="BV71" s="777"/>
      <c r="BW71" s="778">
        <v>0.623</v>
      </c>
      <c r="BX71" s="778">
        <v>0.57099999999999995</v>
      </c>
      <c r="BY71" s="778">
        <v>0.8548</v>
      </c>
      <c r="BZ71" s="622"/>
      <c r="CA71" s="619" t="s">
        <v>455</v>
      </c>
      <c r="CB71" s="619" t="s">
        <v>645</v>
      </c>
      <c r="CC71" s="770">
        <v>30119</v>
      </c>
      <c r="CD71" s="770">
        <v>30689</v>
      </c>
      <c r="CE71" s="770">
        <v>31205</v>
      </c>
      <c r="CF71" s="820">
        <v>30671</v>
      </c>
      <c r="CG71" s="820">
        <v>0.77490000000000003</v>
      </c>
      <c r="CH71" s="639"/>
      <c r="CI71" s="820">
        <v>-534</v>
      </c>
      <c r="CJ71" s="820">
        <v>-1.7100000000000001E-2</v>
      </c>
      <c r="CL71" s="619" t="s">
        <v>455</v>
      </c>
      <c r="CM71" s="619" t="s">
        <v>645</v>
      </c>
      <c r="CN71" s="780">
        <v>0.73990000000000011</v>
      </c>
      <c r="CO71" s="781"/>
      <c r="CP71" s="780">
        <v>3128</v>
      </c>
      <c r="CQ71" s="787">
        <v>3575511</v>
      </c>
      <c r="CR71" s="787">
        <v>0</v>
      </c>
      <c r="CS71" s="787">
        <v>3575511</v>
      </c>
      <c r="CT71" s="787">
        <v>1143.07</v>
      </c>
      <c r="CU71" s="781"/>
      <c r="CV71" s="822">
        <v>1353.14</v>
      </c>
      <c r="CW71" s="787">
        <v>475.67999999999984</v>
      </c>
      <c r="CX71" s="785">
        <v>0.84499999999999997</v>
      </c>
      <c r="CY71" s="786"/>
      <c r="CZ71" s="787">
        <v>0.91900000000000004</v>
      </c>
      <c r="DA71" s="787">
        <v>1</v>
      </c>
      <c r="DB71" s="781"/>
      <c r="DC71" s="785">
        <v>1</v>
      </c>
      <c r="DX71" s="1038" t="s">
        <v>371</v>
      </c>
      <c r="DY71" s="1038" t="s">
        <v>371</v>
      </c>
      <c r="DZ71" s="1038" t="s">
        <v>744</v>
      </c>
      <c r="EA71" s="1039" t="s">
        <v>372</v>
      </c>
      <c r="EB71" s="792">
        <v>19147</v>
      </c>
      <c r="EC71" s="793"/>
      <c r="ED71" s="794">
        <v>19147</v>
      </c>
      <c r="EE71" s="794"/>
      <c r="EF71" s="793"/>
      <c r="EG71" s="794">
        <v>0.78042716230537212</v>
      </c>
      <c r="EH71" s="793"/>
      <c r="EI71" s="794">
        <v>5116003</v>
      </c>
      <c r="EJ71" s="794"/>
      <c r="EK71" s="794">
        <v>3992667</v>
      </c>
      <c r="EL71" s="794">
        <v>5116003</v>
      </c>
      <c r="EM71" s="793">
        <v>0</v>
      </c>
      <c r="EN71" s="793">
        <v>-1</v>
      </c>
      <c r="EO71" s="795"/>
      <c r="ES71" s="823" t="s">
        <v>435</v>
      </c>
      <c r="ET71" s="824" t="s">
        <v>436</v>
      </c>
      <c r="EU71" s="841">
        <v>0</v>
      </c>
    </row>
    <row r="72" spans="1:151" ht="15">
      <c r="A72" s="798" t="s">
        <v>457</v>
      </c>
      <c r="B72" s="799" t="s">
        <v>458</v>
      </c>
      <c r="C72" s="744">
        <v>27317</v>
      </c>
      <c r="D72" s="745">
        <v>27520</v>
      </c>
      <c r="E72" s="800"/>
      <c r="F72" s="800">
        <v>27520</v>
      </c>
      <c r="G72" s="800"/>
      <c r="H72" s="801">
        <v>27520</v>
      </c>
      <c r="K72" s="802" t="s">
        <v>457</v>
      </c>
      <c r="L72" s="803" t="s">
        <v>458</v>
      </c>
      <c r="M72" s="756">
        <v>11616438222</v>
      </c>
      <c r="N72" s="1099">
        <v>124159175</v>
      </c>
      <c r="O72" s="756">
        <f t="shared" si="4"/>
        <v>11492279047</v>
      </c>
      <c r="P72" s="802">
        <v>2014</v>
      </c>
      <c r="Q72" s="752">
        <v>0.99629999999999996</v>
      </c>
      <c r="R72" s="803">
        <f t="shared" si="5"/>
        <v>11534958393</v>
      </c>
      <c r="S72" s="806">
        <f t="shared" si="6"/>
        <v>124159175</v>
      </c>
      <c r="T72" s="803">
        <v>290126822</v>
      </c>
      <c r="U72" s="803">
        <v>1769589358</v>
      </c>
      <c r="V72" s="803">
        <f t="shared" si="7"/>
        <v>13718833748</v>
      </c>
      <c r="X72" s="619" t="s">
        <v>457</v>
      </c>
      <c r="Y72" s="619" t="s">
        <v>458</v>
      </c>
      <c r="Z72" s="807">
        <v>13718833748</v>
      </c>
      <c r="AA72" s="808">
        <v>91641809.436640009</v>
      </c>
      <c r="AB72" s="756">
        <v>34485395</v>
      </c>
      <c r="AC72" s="756">
        <v>826203</v>
      </c>
      <c r="AD72" s="809">
        <v>126953407.43664001</v>
      </c>
      <c r="AE72" s="810">
        <v>27520</v>
      </c>
      <c r="AF72" s="807">
        <v>4613</v>
      </c>
      <c r="AG72" s="807">
        <v>0.79259999999999997</v>
      </c>
      <c r="AI72" s="619" t="s">
        <v>457</v>
      </c>
      <c r="AJ72" s="619" t="s">
        <v>458</v>
      </c>
      <c r="AK72" s="760">
        <v>126953407.43664001</v>
      </c>
      <c r="AL72" s="761">
        <v>27520</v>
      </c>
      <c r="AM72" s="811">
        <v>4613</v>
      </c>
      <c r="AN72" s="812">
        <v>0.79259999999999997</v>
      </c>
      <c r="AO72" s="813">
        <v>0.80840000000000001</v>
      </c>
      <c r="AP72" s="814">
        <v>1.1131</v>
      </c>
      <c r="AQ72" s="812">
        <v>0.95439999999999992</v>
      </c>
      <c r="AR72" s="815">
        <v>0.95439999999999992</v>
      </c>
      <c r="AS72" s="825">
        <v>1745.43</v>
      </c>
      <c r="AT72" s="826">
        <v>83.389999999999873</v>
      </c>
      <c r="AU72" s="814">
        <v>2294893</v>
      </c>
      <c r="AV72" s="812">
        <v>1</v>
      </c>
      <c r="AW72" s="811">
        <v>2294893</v>
      </c>
      <c r="BB72" s="619" t="s">
        <v>457</v>
      </c>
      <c r="BC72" s="619" t="s">
        <v>646</v>
      </c>
      <c r="BD72" s="768">
        <v>13718833748</v>
      </c>
      <c r="BE72" s="769">
        <v>766.81799999999998</v>
      </c>
      <c r="BF72" s="808">
        <v>17890600</v>
      </c>
      <c r="BG72" s="816">
        <v>0.80840000000000001</v>
      </c>
      <c r="BH72" s="673"/>
      <c r="BI72" s="770">
        <v>27520</v>
      </c>
      <c r="BJ72" s="808">
        <v>35.89</v>
      </c>
      <c r="BK72" s="770">
        <v>194460</v>
      </c>
      <c r="BL72" s="810">
        <v>254</v>
      </c>
      <c r="BN72" s="619" t="s">
        <v>455</v>
      </c>
      <c r="BO72" s="619" t="s">
        <v>456</v>
      </c>
      <c r="BP72" s="772">
        <v>1.0650874074074075</v>
      </c>
      <c r="BQ72" s="772">
        <v>0.99055291534949075</v>
      </c>
      <c r="BR72" s="817">
        <v>1.0034987012987013</v>
      </c>
      <c r="BS72" s="774"/>
      <c r="BT72" s="819">
        <v>2015</v>
      </c>
      <c r="BU72" s="776">
        <v>0.99919999999999998</v>
      </c>
      <c r="BV72" s="777"/>
      <c r="BW72" s="778">
        <v>0.92</v>
      </c>
      <c r="BX72" s="778">
        <v>0.91900000000000004</v>
      </c>
      <c r="BY72" s="778">
        <v>1.3756999999999999</v>
      </c>
      <c r="BZ72" s="622"/>
      <c r="CA72" s="619" t="s">
        <v>457</v>
      </c>
      <c r="CB72" s="619" t="s">
        <v>646</v>
      </c>
      <c r="CC72" s="770">
        <v>43752</v>
      </c>
      <c r="CD72" s="770">
        <v>44078</v>
      </c>
      <c r="CE72" s="770">
        <v>44349</v>
      </c>
      <c r="CF72" s="820">
        <v>44059.666666666664</v>
      </c>
      <c r="CG72" s="820">
        <v>1.1131</v>
      </c>
      <c r="CH72" s="639"/>
      <c r="CI72" s="820">
        <v>-289.33333333333576</v>
      </c>
      <c r="CJ72" s="820">
        <v>-6.4999999999999997E-3</v>
      </c>
      <c r="CL72" s="619" t="s">
        <v>457</v>
      </c>
      <c r="CM72" s="619" t="s">
        <v>646</v>
      </c>
      <c r="CN72" s="780">
        <v>0.95439999999999992</v>
      </c>
      <c r="CO72" s="781"/>
      <c r="CP72" s="780">
        <v>27520</v>
      </c>
      <c r="CQ72" s="787">
        <v>45055326</v>
      </c>
      <c r="CR72" s="787">
        <v>0</v>
      </c>
      <c r="CS72" s="787">
        <v>45055326</v>
      </c>
      <c r="CT72" s="787">
        <v>1637.18</v>
      </c>
      <c r="CU72" s="781"/>
      <c r="CV72" s="822">
        <v>1745.43</v>
      </c>
      <c r="CW72" s="787">
        <v>83.389999999999873</v>
      </c>
      <c r="CX72" s="785">
        <v>0.93799999999999994</v>
      </c>
      <c r="CY72" s="786"/>
      <c r="CZ72" s="787">
        <v>0.67300000000000004</v>
      </c>
      <c r="DA72" s="787">
        <v>1</v>
      </c>
      <c r="DB72" s="781"/>
      <c r="DC72" s="785">
        <v>1</v>
      </c>
      <c r="DX72" s="1038" t="s">
        <v>371</v>
      </c>
      <c r="DY72" s="1038" t="s">
        <v>53</v>
      </c>
      <c r="DZ72" s="1038" t="s">
        <v>744</v>
      </c>
      <c r="EA72" s="1039" t="s">
        <v>54</v>
      </c>
      <c r="EB72" s="792">
        <v>3094</v>
      </c>
      <c r="EC72" s="793"/>
      <c r="ED72" s="794">
        <v>3094</v>
      </c>
      <c r="EE72" s="794"/>
      <c r="EF72" s="793"/>
      <c r="EG72" s="794">
        <v>0.12611070351349149</v>
      </c>
      <c r="EH72" s="793"/>
      <c r="EI72" s="794">
        <v>0</v>
      </c>
      <c r="EJ72" s="794"/>
      <c r="EK72" s="794">
        <v>645183</v>
      </c>
      <c r="EL72" s="794"/>
      <c r="EM72" s="793"/>
      <c r="EN72" s="793"/>
      <c r="EO72" s="795"/>
      <c r="ES72" s="823" t="s">
        <v>437</v>
      </c>
      <c r="ET72" s="824" t="s">
        <v>438</v>
      </c>
      <c r="EU72" s="841">
        <v>128871</v>
      </c>
    </row>
    <row r="73" spans="1:151" ht="15">
      <c r="A73" s="798" t="s">
        <v>459</v>
      </c>
      <c r="B73" s="799" t="s">
        <v>460</v>
      </c>
      <c r="C73" s="744">
        <v>7345</v>
      </c>
      <c r="D73" s="745">
        <v>20813</v>
      </c>
      <c r="E73" s="800"/>
      <c r="F73" s="800">
        <v>20813</v>
      </c>
      <c r="G73" s="800"/>
      <c r="H73" s="801">
        <v>20813</v>
      </c>
      <c r="K73" s="802" t="s">
        <v>459</v>
      </c>
      <c r="L73" s="803" t="s">
        <v>460</v>
      </c>
      <c r="M73" s="756">
        <v>15101229068</v>
      </c>
      <c r="N73" s="1099">
        <v>298532888</v>
      </c>
      <c r="O73" s="756">
        <f t="shared" si="4"/>
        <v>14802696180</v>
      </c>
      <c r="P73" s="802">
        <v>2009</v>
      </c>
      <c r="Q73" s="752">
        <v>0.99</v>
      </c>
      <c r="R73" s="803">
        <f t="shared" si="5"/>
        <v>14952218364</v>
      </c>
      <c r="S73" s="806">
        <f t="shared" si="6"/>
        <v>298532888</v>
      </c>
      <c r="T73" s="803">
        <v>306434830</v>
      </c>
      <c r="U73" s="803">
        <v>1541703293</v>
      </c>
      <c r="V73" s="803">
        <f t="shared" si="7"/>
        <v>17098889375</v>
      </c>
      <c r="X73" s="619" t="s">
        <v>459</v>
      </c>
      <c r="Y73" s="619" t="s">
        <v>460</v>
      </c>
      <c r="Z73" s="807">
        <v>17098889375</v>
      </c>
      <c r="AA73" s="808">
        <v>114220581.02500001</v>
      </c>
      <c r="AB73" s="756">
        <v>25319367</v>
      </c>
      <c r="AC73" s="756">
        <v>647228</v>
      </c>
      <c r="AD73" s="809">
        <v>140187176.02500001</v>
      </c>
      <c r="AE73" s="810">
        <v>20813</v>
      </c>
      <c r="AF73" s="807">
        <v>6736</v>
      </c>
      <c r="AG73" s="807">
        <v>1.1574</v>
      </c>
      <c r="AI73" s="619" t="s">
        <v>459</v>
      </c>
      <c r="AJ73" s="619" t="s">
        <v>460</v>
      </c>
      <c r="AK73" s="760">
        <v>140187176.02500001</v>
      </c>
      <c r="AL73" s="761">
        <v>20813</v>
      </c>
      <c r="AM73" s="811">
        <v>6736</v>
      </c>
      <c r="AN73" s="812">
        <v>1.1574</v>
      </c>
      <c r="AO73" s="813">
        <v>1.9325000000000001</v>
      </c>
      <c r="AP73" s="814">
        <v>1.3794999999999999</v>
      </c>
      <c r="AQ73" s="812">
        <v>1.3461000000000001</v>
      </c>
      <c r="AR73" s="815" t="s">
        <v>2</v>
      </c>
      <c r="AS73" s="825" t="s">
        <v>2</v>
      </c>
      <c r="AT73" s="826" t="s">
        <v>2</v>
      </c>
      <c r="AU73" s="814">
        <v>0</v>
      </c>
      <c r="AV73" s="812" t="s">
        <v>2</v>
      </c>
      <c r="AW73" s="811">
        <v>0</v>
      </c>
      <c r="BB73" s="619" t="s">
        <v>459</v>
      </c>
      <c r="BC73" s="619" t="s">
        <v>647</v>
      </c>
      <c r="BD73" s="768">
        <v>17098889375</v>
      </c>
      <c r="BE73" s="769">
        <v>399.83800000000002</v>
      </c>
      <c r="BF73" s="808">
        <v>42764543</v>
      </c>
      <c r="BG73" s="816">
        <v>1.9325000000000001</v>
      </c>
      <c r="BH73" s="673"/>
      <c r="BI73" s="770">
        <v>20813</v>
      </c>
      <c r="BJ73" s="808">
        <v>52.05</v>
      </c>
      <c r="BK73" s="770">
        <v>139915</v>
      </c>
      <c r="BL73" s="810">
        <v>350</v>
      </c>
      <c r="BN73" s="619" t="s">
        <v>457</v>
      </c>
      <c r="BO73" s="619" t="s">
        <v>458</v>
      </c>
      <c r="BP73" s="772">
        <v>0.9783256270141516</v>
      </c>
      <c r="BQ73" s="817">
        <v>1</v>
      </c>
      <c r="BR73" s="772">
        <v>0.99983333333333335</v>
      </c>
      <c r="BS73" s="774"/>
      <c r="BT73" s="819">
        <v>2014</v>
      </c>
      <c r="BU73" s="776">
        <v>0.99629999999999996</v>
      </c>
      <c r="BV73" s="777"/>
      <c r="BW73" s="778">
        <v>0.67500000000000004</v>
      </c>
      <c r="BX73" s="778">
        <v>0.67300000000000004</v>
      </c>
      <c r="BY73" s="778">
        <v>1.0075000000000001</v>
      </c>
      <c r="BZ73" s="622"/>
      <c r="CA73" s="619" t="s">
        <v>459</v>
      </c>
      <c r="CB73" s="619" t="s">
        <v>647</v>
      </c>
      <c r="CC73" s="770">
        <v>51758</v>
      </c>
      <c r="CD73" s="770">
        <v>54540</v>
      </c>
      <c r="CE73" s="770">
        <v>57520</v>
      </c>
      <c r="CF73" s="820">
        <v>54606</v>
      </c>
      <c r="CG73" s="820">
        <v>1.3794999999999999</v>
      </c>
      <c r="CH73" s="639"/>
      <c r="CI73" s="820">
        <v>-2914</v>
      </c>
      <c r="CJ73" s="820">
        <v>-5.0700000000000002E-2</v>
      </c>
      <c r="CL73" s="619" t="s">
        <v>459</v>
      </c>
      <c r="CM73" s="619" t="s">
        <v>647</v>
      </c>
      <c r="CN73" s="780" t="s">
        <v>2</v>
      </c>
      <c r="CO73" s="781"/>
      <c r="CP73" s="780">
        <v>20813</v>
      </c>
      <c r="CQ73" s="787">
        <v>75085166</v>
      </c>
      <c r="CR73" s="787">
        <v>22406606</v>
      </c>
      <c r="CS73" s="787">
        <v>97491772</v>
      </c>
      <c r="CT73" s="787">
        <v>4684.18</v>
      </c>
      <c r="CU73" s="781"/>
      <c r="CV73" s="822" t="s">
        <v>2</v>
      </c>
      <c r="CW73" s="787" t="s">
        <v>2</v>
      </c>
      <c r="CX73" s="785" t="s">
        <v>2</v>
      </c>
      <c r="CY73" s="786"/>
      <c r="CZ73" s="787">
        <v>0.86899999999999999</v>
      </c>
      <c r="DA73" s="787">
        <v>1</v>
      </c>
      <c r="DB73" s="781"/>
      <c r="DC73" s="785" t="s">
        <v>2</v>
      </c>
      <c r="DX73" s="1040" t="s">
        <v>371</v>
      </c>
      <c r="DY73" s="1040" t="s">
        <v>55</v>
      </c>
      <c r="DZ73" s="1040" t="s">
        <v>744</v>
      </c>
      <c r="EA73" s="1041" t="s">
        <v>56</v>
      </c>
      <c r="EB73" s="792">
        <v>2293</v>
      </c>
      <c r="EC73" s="827"/>
      <c r="ED73" s="828">
        <v>2293</v>
      </c>
      <c r="EE73" s="828">
        <v>24534</v>
      </c>
      <c r="EF73" s="827"/>
      <c r="EG73" s="828">
        <v>9.3462134181136386E-2</v>
      </c>
      <c r="EH73" s="827"/>
      <c r="EI73" s="794">
        <v>0</v>
      </c>
      <c r="EJ73" s="828"/>
      <c r="EK73" s="828">
        <v>478153</v>
      </c>
      <c r="EL73" s="828"/>
      <c r="EM73" s="827"/>
      <c r="EN73" s="827"/>
      <c r="EO73" s="829"/>
      <c r="ES73" s="823" t="s">
        <v>439</v>
      </c>
      <c r="ET73" s="824" t="s">
        <v>440</v>
      </c>
      <c r="EU73" s="841">
        <v>1347841</v>
      </c>
    </row>
    <row r="74" spans="1:151" ht="15">
      <c r="A74" s="798" t="s">
        <v>461</v>
      </c>
      <c r="B74" s="799" t="s">
        <v>462</v>
      </c>
      <c r="C74" s="744">
        <v>1250</v>
      </c>
      <c r="D74" s="745">
        <v>1884</v>
      </c>
      <c r="E74" s="800"/>
      <c r="F74" s="800">
        <v>1884</v>
      </c>
      <c r="G74" s="800"/>
      <c r="H74" s="801">
        <v>1884</v>
      </c>
      <c r="K74" s="802" t="s">
        <v>461</v>
      </c>
      <c r="L74" s="803" t="s">
        <v>462</v>
      </c>
      <c r="M74" s="756">
        <v>1414187711</v>
      </c>
      <c r="N74" s="1099">
        <v>51511355</v>
      </c>
      <c r="O74" s="756">
        <f t="shared" si="4"/>
        <v>1362676356</v>
      </c>
      <c r="P74" s="802">
        <v>2012</v>
      </c>
      <c r="Q74" s="752">
        <v>0.91320000000000001</v>
      </c>
      <c r="R74" s="803">
        <f t="shared" si="5"/>
        <v>1492199251</v>
      </c>
      <c r="S74" s="806">
        <f t="shared" si="6"/>
        <v>51511355</v>
      </c>
      <c r="T74" s="803">
        <v>35043583</v>
      </c>
      <c r="U74" s="803">
        <v>211668224</v>
      </c>
      <c r="V74" s="803">
        <f t="shared" si="7"/>
        <v>1790422413</v>
      </c>
      <c r="X74" s="619" t="s">
        <v>461</v>
      </c>
      <c r="Y74" s="619" t="s">
        <v>462</v>
      </c>
      <c r="Z74" s="807">
        <v>1790422413</v>
      </c>
      <c r="AA74" s="808">
        <v>11960021.718840001</v>
      </c>
      <c r="AB74" s="756">
        <v>2201228</v>
      </c>
      <c r="AC74" s="756">
        <v>48587</v>
      </c>
      <c r="AD74" s="809">
        <v>14209836.718840001</v>
      </c>
      <c r="AE74" s="810">
        <v>1884</v>
      </c>
      <c r="AF74" s="807">
        <v>7542</v>
      </c>
      <c r="AG74" s="807">
        <v>1.2959000000000001</v>
      </c>
      <c r="AI74" s="619" t="s">
        <v>461</v>
      </c>
      <c r="AJ74" s="619" t="s">
        <v>462</v>
      </c>
      <c r="AK74" s="760">
        <v>14209836.718840001</v>
      </c>
      <c r="AL74" s="761">
        <v>1884</v>
      </c>
      <c r="AM74" s="811">
        <v>7542</v>
      </c>
      <c r="AN74" s="812">
        <v>1.2959000000000001</v>
      </c>
      <c r="AO74" s="813">
        <v>0.24010000000000001</v>
      </c>
      <c r="AP74" s="814">
        <v>0.95479999999999998</v>
      </c>
      <c r="AQ74" s="812">
        <v>1.0198</v>
      </c>
      <c r="AR74" s="815" t="s">
        <v>2</v>
      </c>
      <c r="AS74" s="825" t="s">
        <v>2</v>
      </c>
      <c r="AT74" s="826" t="s">
        <v>2</v>
      </c>
      <c r="AU74" s="814">
        <v>0</v>
      </c>
      <c r="AV74" s="812" t="s">
        <v>2</v>
      </c>
      <c r="AW74" s="811">
        <v>0</v>
      </c>
      <c r="BB74" s="619" t="s">
        <v>461</v>
      </c>
      <c r="BC74" s="619" t="s">
        <v>648</v>
      </c>
      <c r="BD74" s="768">
        <v>1790422413</v>
      </c>
      <c r="BE74" s="769">
        <v>336.94200000000001</v>
      </c>
      <c r="BF74" s="808">
        <v>5313741</v>
      </c>
      <c r="BG74" s="816">
        <v>0.24010000000000001</v>
      </c>
      <c r="BH74" s="673"/>
      <c r="BI74" s="770">
        <v>1884</v>
      </c>
      <c r="BJ74" s="808">
        <v>5.59</v>
      </c>
      <c r="BK74" s="770">
        <v>13171</v>
      </c>
      <c r="BL74" s="810">
        <v>39</v>
      </c>
      <c r="BN74" s="619" t="s">
        <v>459</v>
      </c>
      <c r="BO74" s="619" t="s">
        <v>460</v>
      </c>
      <c r="BP74" s="772">
        <v>1.0056451612903226</v>
      </c>
      <c r="BQ74" s="772">
        <v>0.97897281639928702</v>
      </c>
      <c r="BR74" s="772">
        <v>0.99217391304347824</v>
      </c>
      <c r="BS74" s="774"/>
      <c r="BT74" s="819">
        <v>2009</v>
      </c>
      <c r="BU74" s="776">
        <v>0.99</v>
      </c>
      <c r="BV74" s="777"/>
      <c r="BW74" s="778">
        <v>0.878</v>
      </c>
      <c r="BX74" s="778">
        <v>0.86899999999999999</v>
      </c>
      <c r="BY74" s="778">
        <v>1.3008999999999999</v>
      </c>
      <c r="BZ74" s="622"/>
      <c r="CA74" s="619" t="s">
        <v>461</v>
      </c>
      <c r="CB74" s="619" t="s">
        <v>648</v>
      </c>
      <c r="CC74" s="770">
        <v>37562</v>
      </c>
      <c r="CD74" s="770">
        <v>36992</v>
      </c>
      <c r="CE74" s="770">
        <v>38823</v>
      </c>
      <c r="CF74" s="820">
        <v>37792.333333333336</v>
      </c>
      <c r="CG74" s="820">
        <v>0.95479999999999998</v>
      </c>
      <c r="CH74" s="639"/>
      <c r="CI74" s="820">
        <v>-1030.6666666666642</v>
      </c>
      <c r="CJ74" s="820">
        <v>-2.6499999999999999E-2</v>
      </c>
      <c r="CL74" s="619" t="s">
        <v>461</v>
      </c>
      <c r="CM74" s="619" t="s">
        <v>648</v>
      </c>
      <c r="CN74" s="780" t="s">
        <v>2</v>
      </c>
      <c r="CO74" s="781"/>
      <c r="CP74" s="780">
        <v>1884</v>
      </c>
      <c r="CQ74" s="787">
        <v>3324138</v>
      </c>
      <c r="CR74" s="787">
        <v>0</v>
      </c>
      <c r="CS74" s="787">
        <v>3324138</v>
      </c>
      <c r="CT74" s="787">
        <v>1764.4</v>
      </c>
      <c r="CU74" s="781"/>
      <c r="CV74" s="822" t="s">
        <v>2</v>
      </c>
      <c r="CW74" s="787" t="s">
        <v>2</v>
      </c>
      <c r="CX74" s="785" t="s">
        <v>2</v>
      </c>
      <c r="CY74" s="786"/>
      <c r="CZ74" s="787">
        <v>0.57099999999999995</v>
      </c>
      <c r="DA74" s="787" t="s">
        <v>2</v>
      </c>
      <c r="DB74" s="781"/>
      <c r="DC74" s="785" t="s">
        <v>2</v>
      </c>
      <c r="DX74" s="1042" t="s">
        <v>373</v>
      </c>
      <c r="DY74" s="1042" t="s">
        <v>373</v>
      </c>
      <c r="DZ74" s="1042" t="s">
        <v>744</v>
      </c>
      <c r="EA74" s="1043" t="s">
        <v>374</v>
      </c>
      <c r="EB74" s="792">
        <v>6169</v>
      </c>
      <c r="EC74" s="833"/>
      <c r="ED74" s="834">
        <v>6169</v>
      </c>
      <c r="EE74" s="834">
        <v>6169</v>
      </c>
      <c r="EF74" s="833"/>
      <c r="EG74" s="834"/>
      <c r="EH74" s="833"/>
      <c r="EI74" s="794">
        <v>47378</v>
      </c>
      <c r="EJ74" s="834"/>
      <c r="EK74" s="834">
        <v>47378</v>
      </c>
      <c r="EL74" s="834">
        <v>47378</v>
      </c>
      <c r="EM74" s="833">
        <v>0</v>
      </c>
      <c r="EN74" s="833"/>
      <c r="EO74" s="835"/>
      <c r="ES74" s="823" t="s">
        <v>441</v>
      </c>
      <c r="ET74" s="824" t="s">
        <v>442</v>
      </c>
      <c r="EU74" s="841">
        <v>2213527</v>
      </c>
    </row>
    <row r="75" spans="1:151" ht="15">
      <c r="A75" s="798" t="s">
        <v>463</v>
      </c>
      <c r="B75" s="799" t="s">
        <v>464</v>
      </c>
      <c r="C75" s="744">
        <v>5549</v>
      </c>
      <c r="D75" s="745">
        <v>5967</v>
      </c>
      <c r="E75" s="800"/>
      <c r="F75" s="800">
        <v>5967</v>
      </c>
      <c r="G75" s="800"/>
      <c r="H75" s="801">
        <v>5967</v>
      </c>
      <c r="K75" s="802" t="s">
        <v>463</v>
      </c>
      <c r="L75" s="803" t="s">
        <v>464</v>
      </c>
      <c r="M75" s="756">
        <v>2501989885</v>
      </c>
      <c r="N75" s="1099">
        <v>107187900</v>
      </c>
      <c r="O75" s="756">
        <f t="shared" si="4"/>
        <v>2394801985</v>
      </c>
      <c r="P75" s="802">
        <v>2014</v>
      </c>
      <c r="Q75" s="752">
        <v>1.0144</v>
      </c>
      <c r="R75" s="803">
        <f t="shared" si="5"/>
        <v>2360806373</v>
      </c>
      <c r="S75" s="806">
        <f t="shared" si="6"/>
        <v>107187900</v>
      </c>
      <c r="T75" s="803">
        <v>87383577</v>
      </c>
      <c r="U75" s="803">
        <v>476390503</v>
      </c>
      <c r="V75" s="803">
        <f t="shared" si="7"/>
        <v>3031768353</v>
      </c>
      <c r="X75" s="619" t="s">
        <v>463</v>
      </c>
      <c r="Y75" s="619" t="s">
        <v>464</v>
      </c>
      <c r="Z75" s="807">
        <v>3031768353</v>
      </c>
      <c r="AA75" s="808">
        <v>20252212.59804</v>
      </c>
      <c r="AB75" s="756">
        <v>7500685</v>
      </c>
      <c r="AC75" s="756">
        <v>178144</v>
      </c>
      <c r="AD75" s="809">
        <v>27931041.59804</v>
      </c>
      <c r="AE75" s="810">
        <v>5967</v>
      </c>
      <c r="AF75" s="807">
        <v>4681</v>
      </c>
      <c r="AG75" s="807">
        <v>0.80430000000000001</v>
      </c>
      <c r="AI75" s="619" t="s">
        <v>463</v>
      </c>
      <c r="AJ75" s="619" t="s">
        <v>464</v>
      </c>
      <c r="AK75" s="760">
        <v>27931041.59804</v>
      </c>
      <c r="AL75" s="761">
        <v>5967</v>
      </c>
      <c r="AM75" s="811">
        <v>4681</v>
      </c>
      <c r="AN75" s="812">
        <v>0.80430000000000001</v>
      </c>
      <c r="AO75" s="813">
        <v>0.60389999999999999</v>
      </c>
      <c r="AP75" s="814">
        <v>0.87819999999999998</v>
      </c>
      <c r="AQ75" s="812">
        <v>0.82119999999999993</v>
      </c>
      <c r="AR75" s="815">
        <v>0.82119999999999993</v>
      </c>
      <c r="AS75" s="825">
        <v>1501.83</v>
      </c>
      <c r="AT75" s="826">
        <v>326.99</v>
      </c>
      <c r="AU75" s="814">
        <v>1951149</v>
      </c>
      <c r="AV75" s="812">
        <v>1</v>
      </c>
      <c r="AW75" s="811">
        <v>1951149</v>
      </c>
      <c r="BB75" s="619" t="s">
        <v>463</v>
      </c>
      <c r="BC75" s="619" t="s">
        <v>649</v>
      </c>
      <c r="BD75" s="768">
        <v>3031768353</v>
      </c>
      <c r="BE75" s="769">
        <v>226.876</v>
      </c>
      <c r="BF75" s="808">
        <v>13363107</v>
      </c>
      <c r="BG75" s="816">
        <v>0.60389999999999999</v>
      </c>
      <c r="BH75" s="673"/>
      <c r="BI75" s="770">
        <v>5967</v>
      </c>
      <c r="BJ75" s="808">
        <v>26.3</v>
      </c>
      <c r="BK75" s="770">
        <v>39752</v>
      </c>
      <c r="BL75" s="810">
        <v>175</v>
      </c>
      <c r="BN75" s="619" t="s">
        <v>461</v>
      </c>
      <c r="BO75" s="619" t="s">
        <v>462</v>
      </c>
      <c r="BP75" s="772">
        <v>0.83482500000000004</v>
      </c>
      <c r="BQ75" s="772">
        <v>0.9286875816993464</v>
      </c>
      <c r="BR75" s="772">
        <v>0.92895454545454537</v>
      </c>
      <c r="BS75" s="774"/>
      <c r="BT75" s="819">
        <v>2012</v>
      </c>
      <c r="BU75" s="776">
        <v>0.91320000000000001</v>
      </c>
      <c r="BV75" s="777"/>
      <c r="BW75" s="778">
        <v>0.625</v>
      </c>
      <c r="BX75" s="778">
        <v>0.57099999999999995</v>
      </c>
      <c r="BY75" s="778">
        <v>0.8548</v>
      </c>
      <c r="BZ75" s="622"/>
      <c r="CA75" s="619" t="s">
        <v>463</v>
      </c>
      <c r="CB75" s="619" t="s">
        <v>649</v>
      </c>
      <c r="CC75" s="770">
        <v>33930</v>
      </c>
      <c r="CD75" s="770">
        <v>34560</v>
      </c>
      <c r="CE75" s="770">
        <v>35792</v>
      </c>
      <c r="CF75" s="820">
        <v>34760.666666666664</v>
      </c>
      <c r="CG75" s="820">
        <v>0.87819999999999998</v>
      </c>
      <c r="CH75" s="639"/>
      <c r="CI75" s="820">
        <v>-1031.3333333333358</v>
      </c>
      <c r="CJ75" s="820">
        <v>-2.8799999999999999E-2</v>
      </c>
      <c r="CL75" s="619" t="s">
        <v>463</v>
      </c>
      <c r="CM75" s="619" t="s">
        <v>649</v>
      </c>
      <c r="CN75" s="780">
        <v>0.82119999999999993</v>
      </c>
      <c r="CO75" s="781"/>
      <c r="CP75" s="780">
        <v>5967</v>
      </c>
      <c r="CQ75" s="787">
        <v>9250400</v>
      </c>
      <c r="CR75" s="787">
        <v>0</v>
      </c>
      <c r="CS75" s="787">
        <v>9250400</v>
      </c>
      <c r="CT75" s="787">
        <v>1550.26</v>
      </c>
      <c r="CU75" s="781"/>
      <c r="CV75" s="822">
        <v>1501.83</v>
      </c>
      <c r="CW75" s="787">
        <v>326.99</v>
      </c>
      <c r="CX75" s="785">
        <v>1</v>
      </c>
      <c r="CY75" s="786"/>
      <c r="CZ75" s="787">
        <v>0.77100000000000002</v>
      </c>
      <c r="DA75" s="787">
        <v>1</v>
      </c>
      <c r="DB75" s="781"/>
      <c r="DC75" s="785">
        <v>1</v>
      </c>
      <c r="DX75" s="1042" t="s">
        <v>375</v>
      </c>
      <c r="DY75" s="1042" t="s">
        <v>375</v>
      </c>
      <c r="DZ75" s="1042" t="s">
        <v>744</v>
      </c>
      <c r="EA75" s="1043" t="s">
        <v>376</v>
      </c>
      <c r="EB75" s="792">
        <v>9652</v>
      </c>
      <c r="EC75" s="833"/>
      <c r="ED75" s="834">
        <v>9652</v>
      </c>
      <c r="EE75" s="834">
        <v>9652</v>
      </c>
      <c r="EF75" s="833"/>
      <c r="EG75" s="834"/>
      <c r="EH75" s="833"/>
      <c r="EI75" s="794">
        <v>5373172</v>
      </c>
      <c r="EJ75" s="834"/>
      <c r="EK75" s="834">
        <v>5373172</v>
      </c>
      <c r="EL75" s="834">
        <v>5373172</v>
      </c>
      <c r="EM75" s="833">
        <v>0</v>
      </c>
      <c r="EN75" s="833"/>
      <c r="EO75" s="835"/>
      <c r="ES75" s="823" t="s">
        <v>443</v>
      </c>
      <c r="ET75" s="824" t="s">
        <v>573</v>
      </c>
      <c r="EU75" s="841">
        <v>0</v>
      </c>
    </row>
    <row r="76" spans="1:151" ht="15">
      <c r="A76" s="798" t="s">
        <v>465</v>
      </c>
      <c r="B76" s="799" t="s">
        <v>466</v>
      </c>
      <c r="C76" s="744">
        <v>9404</v>
      </c>
      <c r="D76" s="745">
        <v>9404</v>
      </c>
      <c r="E76" s="800"/>
      <c r="F76" s="800">
        <v>9404</v>
      </c>
      <c r="G76" s="800"/>
      <c r="H76" s="801">
        <v>9404</v>
      </c>
      <c r="K76" s="802" t="s">
        <v>465</v>
      </c>
      <c r="L76" s="803" t="s">
        <v>466</v>
      </c>
      <c r="M76" s="756">
        <v>5940520971</v>
      </c>
      <c r="N76" s="1099">
        <v>167903613</v>
      </c>
      <c r="O76" s="756">
        <f t="shared" si="4"/>
        <v>5772617358</v>
      </c>
      <c r="P76" s="802">
        <v>2011</v>
      </c>
      <c r="Q76" s="752">
        <v>0.98829999999999996</v>
      </c>
      <c r="R76" s="803">
        <f t="shared" si="5"/>
        <v>5840956550</v>
      </c>
      <c r="S76" s="806">
        <f t="shared" si="6"/>
        <v>167903613</v>
      </c>
      <c r="T76" s="803">
        <v>131491685</v>
      </c>
      <c r="U76" s="803">
        <v>756041554</v>
      </c>
      <c r="V76" s="803">
        <f t="shared" si="7"/>
        <v>6896393402</v>
      </c>
      <c r="X76" s="619" t="s">
        <v>465</v>
      </c>
      <c r="Y76" s="619" t="s">
        <v>466</v>
      </c>
      <c r="Z76" s="807">
        <v>6896393402</v>
      </c>
      <c r="AA76" s="808">
        <v>46067907.925360002</v>
      </c>
      <c r="AB76" s="756">
        <v>9456874</v>
      </c>
      <c r="AC76" s="756">
        <v>255110</v>
      </c>
      <c r="AD76" s="809">
        <v>55779891.925360002</v>
      </c>
      <c r="AE76" s="810">
        <v>9404</v>
      </c>
      <c r="AF76" s="807">
        <v>5932</v>
      </c>
      <c r="AG76" s="807">
        <v>1.0192000000000001</v>
      </c>
      <c r="AI76" s="619" t="s">
        <v>465</v>
      </c>
      <c r="AJ76" s="619" t="s">
        <v>466</v>
      </c>
      <c r="AK76" s="760">
        <v>55779891.925360002</v>
      </c>
      <c r="AL76" s="761">
        <v>9404</v>
      </c>
      <c r="AM76" s="811">
        <v>5932</v>
      </c>
      <c r="AN76" s="812">
        <v>1.0192000000000001</v>
      </c>
      <c r="AO76" s="813">
        <v>0.3579</v>
      </c>
      <c r="AP76" s="814">
        <v>0.81420000000000003</v>
      </c>
      <c r="AQ76" s="812">
        <v>0.85060000000000002</v>
      </c>
      <c r="AR76" s="815">
        <v>0.85060000000000002</v>
      </c>
      <c r="AS76" s="825">
        <v>1555.59</v>
      </c>
      <c r="AT76" s="826">
        <v>273.23</v>
      </c>
      <c r="AU76" s="814">
        <v>2569455</v>
      </c>
      <c r="AV76" s="812">
        <v>1</v>
      </c>
      <c r="AW76" s="811">
        <v>2569455</v>
      </c>
      <c r="BB76" s="619" t="s">
        <v>465</v>
      </c>
      <c r="BC76" s="619" t="s">
        <v>650</v>
      </c>
      <c r="BD76" s="768">
        <v>6896393402</v>
      </c>
      <c r="BE76" s="769">
        <v>870.673</v>
      </c>
      <c r="BF76" s="808">
        <v>7920762</v>
      </c>
      <c r="BG76" s="816">
        <v>0.3579</v>
      </c>
      <c r="BH76" s="673"/>
      <c r="BI76" s="770">
        <v>9404</v>
      </c>
      <c r="BJ76" s="808">
        <v>10.8</v>
      </c>
      <c r="BK76" s="770">
        <v>57948</v>
      </c>
      <c r="BL76" s="810">
        <v>67</v>
      </c>
      <c r="BN76" s="619" t="s">
        <v>463</v>
      </c>
      <c r="BO76" s="619" t="s">
        <v>464</v>
      </c>
      <c r="BP76" s="772">
        <v>1.0082033788174138</v>
      </c>
      <c r="BQ76" s="817">
        <v>1.0389944808554672</v>
      </c>
      <c r="BR76" s="772">
        <v>1</v>
      </c>
      <c r="BS76" s="774"/>
      <c r="BT76" s="819">
        <v>2014</v>
      </c>
      <c r="BU76" s="776">
        <v>1.0144</v>
      </c>
      <c r="BV76" s="777"/>
      <c r="BW76" s="778">
        <v>0.76</v>
      </c>
      <c r="BX76" s="778">
        <v>0.77100000000000002</v>
      </c>
      <c r="BY76" s="778">
        <v>1.1541999999999999</v>
      </c>
      <c r="BZ76" s="622"/>
      <c r="CA76" s="619" t="s">
        <v>465</v>
      </c>
      <c r="CB76" s="619" t="s">
        <v>650</v>
      </c>
      <c r="CC76" s="770">
        <v>31120</v>
      </c>
      <c r="CD76" s="770">
        <v>32264</v>
      </c>
      <c r="CE76" s="770">
        <v>33301</v>
      </c>
      <c r="CF76" s="820">
        <v>32228.333333333332</v>
      </c>
      <c r="CG76" s="820">
        <v>0.81420000000000003</v>
      </c>
      <c r="CH76" s="639"/>
      <c r="CI76" s="820">
        <v>-1072.6666666666679</v>
      </c>
      <c r="CJ76" s="820">
        <v>-3.2199999999999999E-2</v>
      </c>
      <c r="CL76" s="619" t="s">
        <v>465</v>
      </c>
      <c r="CM76" s="619" t="s">
        <v>650</v>
      </c>
      <c r="CN76" s="780">
        <v>0.85060000000000002</v>
      </c>
      <c r="CO76" s="781"/>
      <c r="CP76" s="780">
        <v>9404</v>
      </c>
      <c r="CQ76" s="787">
        <v>13127356</v>
      </c>
      <c r="CR76" s="787">
        <v>0</v>
      </c>
      <c r="CS76" s="787">
        <v>13127356</v>
      </c>
      <c r="CT76" s="787">
        <v>1395.93</v>
      </c>
      <c r="CU76" s="781"/>
      <c r="CV76" s="822">
        <v>1555.59</v>
      </c>
      <c r="CW76" s="787">
        <v>273.23</v>
      </c>
      <c r="CX76" s="785">
        <v>0.89700000000000002</v>
      </c>
      <c r="CY76" s="786"/>
      <c r="CZ76" s="787">
        <v>0.67700000000000005</v>
      </c>
      <c r="DA76" s="787">
        <v>1</v>
      </c>
      <c r="DB76" s="781"/>
      <c r="DC76" s="785">
        <v>1</v>
      </c>
      <c r="DX76" s="1038" t="s">
        <v>377</v>
      </c>
      <c r="DY76" s="1038" t="s">
        <v>377</v>
      </c>
      <c r="DZ76" s="1038" t="s">
        <v>744</v>
      </c>
      <c r="EA76" s="1039" t="s">
        <v>378</v>
      </c>
      <c r="EB76" s="792">
        <v>33080</v>
      </c>
      <c r="EC76" s="793"/>
      <c r="ED76" s="794">
        <v>33080</v>
      </c>
      <c r="EE76" s="794"/>
      <c r="EF76" s="793"/>
      <c r="EG76" s="794">
        <v>0.79364698543700962</v>
      </c>
      <c r="EH76" s="793"/>
      <c r="EI76" s="794">
        <v>0</v>
      </c>
      <c r="EJ76" s="794"/>
      <c r="EK76" s="794">
        <v>0</v>
      </c>
      <c r="EL76" s="794">
        <v>0</v>
      </c>
      <c r="EM76" s="793">
        <v>0</v>
      </c>
      <c r="EN76" s="793"/>
      <c r="EO76" s="795"/>
      <c r="ES76" s="823" t="s">
        <v>445</v>
      </c>
      <c r="ET76" s="824" t="s">
        <v>446</v>
      </c>
      <c r="EU76" s="841">
        <v>113710</v>
      </c>
    </row>
    <row r="77" spans="1:151" ht="15">
      <c r="A77" s="798" t="s">
        <v>467</v>
      </c>
      <c r="B77" s="799" t="s">
        <v>468</v>
      </c>
      <c r="C77" s="744">
        <v>1619</v>
      </c>
      <c r="D77" s="745">
        <v>1619</v>
      </c>
      <c r="E77" s="800"/>
      <c r="F77" s="800">
        <v>1619</v>
      </c>
      <c r="G77" s="800"/>
      <c r="H77" s="801">
        <v>1619</v>
      </c>
      <c r="K77" s="802" t="s">
        <v>467</v>
      </c>
      <c r="L77" s="803" t="s">
        <v>468</v>
      </c>
      <c r="M77" s="756">
        <v>1172493259</v>
      </c>
      <c r="N77" s="1099">
        <v>1186364310</v>
      </c>
      <c r="O77" s="756">
        <f t="shared" si="4"/>
        <v>-13871051</v>
      </c>
      <c r="P77" s="802">
        <v>2016</v>
      </c>
      <c r="Q77" s="752">
        <v>0.99199999999999999</v>
      </c>
      <c r="R77" s="803">
        <f t="shared" si="5"/>
        <v>-13982914</v>
      </c>
      <c r="S77" s="806">
        <f t="shared" si="6"/>
        <v>1186364310</v>
      </c>
      <c r="T77" s="803">
        <v>57855002</v>
      </c>
      <c r="U77" s="803">
        <v>211747972</v>
      </c>
      <c r="V77" s="803">
        <f t="shared" si="7"/>
        <v>1441984370</v>
      </c>
      <c r="X77" s="619" t="s">
        <v>467</v>
      </c>
      <c r="Y77" s="619" t="s">
        <v>468</v>
      </c>
      <c r="Z77" s="807">
        <v>1441984370</v>
      </c>
      <c r="AA77" s="808">
        <v>9632455.5916000009</v>
      </c>
      <c r="AB77" s="756">
        <v>1569606</v>
      </c>
      <c r="AC77" s="756">
        <v>83260</v>
      </c>
      <c r="AD77" s="809">
        <v>11285321.591600001</v>
      </c>
      <c r="AE77" s="810">
        <v>1619</v>
      </c>
      <c r="AF77" s="807">
        <v>6971</v>
      </c>
      <c r="AG77" s="807">
        <v>1.1978</v>
      </c>
      <c r="AI77" s="619" t="s">
        <v>467</v>
      </c>
      <c r="AJ77" s="619" t="s">
        <v>468</v>
      </c>
      <c r="AK77" s="760">
        <v>11285321.591600001</v>
      </c>
      <c r="AL77" s="761">
        <v>1619</v>
      </c>
      <c r="AM77" s="811">
        <v>6971</v>
      </c>
      <c r="AN77" s="812">
        <v>1.1978</v>
      </c>
      <c r="AO77" s="813">
        <v>0.2636</v>
      </c>
      <c r="AP77" s="814">
        <v>0.91290000000000004</v>
      </c>
      <c r="AQ77" s="812">
        <v>0.96199999999999997</v>
      </c>
      <c r="AR77" s="815">
        <v>0.96199999999999997</v>
      </c>
      <c r="AS77" s="825">
        <v>1759.32</v>
      </c>
      <c r="AT77" s="826">
        <v>69.5</v>
      </c>
      <c r="AU77" s="814">
        <v>112521</v>
      </c>
      <c r="AV77" s="812">
        <v>0.83399999999999996</v>
      </c>
      <c r="AW77" s="811">
        <v>93843</v>
      </c>
      <c r="BB77" s="619" t="s">
        <v>467</v>
      </c>
      <c r="BC77" s="619" t="s">
        <v>651</v>
      </c>
      <c r="BD77" s="768">
        <v>1441984370</v>
      </c>
      <c r="BE77" s="769">
        <v>247.16800000000001</v>
      </c>
      <c r="BF77" s="808">
        <v>5834025</v>
      </c>
      <c r="BG77" s="816">
        <v>0.2636</v>
      </c>
      <c r="BH77" s="673"/>
      <c r="BI77" s="770">
        <v>1619</v>
      </c>
      <c r="BJ77" s="808">
        <v>6.55</v>
      </c>
      <c r="BK77" s="770">
        <v>13628</v>
      </c>
      <c r="BL77" s="810">
        <v>55</v>
      </c>
      <c r="BN77" s="619" t="s">
        <v>465</v>
      </c>
      <c r="BO77" s="619" t="s">
        <v>466</v>
      </c>
      <c r="BP77" s="772">
        <v>1.0526047430830039</v>
      </c>
      <c r="BQ77" s="772">
        <v>0.99596444444444443</v>
      </c>
      <c r="BR77" s="772">
        <v>0.96169333333333329</v>
      </c>
      <c r="BS77" s="774"/>
      <c r="BT77" s="819">
        <v>2011</v>
      </c>
      <c r="BU77" s="776">
        <v>0.98829999999999996</v>
      </c>
      <c r="BV77" s="777"/>
      <c r="BW77" s="778">
        <v>0.68500000000000005</v>
      </c>
      <c r="BX77" s="778">
        <v>0.67700000000000005</v>
      </c>
      <c r="BY77" s="778">
        <v>1.0135000000000001</v>
      </c>
      <c r="BZ77" s="622"/>
      <c r="CA77" s="619" t="s">
        <v>467</v>
      </c>
      <c r="CB77" s="619" t="s">
        <v>651</v>
      </c>
      <c r="CC77" s="770">
        <v>35883</v>
      </c>
      <c r="CD77" s="770">
        <v>35914</v>
      </c>
      <c r="CE77" s="770">
        <v>36607</v>
      </c>
      <c r="CF77" s="820">
        <v>36134.666666666664</v>
      </c>
      <c r="CG77" s="820">
        <v>0.91290000000000004</v>
      </c>
      <c r="CH77" s="639"/>
      <c r="CI77" s="820">
        <v>-472.33333333333576</v>
      </c>
      <c r="CJ77" s="820">
        <v>-1.29E-2</v>
      </c>
      <c r="CL77" s="619" t="s">
        <v>467</v>
      </c>
      <c r="CM77" s="619" t="s">
        <v>651</v>
      </c>
      <c r="CN77" s="780">
        <v>0.96199999999999997</v>
      </c>
      <c r="CO77" s="781"/>
      <c r="CP77" s="780">
        <v>1619</v>
      </c>
      <c r="CQ77" s="787">
        <v>2375000</v>
      </c>
      <c r="CR77" s="787">
        <v>0</v>
      </c>
      <c r="CS77" s="787">
        <v>2375000</v>
      </c>
      <c r="CT77" s="787">
        <v>1466.95</v>
      </c>
      <c r="CU77" s="781"/>
      <c r="CV77" s="822">
        <v>1759.32</v>
      </c>
      <c r="CW77" s="787">
        <v>69.5</v>
      </c>
      <c r="CX77" s="785">
        <v>0.83399999999999996</v>
      </c>
      <c r="CY77" s="786"/>
      <c r="CZ77" s="787">
        <v>0.56499999999999995</v>
      </c>
      <c r="DA77" s="787" t="s">
        <v>2</v>
      </c>
      <c r="DB77" s="781"/>
      <c r="DC77" s="785">
        <v>0.83399999999999996</v>
      </c>
      <c r="DX77" s="1038" t="s">
        <v>377</v>
      </c>
      <c r="DY77" s="1038" t="s">
        <v>57</v>
      </c>
      <c r="DZ77" s="1038" t="s">
        <v>6</v>
      </c>
      <c r="EA77" s="1039" t="s">
        <v>58</v>
      </c>
      <c r="EB77" s="792">
        <v>645</v>
      </c>
      <c r="EC77" s="793"/>
      <c r="ED77" s="794">
        <v>645</v>
      </c>
      <c r="EE77" s="794"/>
      <c r="EF77" s="793"/>
      <c r="EG77" s="794">
        <v>1.5474676711211343E-2</v>
      </c>
      <c r="EH77" s="793"/>
      <c r="EI77" s="794">
        <v>0</v>
      </c>
      <c r="EJ77" s="794"/>
      <c r="EK77" s="794">
        <v>0</v>
      </c>
      <c r="EL77" s="794"/>
      <c r="EM77" s="793"/>
      <c r="EN77" s="793"/>
      <c r="EO77" s="795"/>
      <c r="ES77" s="823" t="s">
        <v>447</v>
      </c>
      <c r="ET77" s="824" t="s">
        <v>448</v>
      </c>
      <c r="EU77" s="841">
        <v>819253</v>
      </c>
    </row>
    <row r="78" spans="1:151" ht="15">
      <c r="A78" s="798" t="s">
        <v>469</v>
      </c>
      <c r="B78" s="799" t="s">
        <v>470</v>
      </c>
      <c r="C78" s="744">
        <v>4449</v>
      </c>
      <c r="D78" s="745">
        <v>5574</v>
      </c>
      <c r="E78" s="800"/>
      <c r="F78" s="800">
        <v>5574</v>
      </c>
      <c r="G78" s="800"/>
      <c r="H78" s="801">
        <v>5574</v>
      </c>
      <c r="K78" s="802" t="s">
        <v>469</v>
      </c>
      <c r="L78" s="803" t="s">
        <v>470</v>
      </c>
      <c r="M78" s="756">
        <v>2779124745</v>
      </c>
      <c r="N78" s="1099">
        <v>120944054</v>
      </c>
      <c r="O78" s="756">
        <f t="shared" si="4"/>
        <v>2658180691</v>
      </c>
      <c r="P78" s="802">
        <v>2013</v>
      </c>
      <c r="Q78" s="752">
        <v>1.0234000000000001</v>
      </c>
      <c r="R78" s="803">
        <f t="shared" si="5"/>
        <v>2597401496</v>
      </c>
      <c r="S78" s="806">
        <f t="shared" si="6"/>
        <v>120944054</v>
      </c>
      <c r="T78" s="803">
        <v>888270969</v>
      </c>
      <c r="U78" s="803">
        <v>873031604</v>
      </c>
      <c r="V78" s="803">
        <f t="shared" si="7"/>
        <v>4479648123</v>
      </c>
      <c r="X78" s="619" t="s">
        <v>469</v>
      </c>
      <c r="Y78" s="619" t="s">
        <v>470</v>
      </c>
      <c r="Z78" s="807">
        <v>4479648123</v>
      </c>
      <c r="AA78" s="808">
        <v>29924049.46164</v>
      </c>
      <c r="AB78" s="756">
        <v>6940261</v>
      </c>
      <c r="AC78" s="756">
        <v>74374</v>
      </c>
      <c r="AD78" s="809">
        <v>36938684.46164</v>
      </c>
      <c r="AE78" s="810">
        <v>5574</v>
      </c>
      <c r="AF78" s="807">
        <v>6627</v>
      </c>
      <c r="AG78" s="807">
        <v>1.1387</v>
      </c>
      <c r="AI78" s="619" t="s">
        <v>469</v>
      </c>
      <c r="AJ78" s="619" t="s">
        <v>470</v>
      </c>
      <c r="AK78" s="760">
        <v>36938684.46164</v>
      </c>
      <c r="AL78" s="761">
        <v>5574</v>
      </c>
      <c r="AM78" s="811">
        <v>6627</v>
      </c>
      <c r="AN78" s="812">
        <v>1.1387</v>
      </c>
      <c r="AO78" s="813">
        <v>0.51600000000000001</v>
      </c>
      <c r="AP78" s="814">
        <v>0.85370000000000001</v>
      </c>
      <c r="AQ78" s="812">
        <v>0.93400000000000005</v>
      </c>
      <c r="AR78" s="815">
        <v>0.93400000000000005</v>
      </c>
      <c r="AS78" s="825">
        <v>1708.12</v>
      </c>
      <c r="AT78" s="826">
        <v>120.70000000000005</v>
      </c>
      <c r="AU78" s="814">
        <v>672782</v>
      </c>
      <c r="AV78" s="812">
        <v>1</v>
      </c>
      <c r="AW78" s="811">
        <v>672782</v>
      </c>
      <c r="BB78" s="619" t="s">
        <v>469</v>
      </c>
      <c r="BC78" s="619" t="s">
        <v>652</v>
      </c>
      <c r="BD78" s="768">
        <v>4479648123</v>
      </c>
      <c r="BE78" s="769">
        <v>392.31099999999998</v>
      </c>
      <c r="BF78" s="808">
        <v>11418615</v>
      </c>
      <c r="BG78" s="816">
        <v>0.51600000000000001</v>
      </c>
      <c r="BH78" s="673"/>
      <c r="BI78" s="770">
        <v>5574</v>
      </c>
      <c r="BJ78" s="808">
        <v>14.21</v>
      </c>
      <c r="BK78" s="770">
        <v>39523</v>
      </c>
      <c r="BL78" s="810">
        <v>101</v>
      </c>
      <c r="BN78" s="619" t="s">
        <v>467</v>
      </c>
      <c r="BO78" s="619" t="s">
        <v>468</v>
      </c>
      <c r="BP78" s="772">
        <v>1.3204444444444445</v>
      </c>
      <c r="BQ78" s="772">
        <v>1.3168431372549021</v>
      </c>
      <c r="BR78" s="772">
        <v>0.99199999999999999</v>
      </c>
      <c r="BS78" s="774"/>
      <c r="BT78" s="819">
        <v>2016</v>
      </c>
      <c r="BU78" s="776">
        <v>0.99199999999999999</v>
      </c>
      <c r="BV78" s="777"/>
      <c r="BW78" s="778">
        <v>0.56999999999999995</v>
      </c>
      <c r="BX78" s="778">
        <v>0.56499999999999995</v>
      </c>
      <c r="BY78" s="778">
        <v>0.8458</v>
      </c>
      <c r="BZ78" s="622"/>
      <c r="CA78" s="619" t="s">
        <v>469</v>
      </c>
      <c r="CB78" s="619" t="s">
        <v>652</v>
      </c>
      <c r="CC78" s="770">
        <v>32394</v>
      </c>
      <c r="CD78" s="770">
        <v>34153</v>
      </c>
      <c r="CE78" s="770">
        <v>34825</v>
      </c>
      <c r="CF78" s="820">
        <v>33790.666666666664</v>
      </c>
      <c r="CG78" s="820">
        <v>0.85370000000000001</v>
      </c>
      <c r="CH78" s="639"/>
      <c r="CI78" s="820">
        <v>-1034.3333333333358</v>
      </c>
      <c r="CJ78" s="820">
        <v>-2.9700000000000001E-2</v>
      </c>
      <c r="CL78" s="619" t="s">
        <v>469</v>
      </c>
      <c r="CM78" s="619" t="s">
        <v>652</v>
      </c>
      <c r="CN78" s="780">
        <v>0.93400000000000005</v>
      </c>
      <c r="CO78" s="781"/>
      <c r="CP78" s="780">
        <v>5574</v>
      </c>
      <c r="CQ78" s="787">
        <v>9359614</v>
      </c>
      <c r="CR78" s="787">
        <v>0</v>
      </c>
      <c r="CS78" s="787">
        <v>9359614</v>
      </c>
      <c r="CT78" s="787">
        <v>1679.16</v>
      </c>
      <c r="CU78" s="781"/>
      <c r="CV78" s="822">
        <v>1708.12</v>
      </c>
      <c r="CW78" s="787">
        <v>120.70000000000005</v>
      </c>
      <c r="CX78" s="785">
        <v>0.98299999999999998</v>
      </c>
      <c r="CY78" s="786"/>
      <c r="CZ78" s="787">
        <v>0.71599999999999997</v>
      </c>
      <c r="DA78" s="787">
        <v>1</v>
      </c>
      <c r="DB78" s="781"/>
      <c r="DC78" s="785">
        <v>1</v>
      </c>
      <c r="DX78" s="1038" t="s">
        <v>377</v>
      </c>
      <c r="DY78" s="1038" t="s">
        <v>59</v>
      </c>
      <c r="DZ78" s="1038" t="s">
        <v>6</v>
      </c>
      <c r="EA78" s="1039" t="s">
        <v>60</v>
      </c>
      <c r="EB78" s="792">
        <v>443</v>
      </c>
      <c r="EC78" s="793"/>
      <c r="ED78" s="794">
        <v>443</v>
      </c>
      <c r="EE78" s="794"/>
      <c r="EF78" s="793"/>
      <c r="EG78" s="794">
        <v>1.0628343849715697E-2</v>
      </c>
      <c r="EH78" s="793"/>
      <c r="EI78" s="794">
        <v>0</v>
      </c>
      <c r="EJ78" s="794"/>
      <c r="EK78" s="794">
        <v>0</v>
      </c>
      <c r="EL78" s="794"/>
      <c r="EM78" s="793"/>
      <c r="EN78" s="793"/>
      <c r="EO78" s="795"/>
      <c r="ES78" s="823" t="s">
        <v>449</v>
      </c>
      <c r="ET78" s="824" t="s">
        <v>450</v>
      </c>
      <c r="EU78" s="841">
        <v>0</v>
      </c>
    </row>
    <row r="79" spans="1:151" ht="15">
      <c r="A79" s="798" t="s">
        <v>471</v>
      </c>
      <c r="B79" s="799" t="s">
        <v>472</v>
      </c>
      <c r="C79" s="744">
        <v>23791</v>
      </c>
      <c r="D79" s="745">
        <v>24906</v>
      </c>
      <c r="E79" s="800"/>
      <c r="F79" s="800">
        <v>24906</v>
      </c>
      <c r="G79" s="800"/>
      <c r="H79" s="801">
        <v>24906</v>
      </c>
      <c r="K79" s="802" t="s">
        <v>471</v>
      </c>
      <c r="L79" s="803" t="s">
        <v>472</v>
      </c>
      <c r="M79" s="756">
        <v>9763069557</v>
      </c>
      <c r="N79" s="1099">
        <v>241520543</v>
      </c>
      <c r="O79" s="756">
        <f t="shared" si="4"/>
        <v>9521549014</v>
      </c>
      <c r="P79" s="802">
        <v>2016</v>
      </c>
      <c r="Q79" s="752">
        <v>1.0031840524303659</v>
      </c>
      <c r="R79" s="803">
        <f t="shared" si="5"/>
        <v>9491328128</v>
      </c>
      <c r="S79" s="806">
        <f t="shared" si="6"/>
        <v>241520543</v>
      </c>
      <c r="T79" s="803">
        <v>181708296</v>
      </c>
      <c r="U79" s="803">
        <v>2525066278</v>
      </c>
      <c r="V79" s="803">
        <f t="shared" si="7"/>
        <v>12439623245</v>
      </c>
      <c r="X79" s="619" t="s">
        <v>471</v>
      </c>
      <c r="Y79" s="619" t="s">
        <v>472</v>
      </c>
      <c r="Z79" s="807">
        <v>12439623245</v>
      </c>
      <c r="AA79" s="808">
        <v>83096683.276600003</v>
      </c>
      <c r="AB79" s="756">
        <v>27654596</v>
      </c>
      <c r="AC79" s="756">
        <v>629038</v>
      </c>
      <c r="AD79" s="809">
        <v>111380317.2766</v>
      </c>
      <c r="AE79" s="810">
        <v>24906</v>
      </c>
      <c r="AF79" s="807">
        <v>4472</v>
      </c>
      <c r="AG79" s="807">
        <v>0.76839999999999997</v>
      </c>
      <c r="AI79" s="619" t="s">
        <v>471</v>
      </c>
      <c r="AJ79" s="619" t="s">
        <v>472</v>
      </c>
      <c r="AK79" s="760">
        <v>111380317.2766</v>
      </c>
      <c r="AL79" s="761">
        <v>24906</v>
      </c>
      <c r="AM79" s="811">
        <v>4472</v>
      </c>
      <c r="AN79" s="812">
        <v>0.76839999999999997</v>
      </c>
      <c r="AO79" s="813">
        <v>0.86270000000000002</v>
      </c>
      <c r="AP79" s="814">
        <v>0.90869999999999995</v>
      </c>
      <c r="AQ79" s="812">
        <v>0.84810000000000008</v>
      </c>
      <c r="AR79" s="815">
        <v>0.84810000000000008</v>
      </c>
      <c r="AS79" s="825">
        <v>1551.02</v>
      </c>
      <c r="AT79" s="826">
        <v>277.79999999999995</v>
      </c>
      <c r="AU79" s="814">
        <v>6918887</v>
      </c>
      <c r="AV79" s="812">
        <v>1</v>
      </c>
      <c r="AW79" s="811">
        <v>6918887</v>
      </c>
      <c r="BB79" s="619" t="s">
        <v>471</v>
      </c>
      <c r="BC79" s="619" t="s">
        <v>653</v>
      </c>
      <c r="BD79" s="768">
        <v>12439623245</v>
      </c>
      <c r="BE79" s="769">
        <v>651.577</v>
      </c>
      <c r="BF79" s="808">
        <v>19091563</v>
      </c>
      <c r="BG79" s="816">
        <v>0.86270000000000002</v>
      </c>
      <c r="BH79" s="673"/>
      <c r="BI79" s="770">
        <v>24906</v>
      </c>
      <c r="BJ79" s="808">
        <v>38.22</v>
      </c>
      <c r="BK79" s="770">
        <v>175428</v>
      </c>
      <c r="BL79" s="810">
        <v>269</v>
      </c>
      <c r="BN79" s="619" t="s">
        <v>469</v>
      </c>
      <c r="BO79" s="619" t="s">
        <v>470</v>
      </c>
      <c r="BP79" s="817">
        <v>1.0165392156862745</v>
      </c>
      <c r="BQ79" s="772">
        <v>1.0518133333333333</v>
      </c>
      <c r="BR79" s="772">
        <v>1.0067647142331353</v>
      </c>
      <c r="BS79" s="774"/>
      <c r="BT79" s="819">
        <v>2013</v>
      </c>
      <c r="BU79" s="776">
        <v>1.0234000000000001</v>
      </c>
      <c r="BV79" s="777"/>
      <c r="BW79" s="778">
        <v>0.7</v>
      </c>
      <c r="BX79" s="778">
        <v>0.71599999999999997</v>
      </c>
      <c r="BY79" s="778">
        <v>1.0719000000000001</v>
      </c>
      <c r="BZ79" s="622"/>
      <c r="CA79" s="619" t="s">
        <v>471</v>
      </c>
      <c r="CB79" s="619" t="s">
        <v>653</v>
      </c>
      <c r="CC79" s="770">
        <v>34793</v>
      </c>
      <c r="CD79" s="770">
        <v>35995</v>
      </c>
      <c r="CE79" s="770">
        <v>37116</v>
      </c>
      <c r="CF79" s="820">
        <v>35968</v>
      </c>
      <c r="CG79" s="820">
        <v>0.90869999999999995</v>
      </c>
      <c r="CH79" s="639"/>
      <c r="CI79" s="820">
        <v>-1148</v>
      </c>
      <c r="CJ79" s="820">
        <v>-3.09E-2</v>
      </c>
      <c r="CL79" s="619" t="s">
        <v>471</v>
      </c>
      <c r="CM79" s="619" t="s">
        <v>653</v>
      </c>
      <c r="CN79" s="780">
        <v>0.84810000000000008</v>
      </c>
      <c r="CO79" s="781"/>
      <c r="CP79" s="780">
        <v>24906</v>
      </c>
      <c r="CQ79" s="787">
        <v>36576287</v>
      </c>
      <c r="CR79" s="787">
        <v>0</v>
      </c>
      <c r="CS79" s="787">
        <v>36576287</v>
      </c>
      <c r="CT79" s="787">
        <v>1468.57</v>
      </c>
      <c r="CU79" s="781"/>
      <c r="CV79" s="822">
        <v>1551.02</v>
      </c>
      <c r="CW79" s="787">
        <v>277.79999999999995</v>
      </c>
      <c r="CX79" s="785">
        <v>0.94699999999999995</v>
      </c>
      <c r="CY79" s="786"/>
      <c r="CZ79" s="787">
        <v>0.68799999999999994</v>
      </c>
      <c r="DA79" s="787">
        <v>1</v>
      </c>
      <c r="DB79" s="781"/>
      <c r="DC79" s="785">
        <v>1</v>
      </c>
      <c r="DX79" s="1038" t="s">
        <v>377</v>
      </c>
      <c r="DY79" s="1038" t="s">
        <v>61</v>
      </c>
      <c r="DZ79" s="1038" t="s">
        <v>6</v>
      </c>
      <c r="EA79" s="1039" t="s">
        <v>62</v>
      </c>
      <c r="EB79" s="792">
        <v>250</v>
      </c>
      <c r="EC79" s="793"/>
      <c r="ED79" s="794">
        <v>250</v>
      </c>
      <c r="EE79" s="794"/>
      <c r="EF79" s="793"/>
      <c r="EG79" s="794">
        <v>5.9979367097718382E-3</v>
      </c>
      <c r="EH79" s="793"/>
      <c r="EI79" s="794">
        <v>0</v>
      </c>
      <c r="EJ79" s="794"/>
      <c r="EK79" s="794">
        <v>0</v>
      </c>
      <c r="EL79" s="794"/>
      <c r="EM79" s="793"/>
      <c r="EN79" s="793"/>
      <c r="EO79" s="795"/>
      <c r="ES79" s="823" t="s">
        <v>451</v>
      </c>
      <c r="ET79" s="824" t="s">
        <v>179</v>
      </c>
      <c r="EU79" s="841">
        <v>5444762</v>
      </c>
    </row>
    <row r="80" spans="1:151" ht="15">
      <c r="A80" s="798" t="s">
        <v>473</v>
      </c>
      <c r="B80" s="799" t="s">
        <v>474</v>
      </c>
      <c r="C80" s="744">
        <v>2107</v>
      </c>
      <c r="D80" s="745">
        <v>2107</v>
      </c>
      <c r="E80" s="800"/>
      <c r="F80" s="800">
        <v>2107</v>
      </c>
      <c r="G80" s="800"/>
      <c r="H80" s="801">
        <v>2107</v>
      </c>
      <c r="K80" s="802" t="s">
        <v>473</v>
      </c>
      <c r="L80" s="803" t="s">
        <v>474</v>
      </c>
      <c r="M80" s="756">
        <v>2540589404</v>
      </c>
      <c r="N80" s="1099">
        <v>114648236</v>
      </c>
      <c r="O80" s="756">
        <f t="shared" si="4"/>
        <v>2425941168</v>
      </c>
      <c r="P80" s="802">
        <v>2009</v>
      </c>
      <c r="Q80" s="752">
        <v>0.98839999999999995</v>
      </c>
      <c r="R80" s="803">
        <f t="shared" si="5"/>
        <v>2454412351</v>
      </c>
      <c r="S80" s="806">
        <f t="shared" si="6"/>
        <v>114648236</v>
      </c>
      <c r="T80" s="803">
        <v>72694644</v>
      </c>
      <c r="U80" s="803">
        <v>254087543</v>
      </c>
      <c r="V80" s="803">
        <f t="shared" si="7"/>
        <v>2895842774</v>
      </c>
      <c r="X80" s="619" t="s">
        <v>473</v>
      </c>
      <c r="Y80" s="619" t="s">
        <v>474</v>
      </c>
      <c r="Z80" s="807">
        <v>2895842774</v>
      </c>
      <c r="AA80" s="808">
        <v>19344229.730319999</v>
      </c>
      <c r="AB80" s="756">
        <v>2824427</v>
      </c>
      <c r="AC80" s="756">
        <v>183700</v>
      </c>
      <c r="AD80" s="809">
        <v>22352356.730319999</v>
      </c>
      <c r="AE80" s="810">
        <v>2107</v>
      </c>
      <c r="AF80" s="807">
        <v>10609</v>
      </c>
      <c r="AG80" s="807">
        <v>1.8229</v>
      </c>
      <c r="AI80" s="619" t="s">
        <v>473</v>
      </c>
      <c r="AJ80" s="619" t="s">
        <v>474</v>
      </c>
      <c r="AK80" s="760">
        <v>22352356.730319999</v>
      </c>
      <c r="AL80" s="761">
        <v>2107</v>
      </c>
      <c r="AM80" s="811">
        <v>10609</v>
      </c>
      <c r="AN80" s="812">
        <v>1.8229</v>
      </c>
      <c r="AO80" s="813">
        <v>0.55020000000000002</v>
      </c>
      <c r="AP80" s="814">
        <v>1.0128999999999999</v>
      </c>
      <c r="AQ80" s="812">
        <v>1.2907</v>
      </c>
      <c r="AR80" s="815" t="s">
        <v>2</v>
      </c>
      <c r="AS80" s="825" t="s">
        <v>2</v>
      </c>
      <c r="AT80" s="826" t="s">
        <v>2</v>
      </c>
      <c r="AU80" s="814">
        <v>0</v>
      </c>
      <c r="AV80" s="812" t="s">
        <v>2</v>
      </c>
      <c r="AW80" s="811">
        <v>0</v>
      </c>
      <c r="BB80" s="619" t="s">
        <v>473</v>
      </c>
      <c r="BC80" s="619" t="s">
        <v>654</v>
      </c>
      <c r="BD80" s="768">
        <v>2895842774</v>
      </c>
      <c r="BE80" s="769">
        <v>237.85400000000001</v>
      </c>
      <c r="BF80" s="808">
        <v>12174875</v>
      </c>
      <c r="BG80" s="816">
        <v>0.55020000000000002</v>
      </c>
      <c r="BH80" s="673"/>
      <c r="BI80" s="770">
        <v>2107</v>
      </c>
      <c r="BJ80" s="808">
        <v>8.86</v>
      </c>
      <c r="BK80" s="770">
        <v>20809</v>
      </c>
      <c r="BL80" s="810">
        <v>87</v>
      </c>
      <c r="BN80" s="619" t="s">
        <v>471</v>
      </c>
      <c r="BO80" s="619" t="s">
        <v>472</v>
      </c>
      <c r="BP80" s="772">
        <v>1</v>
      </c>
      <c r="BQ80" s="772">
        <v>0.99284805653710251</v>
      </c>
      <c r="BR80" s="772">
        <v>1.0031840524303659</v>
      </c>
      <c r="BS80" s="774"/>
      <c r="BT80" s="819">
        <v>2016</v>
      </c>
      <c r="BU80" s="776">
        <v>1.0031840524303659</v>
      </c>
      <c r="BV80" s="777"/>
      <c r="BW80" s="778">
        <v>0.68600000000000005</v>
      </c>
      <c r="BX80" s="778">
        <v>0.68799999999999994</v>
      </c>
      <c r="BY80" s="778">
        <v>1.0299</v>
      </c>
      <c r="BZ80" s="622"/>
      <c r="CA80" s="619" t="s">
        <v>473</v>
      </c>
      <c r="CB80" s="619" t="s">
        <v>654</v>
      </c>
      <c r="CC80" s="770">
        <v>37508</v>
      </c>
      <c r="CD80" s="770">
        <v>40747</v>
      </c>
      <c r="CE80" s="770">
        <v>42030</v>
      </c>
      <c r="CF80" s="820">
        <v>40095</v>
      </c>
      <c r="CG80" s="820">
        <v>1.0128999999999999</v>
      </c>
      <c r="CH80" s="639"/>
      <c r="CI80" s="820">
        <v>-1935</v>
      </c>
      <c r="CJ80" s="820">
        <v>-4.5999999999999999E-2</v>
      </c>
      <c r="CL80" s="619" t="s">
        <v>473</v>
      </c>
      <c r="CM80" s="619" t="s">
        <v>654</v>
      </c>
      <c r="CN80" s="780" t="s">
        <v>2</v>
      </c>
      <c r="CO80" s="781"/>
      <c r="CP80" s="780">
        <v>2107</v>
      </c>
      <c r="CQ80" s="787">
        <v>5034788</v>
      </c>
      <c r="CR80" s="787">
        <v>0</v>
      </c>
      <c r="CS80" s="787">
        <v>5034788</v>
      </c>
      <c r="CT80" s="787">
        <v>2389.5500000000002</v>
      </c>
      <c r="CU80" s="781"/>
      <c r="CV80" s="822" t="s">
        <v>2</v>
      </c>
      <c r="CW80" s="787" t="s">
        <v>2</v>
      </c>
      <c r="CX80" s="785" t="s">
        <v>2</v>
      </c>
      <c r="CY80" s="786"/>
      <c r="CZ80" s="787">
        <v>0.53100000000000003</v>
      </c>
      <c r="DA80" s="787" t="s">
        <v>2</v>
      </c>
      <c r="DB80" s="781"/>
      <c r="DC80" s="785" t="s">
        <v>2</v>
      </c>
      <c r="DX80" s="1038" t="s">
        <v>377</v>
      </c>
      <c r="DY80" s="1038" t="s">
        <v>63</v>
      </c>
      <c r="DZ80" s="1038" t="s">
        <v>6</v>
      </c>
      <c r="EA80" s="1039" t="s">
        <v>64</v>
      </c>
      <c r="EB80" s="792">
        <v>676</v>
      </c>
      <c r="EC80" s="793"/>
      <c r="ED80" s="794">
        <v>676</v>
      </c>
      <c r="EE80" s="794"/>
      <c r="EF80" s="793"/>
      <c r="EG80" s="794">
        <v>1.6218420863223053E-2</v>
      </c>
      <c r="EH80" s="793"/>
      <c r="EI80" s="794">
        <v>0</v>
      </c>
      <c r="EJ80" s="794"/>
      <c r="EK80" s="794">
        <v>0</v>
      </c>
      <c r="EL80" s="794"/>
      <c r="EM80" s="793"/>
      <c r="EN80" s="793"/>
      <c r="EO80" s="795"/>
      <c r="ES80" s="823" t="s">
        <v>453</v>
      </c>
      <c r="ET80" s="824" t="s">
        <v>454</v>
      </c>
      <c r="EU80" s="841">
        <v>0</v>
      </c>
    </row>
    <row r="81" spans="1:151" ht="15">
      <c r="A81" s="798" t="s">
        <v>475</v>
      </c>
      <c r="B81" s="799" t="s">
        <v>476</v>
      </c>
      <c r="C81" s="744">
        <v>16726</v>
      </c>
      <c r="D81" s="745">
        <v>22625</v>
      </c>
      <c r="E81" s="800"/>
      <c r="F81" s="800">
        <v>22625</v>
      </c>
      <c r="G81" s="800"/>
      <c r="H81" s="801">
        <v>22625</v>
      </c>
      <c r="K81" s="802" t="s">
        <v>475</v>
      </c>
      <c r="L81" s="803" t="s">
        <v>476</v>
      </c>
      <c r="M81" s="756">
        <v>8031270344</v>
      </c>
      <c r="N81" s="1099">
        <v>149529964</v>
      </c>
      <c r="O81" s="756">
        <f t="shared" si="4"/>
        <v>7881740380</v>
      </c>
      <c r="P81" s="802">
        <v>2014</v>
      </c>
      <c r="Q81" s="752">
        <v>0.96509999999999996</v>
      </c>
      <c r="R81" s="803">
        <f t="shared" si="5"/>
        <v>8166760315</v>
      </c>
      <c r="S81" s="806">
        <f t="shared" si="6"/>
        <v>149529964</v>
      </c>
      <c r="T81" s="803">
        <v>280314228</v>
      </c>
      <c r="U81" s="803">
        <v>2357451006</v>
      </c>
      <c r="V81" s="803">
        <f t="shared" si="7"/>
        <v>10954055513</v>
      </c>
      <c r="X81" s="619" t="s">
        <v>475</v>
      </c>
      <c r="Y81" s="619" t="s">
        <v>476</v>
      </c>
      <c r="Z81" s="807">
        <v>10954055513</v>
      </c>
      <c r="AA81" s="808">
        <v>73173090.826839998</v>
      </c>
      <c r="AB81" s="756">
        <v>19643031</v>
      </c>
      <c r="AC81" s="756">
        <v>951264</v>
      </c>
      <c r="AD81" s="809">
        <v>93767385.826839998</v>
      </c>
      <c r="AE81" s="810">
        <v>22625</v>
      </c>
      <c r="AF81" s="807">
        <v>4144</v>
      </c>
      <c r="AG81" s="807">
        <v>0.71199999999999997</v>
      </c>
      <c r="AI81" s="619" t="s">
        <v>475</v>
      </c>
      <c r="AJ81" s="619" t="s">
        <v>476</v>
      </c>
      <c r="AK81" s="760">
        <v>93767385.826839998</v>
      </c>
      <c r="AL81" s="761">
        <v>22625</v>
      </c>
      <c r="AM81" s="811">
        <v>4144</v>
      </c>
      <c r="AN81" s="812">
        <v>0.71199999999999997</v>
      </c>
      <c r="AO81" s="813">
        <v>0.62870000000000004</v>
      </c>
      <c r="AP81" s="814">
        <v>0.82540000000000002</v>
      </c>
      <c r="AQ81" s="812">
        <v>0.76039999999999996</v>
      </c>
      <c r="AR81" s="815">
        <v>0.76039999999999996</v>
      </c>
      <c r="AS81" s="825">
        <v>1390.63</v>
      </c>
      <c r="AT81" s="826">
        <v>438.18999999999983</v>
      </c>
      <c r="AU81" s="814">
        <v>9914049</v>
      </c>
      <c r="AV81" s="812">
        <v>0.878</v>
      </c>
      <c r="AW81" s="811">
        <v>8704535</v>
      </c>
      <c r="BB81" s="619" t="s">
        <v>475</v>
      </c>
      <c r="BC81" s="619" t="s">
        <v>655</v>
      </c>
      <c r="BD81" s="768">
        <v>10954055513</v>
      </c>
      <c r="BE81" s="769">
        <v>787.36099999999999</v>
      </c>
      <c r="BF81" s="808">
        <v>13912367</v>
      </c>
      <c r="BG81" s="816">
        <v>0.62870000000000004</v>
      </c>
      <c r="BH81" s="673"/>
      <c r="BI81" s="770">
        <v>22625</v>
      </c>
      <c r="BJ81" s="808">
        <v>28.74</v>
      </c>
      <c r="BK81" s="770">
        <v>142750</v>
      </c>
      <c r="BL81" s="810">
        <v>181</v>
      </c>
      <c r="BN81" s="619" t="s">
        <v>473</v>
      </c>
      <c r="BO81" s="619" t="s">
        <v>474</v>
      </c>
      <c r="BP81" s="772">
        <v>0.99729130434782609</v>
      </c>
      <c r="BQ81" s="772">
        <v>1.0148950617283949</v>
      </c>
      <c r="BR81" s="772">
        <v>0.96769565217391307</v>
      </c>
      <c r="BS81" s="774"/>
      <c r="BT81" s="819">
        <v>2009</v>
      </c>
      <c r="BU81" s="776">
        <v>0.98839999999999995</v>
      </c>
      <c r="BV81" s="777"/>
      <c r="BW81" s="778">
        <v>0.53749999999999998</v>
      </c>
      <c r="BX81" s="778">
        <v>0.53100000000000003</v>
      </c>
      <c r="BY81" s="778">
        <v>0.79490000000000005</v>
      </c>
      <c r="BZ81" s="622"/>
      <c r="CA81" s="619" t="s">
        <v>475</v>
      </c>
      <c r="CB81" s="619" t="s">
        <v>655</v>
      </c>
      <c r="CC81" s="770">
        <v>31134</v>
      </c>
      <c r="CD81" s="770">
        <v>32877</v>
      </c>
      <c r="CE81" s="770">
        <v>34002</v>
      </c>
      <c r="CF81" s="820">
        <v>32671</v>
      </c>
      <c r="CG81" s="820">
        <v>0.82540000000000002</v>
      </c>
      <c r="CH81" s="639"/>
      <c r="CI81" s="820">
        <v>-1331</v>
      </c>
      <c r="CJ81" s="820">
        <v>-3.9100000000000003E-2</v>
      </c>
      <c r="CL81" s="619" t="s">
        <v>475</v>
      </c>
      <c r="CM81" s="619" t="s">
        <v>655</v>
      </c>
      <c r="CN81" s="780">
        <v>0.76039999999999996</v>
      </c>
      <c r="CO81" s="781"/>
      <c r="CP81" s="780">
        <v>22625</v>
      </c>
      <c r="CQ81" s="787">
        <v>22165200</v>
      </c>
      <c r="CR81" s="787">
        <v>5446795</v>
      </c>
      <c r="CS81" s="787">
        <v>27611995</v>
      </c>
      <c r="CT81" s="787">
        <v>1220.42</v>
      </c>
      <c r="CU81" s="781"/>
      <c r="CV81" s="822">
        <v>1390.63</v>
      </c>
      <c r="CW81" s="787">
        <v>438.18999999999983</v>
      </c>
      <c r="CX81" s="785">
        <v>0.878</v>
      </c>
      <c r="CY81" s="786"/>
      <c r="CZ81" s="787">
        <v>0.63</v>
      </c>
      <c r="DA81" s="787" t="s">
        <v>2</v>
      </c>
      <c r="DB81" s="781"/>
      <c r="DC81" s="785">
        <v>0.878</v>
      </c>
      <c r="DX81" s="1038" t="s">
        <v>377</v>
      </c>
      <c r="DY81" s="1038" t="s">
        <v>65</v>
      </c>
      <c r="DZ81" s="1038" t="s">
        <v>6</v>
      </c>
      <c r="EA81" s="1039" t="s">
        <v>66</v>
      </c>
      <c r="EB81" s="792">
        <v>818</v>
      </c>
      <c r="EC81" s="793"/>
      <c r="ED81" s="794">
        <v>818</v>
      </c>
      <c r="EE81" s="794"/>
      <c r="EF81" s="793"/>
      <c r="EG81" s="794">
        <v>1.9625248914373457E-2</v>
      </c>
      <c r="EH81" s="793"/>
      <c r="EI81" s="794">
        <v>0</v>
      </c>
      <c r="EJ81" s="794"/>
      <c r="EK81" s="794">
        <v>0</v>
      </c>
      <c r="EL81" s="794"/>
      <c r="EM81" s="793"/>
      <c r="EN81" s="793"/>
      <c r="EO81" s="795"/>
      <c r="ES81" s="823" t="s">
        <v>455</v>
      </c>
      <c r="ET81" s="824" t="s">
        <v>456</v>
      </c>
      <c r="EU81" s="841">
        <v>785348</v>
      </c>
    </row>
    <row r="82" spans="1:151" ht="15">
      <c r="A82" s="798" t="s">
        <v>477</v>
      </c>
      <c r="B82" s="799" t="s">
        <v>478</v>
      </c>
      <c r="C82" s="744">
        <v>7222</v>
      </c>
      <c r="D82" s="745">
        <v>7222</v>
      </c>
      <c r="E82" s="800"/>
      <c r="F82" s="800">
        <v>7222</v>
      </c>
      <c r="G82" s="800"/>
      <c r="H82" s="801">
        <v>7222</v>
      </c>
      <c r="K82" s="802" t="s">
        <v>477</v>
      </c>
      <c r="L82" s="803" t="s">
        <v>478</v>
      </c>
      <c r="M82" s="756">
        <v>1857971869</v>
      </c>
      <c r="N82" s="1099">
        <v>100441743</v>
      </c>
      <c r="O82" s="756">
        <f t="shared" si="4"/>
        <v>1757530126</v>
      </c>
      <c r="P82" s="802">
        <v>2016</v>
      </c>
      <c r="Q82" s="752">
        <v>1.0077414285714286</v>
      </c>
      <c r="R82" s="803">
        <f t="shared" si="5"/>
        <v>1744028851</v>
      </c>
      <c r="S82" s="806">
        <f t="shared" si="6"/>
        <v>100441743</v>
      </c>
      <c r="T82" s="803">
        <v>781109737</v>
      </c>
      <c r="U82" s="803">
        <v>641351762</v>
      </c>
      <c r="V82" s="803">
        <f t="shared" si="7"/>
        <v>3266932093</v>
      </c>
      <c r="X82" s="619" t="s">
        <v>477</v>
      </c>
      <c r="Y82" s="619" t="s">
        <v>478</v>
      </c>
      <c r="Z82" s="807">
        <v>3266932093</v>
      </c>
      <c r="AA82" s="808">
        <v>21823106.381239999</v>
      </c>
      <c r="AB82" s="756">
        <v>6205856</v>
      </c>
      <c r="AC82" s="756">
        <v>172654</v>
      </c>
      <c r="AD82" s="809">
        <v>28201616.381239999</v>
      </c>
      <c r="AE82" s="810">
        <v>7222</v>
      </c>
      <c r="AF82" s="807">
        <v>3905</v>
      </c>
      <c r="AG82" s="807">
        <v>0.67100000000000004</v>
      </c>
      <c r="AI82" s="619" t="s">
        <v>477</v>
      </c>
      <c r="AJ82" s="619" t="s">
        <v>478</v>
      </c>
      <c r="AK82" s="760">
        <v>28201616.381239999</v>
      </c>
      <c r="AL82" s="761">
        <v>7222</v>
      </c>
      <c r="AM82" s="811">
        <v>3905</v>
      </c>
      <c r="AN82" s="812">
        <v>0.67100000000000004</v>
      </c>
      <c r="AO82" s="813">
        <v>0.3115</v>
      </c>
      <c r="AP82" s="814">
        <v>0.76770000000000005</v>
      </c>
      <c r="AQ82" s="812">
        <v>0.68350000000000011</v>
      </c>
      <c r="AR82" s="815">
        <v>0.68350000000000011</v>
      </c>
      <c r="AS82" s="825">
        <v>1250</v>
      </c>
      <c r="AT82" s="826">
        <v>578.81999999999994</v>
      </c>
      <c r="AU82" s="814">
        <v>4180238</v>
      </c>
      <c r="AV82" s="812">
        <v>1</v>
      </c>
      <c r="AW82" s="811">
        <v>4180238</v>
      </c>
      <c r="BB82" s="619" t="s">
        <v>477</v>
      </c>
      <c r="BC82" s="619" t="s">
        <v>656</v>
      </c>
      <c r="BD82" s="768">
        <v>3266932093</v>
      </c>
      <c r="BE82" s="769">
        <v>473.97899999999998</v>
      </c>
      <c r="BF82" s="808">
        <v>6892567</v>
      </c>
      <c r="BG82" s="816">
        <v>0.3115</v>
      </c>
      <c r="BH82" s="673"/>
      <c r="BI82" s="770">
        <v>7222</v>
      </c>
      <c r="BJ82" s="808">
        <v>15.24</v>
      </c>
      <c r="BK82" s="770">
        <v>45334</v>
      </c>
      <c r="BL82" s="810">
        <v>96</v>
      </c>
      <c r="BN82" s="619" t="s">
        <v>475</v>
      </c>
      <c r="BO82" s="619" t="s">
        <v>476</v>
      </c>
      <c r="BP82" s="772">
        <v>0.97999110472624906</v>
      </c>
      <c r="BQ82" s="817">
        <v>0.95811509591326105</v>
      </c>
      <c r="BR82" s="772">
        <v>0.96471328671328682</v>
      </c>
      <c r="BS82" s="774"/>
      <c r="BT82" s="819">
        <v>2014</v>
      </c>
      <c r="BU82" s="776">
        <v>0.96509999999999996</v>
      </c>
      <c r="BV82" s="777"/>
      <c r="BW82" s="778">
        <v>0.65249999999999997</v>
      </c>
      <c r="BX82" s="778">
        <v>0.63</v>
      </c>
      <c r="BY82" s="778">
        <v>0.94310000000000005</v>
      </c>
      <c r="BZ82" s="622"/>
      <c r="CA82" s="619" t="s">
        <v>477</v>
      </c>
      <c r="CB82" s="619" t="s">
        <v>656</v>
      </c>
      <c r="CC82" s="770">
        <v>29114</v>
      </c>
      <c r="CD82" s="770">
        <v>30209</v>
      </c>
      <c r="CE82" s="770">
        <v>31842</v>
      </c>
      <c r="CF82" s="820">
        <v>30388.333333333332</v>
      </c>
      <c r="CG82" s="820">
        <v>0.76770000000000005</v>
      </c>
      <c r="CH82" s="639"/>
      <c r="CI82" s="820">
        <v>-1453.6666666666679</v>
      </c>
      <c r="CJ82" s="820">
        <v>-4.5699999999999998E-2</v>
      </c>
      <c r="CL82" s="619" t="s">
        <v>477</v>
      </c>
      <c r="CM82" s="619" t="s">
        <v>656</v>
      </c>
      <c r="CN82" s="780">
        <v>0.68350000000000011</v>
      </c>
      <c r="CO82" s="781"/>
      <c r="CP82" s="780">
        <v>7222</v>
      </c>
      <c r="CQ82" s="787">
        <v>7175000</v>
      </c>
      <c r="CR82" s="787">
        <v>0</v>
      </c>
      <c r="CS82" s="787">
        <v>7175000</v>
      </c>
      <c r="CT82" s="787">
        <v>993.49</v>
      </c>
      <c r="CU82" s="781"/>
      <c r="CV82" s="822">
        <v>1250</v>
      </c>
      <c r="CW82" s="787">
        <v>578.81999999999994</v>
      </c>
      <c r="CX82" s="785">
        <v>0.79500000000000004</v>
      </c>
      <c r="CY82" s="786"/>
      <c r="CZ82" s="787">
        <v>0.79600000000000004</v>
      </c>
      <c r="DA82" s="787">
        <v>1</v>
      </c>
      <c r="DB82" s="781"/>
      <c r="DC82" s="785">
        <v>1</v>
      </c>
      <c r="DX82" s="1037" t="s">
        <v>377</v>
      </c>
      <c r="DY82" s="1038" t="s">
        <v>238</v>
      </c>
      <c r="DZ82" s="1038" t="s">
        <v>6</v>
      </c>
      <c r="EA82" s="1039" t="s">
        <v>239</v>
      </c>
      <c r="EB82" s="792">
        <v>630</v>
      </c>
      <c r="EC82" s="793"/>
      <c r="ED82" s="794">
        <v>630</v>
      </c>
      <c r="EE82" s="794"/>
      <c r="EF82" s="793"/>
      <c r="EG82" s="794">
        <v>1.5114800508625032E-2</v>
      </c>
      <c r="EH82" s="793"/>
      <c r="EI82" s="794">
        <v>0</v>
      </c>
      <c r="EJ82" s="794"/>
      <c r="EK82" s="794">
        <v>0</v>
      </c>
      <c r="EL82" s="794"/>
      <c r="EM82" s="793"/>
      <c r="EN82" s="793"/>
      <c r="EO82" s="795"/>
      <c r="ES82" s="823" t="s">
        <v>457</v>
      </c>
      <c r="ET82" s="824" t="s">
        <v>458</v>
      </c>
      <c r="EU82" s="841">
        <v>2277965</v>
      </c>
    </row>
    <row r="83" spans="1:151" ht="15">
      <c r="A83" s="798" t="s">
        <v>479</v>
      </c>
      <c r="B83" s="799" t="s">
        <v>481</v>
      </c>
      <c r="C83" s="744">
        <v>22387</v>
      </c>
      <c r="D83" s="745">
        <v>22725</v>
      </c>
      <c r="E83" s="800"/>
      <c r="F83" s="800">
        <v>22725</v>
      </c>
      <c r="G83" s="800"/>
      <c r="H83" s="801">
        <v>22725</v>
      </c>
      <c r="K83" s="802" t="s">
        <v>479</v>
      </c>
      <c r="L83" s="803" t="s">
        <v>481</v>
      </c>
      <c r="M83" s="756">
        <v>4313257072</v>
      </c>
      <c r="N83" s="1099">
        <v>244534400</v>
      </c>
      <c r="O83" s="756">
        <f t="shared" si="4"/>
        <v>4068722672</v>
      </c>
      <c r="P83" s="802">
        <v>2010</v>
      </c>
      <c r="Q83" s="752">
        <v>0.99890000000000001</v>
      </c>
      <c r="R83" s="803">
        <f t="shared" si="5"/>
        <v>4073203196</v>
      </c>
      <c r="S83" s="806">
        <f t="shared" si="6"/>
        <v>244534400</v>
      </c>
      <c r="T83" s="803">
        <v>365098903</v>
      </c>
      <c r="U83" s="803">
        <v>1815071186</v>
      </c>
      <c r="V83" s="803">
        <f t="shared" si="7"/>
        <v>6497907685</v>
      </c>
      <c r="X83" s="619" t="s">
        <v>479</v>
      </c>
      <c r="Y83" s="619" t="s">
        <v>481</v>
      </c>
      <c r="Z83" s="807">
        <v>6497907685</v>
      </c>
      <c r="AA83" s="808">
        <v>43406023.3358</v>
      </c>
      <c r="AB83" s="756">
        <v>20503951</v>
      </c>
      <c r="AC83" s="756">
        <v>579083</v>
      </c>
      <c r="AD83" s="809">
        <v>64489057.3358</v>
      </c>
      <c r="AE83" s="810">
        <v>22725</v>
      </c>
      <c r="AF83" s="807">
        <v>2838</v>
      </c>
      <c r="AG83" s="807">
        <v>0.48759999999999998</v>
      </c>
      <c r="AI83" s="619" t="s">
        <v>479</v>
      </c>
      <c r="AJ83" s="619" t="s">
        <v>481</v>
      </c>
      <c r="AK83" s="760">
        <v>64489057.3358</v>
      </c>
      <c r="AL83" s="761">
        <v>22725</v>
      </c>
      <c r="AM83" s="811">
        <v>2838</v>
      </c>
      <c r="AN83" s="812">
        <v>0.48759999999999998</v>
      </c>
      <c r="AO83" s="813">
        <v>0.3095</v>
      </c>
      <c r="AP83" s="814">
        <v>0.67359999999999998</v>
      </c>
      <c r="AQ83" s="812">
        <v>0.56280000000000008</v>
      </c>
      <c r="AR83" s="815">
        <v>0.56280000000000008</v>
      </c>
      <c r="AS83" s="825">
        <v>1029.26</v>
      </c>
      <c r="AT83" s="826">
        <v>799.56</v>
      </c>
      <c r="AU83" s="814">
        <v>18170001</v>
      </c>
      <c r="AV83" s="812">
        <v>1</v>
      </c>
      <c r="AW83" s="811">
        <v>18170001</v>
      </c>
      <c r="BB83" s="619" t="s">
        <v>479</v>
      </c>
      <c r="BC83" s="619" t="s">
        <v>657</v>
      </c>
      <c r="BD83" s="768">
        <v>6497907685</v>
      </c>
      <c r="BE83" s="769">
        <v>948.83900000000006</v>
      </c>
      <c r="BF83" s="808">
        <v>6848272</v>
      </c>
      <c r="BG83" s="816">
        <v>0.3095</v>
      </c>
      <c r="BH83" s="673"/>
      <c r="BI83" s="770">
        <v>22725</v>
      </c>
      <c r="BJ83" s="808">
        <v>23.95</v>
      </c>
      <c r="BK83" s="770">
        <v>133301</v>
      </c>
      <c r="BL83" s="810">
        <v>140</v>
      </c>
      <c r="BN83" s="619" t="s">
        <v>477</v>
      </c>
      <c r="BO83" s="619" t="s">
        <v>478</v>
      </c>
      <c r="BP83" s="772">
        <v>1.0570504201680673</v>
      </c>
      <c r="BQ83" s="772">
        <v>1.0068461538461539</v>
      </c>
      <c r="BR83" s="772">
        <v>1.0077414285714286</v>
      </c>
      <c r="BS83" s="774"/>
      <c r="BT83" s="819">
        <v>2016</v>
      </c>
      <c r="BU83" s="776">
        <v>1.0077414285714286</v>
      </c>
      <c r="BV83" s="777"/>
      <c r="BW83" s="778">
        <v>0.79</v>
      </c>
      <c r="BX83" s="778">
        <v>0.79600000000000004</v>
      </c>
      <c r="BY83" s="778">
        <v>1.1916</v>
      </c>
      <c r="BZ83" s="622"/>
      <c r="CA83" s="619" t="s">
        <v>479</v>
      </c>
      <c r="CB83" s="619" t="s">
        <v>657</v>
      </c>
      <c r="CC83" s="770">
        <v>26109</v>
      </c>
      <c r="CD83" s="770">
        <v>26668</v>
      </c>
      <c r="CE83" s="770">
        <v>27215</v>
      </c>
      <c r="CF83" s="820">
        <v>26664</v>
      </c>
      <c r="CG83" s="820">
        <v>0.67359999999999998</v>
      </c>
      <c r="CH83" s="639"/>
      <c r="CI83" s="820">
        <v>-551</v>
      </c>
      <c r="CJ83" s="820">
        <v>-2.0199999999999999E-2</v>
      </c>
      <c r="CL83" s="619" t="s">
        <v>479</v>
      </c>
      <c r="CM83" s="619" t="s">
        <v>657</v>
      </c>
      <c r="CN83" s="780">
        <v>0.56280000000000008</v>
      </c>
      <c r="CO83" s="781"/>
      <c r="CP83" s="780">
        <v>22725</v>
      </c>
      <c r="CQ83" s="787">
        <v>12375000</v>
      </c>
      <c r="CR83" s="787">
        <v>0</v>
      </c>
      <c r="CS83" s="787">
        <v>12375000</v>
      </c>
      <c r="CT83" s="787">
        <v>544.54999999999995</v>
      </c>
      <c r="CU83" s="781"/>
      <c r="CV83" s="822">
        <v>1029.26</v>
      </c>
      <c r="CW83" s="787">
        <v>799.56</v>
      </c>
      <c r="CX83" s="785">
        <v>0.52900000000000003</v>
      </c>
      <c r="CY83" s="786"/>
      <c r="CZ83" s="787">
        <v>0.76900000000000002</v>
      </c>
      <c r="DA83" s="787">
        <v>1</v>
      </c>
      <c r="DB83" s="781"/>
      <c r="DC83" s="785">
        <v>1</v>
      </c>
      <c r="DX83" s="1037" t="s">
        <v>377</v>
      </c>
      <c r="DY83" s="1038" t="s">
        <v>262</v>
      </c>
      <c r="DZ83" s="1038" t="s">
        <v>6</v>
      </c>
      <c r="EA83" s="1039" t="s">
        <v>263</v>
      </c>
      <c r="EB83" s="792">
        <v>1380</v>
      </c>
      <c r="EC83" s="793"/>
      <c r="ED83" s="794">
        <v>1380</v>
      </c>
      <c r="EE83" s="794"/>
      <c r="EF83" s="793"/>
      <c r="EG83" s="794">
        <v>3.3108610637940551E-2</v>
      </c>
      <c r="EH83" s="793"/>
      <c r="EI83" s="794">
        <v>0</v>
      </c>
      <c r="EJ83" s="794"/>
      <c r="EK83" s="794">
        <v>0</v>
      </c>
      <c r="EL83" s="794"/>
      <c r="EM83" s="793"/>
      <c r="EN83" s="793"/>
      <c r="EO83" s="795"/>
      <c r="ES83" s="823" t="s">
        <v>459</v>
      </c>
      <c r="ET83" s="824" t="s">
        <v>460</v>
      </c>
      <c r="EU83" s="841">
        <v>0</v>
      </c>
    </row>
    <row r="84" spans="1:151" ht="15">
      <c r="A84" s="798" t="s">
        <v>482</v>
      </c>
      <c r="B84" s="799" t="s">
        <v>483</v>
      </c>
      <c r="C84" s="744">
        <v>12099</v>
      </c>
      <c r="D84" s="745">
        <v>12529</v>
      </c>
      <c r="E84" s="800"/>
      <c r="F84" s="800">
        <v>12529</v>
      </c>
      <c r="G84" s="800"/>
      <c r="H84" s="801">
        <v>12529</v>
      </c>
      <c r="K84" s="802" t="s">
        <v>482</v>
      </c>
      <c r="L84" s="803" t="s">
        <v>483</v>
      </c>
      <c r="M84" s="756">
        <v>4913216232</v>
      </c>
      <c r="N84" s="1099">
        <v>164941136</v>
      </c>
      <c r="O84" s="756">
        <f t="shared" si="4"/>
        <v>4748275096</v>
      </c>
      <c r="P84" s="802">
        <v>2011</v>
      </c>
      <c r="Q84" s="752">
        <v>1.0391999999999999</v>
      </c>
      <c r="R84" s="803">
        <f t="shared" si="5"/>
        <v>4569163872</v>
      </c>
      <c r="S84" s="806">
        <f t="shared" si="6"/>
        <v>164941136</v>
      </c>
      <c r="T84" s="803">
        <v>774838691</v>
      </c>
      <c r="U84" s="803">
        <v>1557562959</v>
      </c>
      <c r="V84" s="803">
        <f t="shared" si="7"/>
        <v>7066506658</v>
      </c>
      <c r="X84" s="619" t="s">
        <v>482</v>
      </c>
      <c r="Y84" s="619" t="s">
        <v>483</v>
      </c>
      <c r="Z84" s="807">
        <v>7066506658</v>
      </c>
      <c r="AA84" s="808">
        <v>47204264.475440003</v>
      </c>
      <c r="AB84" s="756">
        <v>11229591</v>
      </c>
      <c r="AC84" s="756">
        <v>283301</v>
      </c>
      <c r="AD84" s="809">
        <v>58717156.475440003</v>
      </c>
      <c r="AE84" s="810">
        <v>12529</v>
      </c>
      <c r="AF84" s="807">
        <v>4686</v>
      </c>
      <c r="AG84" s="807">
        <v>0.80520000000000003</v>
      </c>
      <c r="AI84" s="619" t="s">
        <v>482</v>
      </c>
      <c r="AJ84" s="619" t="s">
        <v>483</v>
      </c>
      <c r="AK84" s="760">
        <v>58717156.475440003</v>
      </c>
      <c r="AL84" s="761">
        <v>12529</v>
      </c>
      <c r="AM84" s="811">
        <v>4686</v>
      </c>
      <c r="AN84" s="812">
        <v>0.80520000000000003</v>
      </c>
      <c r="AO84" s="813">
        <v>0.56369999999999998</v>
      </c>
      <c r="AP84" s="814">
        <v>0.82969999999999999</v>
      </c>
      <c r="AQ84" s="812">
        <v>0.79339999999999999</v>
      </c>
      <c r="AR84" s="815">
        <v>0.79339999999999999</v>
      </c>
      <c r="AS84" s="825">
        <v>1450.99</v>
      </c>
      <c r="AT84" s="826">
        <v>377.82999999999993</v>
      </c>
      <c r="AU84" s="814">
        <v>4733832</v>
      </c>
      <c r="AV84" s="812">
        <v>1</v>
      </c>
      <c r="AW84" s="811">
        <v>4733832</v>
      </c>
      <c r="BB84" s="619" t="s">
        <v>482</v>
      </c>
      <c r="BC84" s="619" t="s">
        <v>658</v>
      </c>
      <c r="BD84" s="768">
        <v>7066506658</v>
      </c>
      <c r="BE84" s="769">
        <v>566.43499999999995</v>
      </c>
      <c r="BF84" s="808">
        <v>12475406</v>
      </c>
      <c r="BG84" s="816">
        <v>0.56369999999999998</v>
      </c>
      <c r="BH84" s="673"/>
      <c r="BI84" s="770">
        <v>12529</v>
      </c>
      <c r="BJ84" s="808">
        <v>22.12</v>
      </c>
      <c r="BK84" s="770">
        <v>92001</v>
      </c>
      <c r="BL84" s="810">
        <v>162</v>
      </c>
      <c r="BN84" s="619" t="s">
        <v>479</v>
      </c>
      <c r="BO84" s="619" t="s">
        <v>481</v>
      </c>
      <c r="BP84" s="772">
        <v>1</v>
      </c>
      <c r="BQ84" s="772">
        <v>0.99950000000000006</v>
      </c>
      <c r="BR84" s="772">
        <v>0.99822222222222223</v>
      </c>
      <c r="BS84" s="774"/>
      <c r="BT84" s="819">
        <v>2010</v>
      </c>
      <c r="BU84" s="776">
        <v>0.99890000000000001</v>
      </c>
      <c r="BV84" s="777"/>
      <c r="BW84" s="778">
        <v>0.77</v>
      </c>
      <c r="BX84" s="778">
        <v>0.76900000000000002</v>
      </c>
      <c r="BY84" s="778">
        <v>1.1512</v>
      </c>
      <c r="BZ84" s="622"/>
      <c r="CA84" s="619" t="s">
        <v>482</v>
      </c>
      <c r="CB84" s="619" t="s">
        <v>658</v>
      </c>
      <c r="CC84" s="770">
        <v>31661</v>
      </c>
      <c r="CD84" s="770">
        <v>32978</v>
      </c>
      <c r="CE84" s="770">
        <v>33891</v>
      </c>
      <c r="CF84" s="820">
        <v>32843.333333333336</v>
      </c>
      <c r="CG84" s="820">
        <v>0.82969999999999999</v>
      </c>
      <c r="CH84" s="639"/>
      <c r="CI84" s="820">
        <v>-1047.6666666666642</v>
      </c>
      <c r="CJ84" s="820">
        <v>-3.09E-2</v>
      </c>
      <c r="CL84" s="619" t="s">
        <v>482</v>
      </c>
      <c r="CM84" s="619" t="s">
        <v>658</v>
      </c>
      <c r="CN84" s="780">
        <v>0.79339999999999999</v>
      </c>
      <c r="CO84" s="781"/>
      <c r="CP84" s="780">
        <v>12529</v>
      </c>
      <c r="CQ84" s="787">
        <v>15834840</v>
      </c>
      <c r="CR84" s="787">
        <v>0</v>
      </c>
      <c r="CS84" s="787">
        <v>15834840</v>
      </c>
      <c r="CT84" s="787">
        <v>1263.8599999999999</v>
      </c>
      <c r="CU84" s="781"/>
      <c r="CV84" s="822">
        <v>1450.99</v>
      </c>
      <c r="CW84" s="787">
        <v>377.82999999999993</v>
      </c>
      <c r="CX84" s="785">
        <v>0.871</v>
      </c>
      <c r="CY84" s="786"/>
      <c r="CZ84" s="787">
        <v>0.72299999999999998</v>
      </c>
      <c r="DA84" s="787">
        <v>1</v>
      </c>
      <c r="DB84" s="781"/>
      <c r="DC84" s="785">
        <v>1</v>
      </c>
      <c r="DX84" s="1037" t="s">
        <v>377</v>
      </c>
      <c r="DY84" s="1038" t="s">
        <v>761</v>
      </c>
      <c r="DZ84" s="1038" t="s">
        <v>6</v>
      </c>
      <c r="EA84" s="1039" t="s">
        <v>784</v>
      </c>
      <c r="EB84" s="792">
        <v>250</v>
      </c>
      <c r="EC84" s="793"/>
      <c r="ED84" s="794">
        <v>250</v>
      </c>
      <c r="EE84" s="794"/>
      <c r="EF84" s="793"/>
      <c r="EG84" s="794">
        <v>5.9979367097718382E-3</v>
      </c>
      <c r="EH84" s="793"/>
      <c r="EI84" s="794">
        <v>0</v>
      </c>
      <c r="EJ84" s="794"/>
      <c r="EK84" s="794">
        <v>0</v>
      </c>
      <c r="EL84" s="794"/>
      <c r="EM84" s="793"/>
      <c r="EN84" s="793"/>
      <c r="EO84" s="795"/>
      <c r="ES84" s="823" t="s">
        <v>114</v>
      </c>
      <c r="ET84" s="824" t="s">
        <v>180</v>
      </c>
      <c r="EU84" s="841">
        <v>0</v>
      </c>
    </row>
    <row r="85" spans="1:151" ht="15">
      <c r="A85" s="798" t="s">
        <v>484</v>
      </c>
      <c r="B85" s="799" t="s">
        <v>485</v>
      </c>
      <c r="C85" s="744">
        <v>19150</v>
      </c>
      <c r="D85" s="745">
        <v>19150</v>
      </c>
      <c r="E85" s="799">
        <v>1281</v>
      </c>
      <c r="F85" s="800">
        <v>20431</v>
      </c>
      <c r="G85" s="800"/>
      <c r="H85" s="801">
        <v>20431</v>
      </c>
      <c r="K85" s="802" t="s">
        <v>484</v>
      </c>
      <c r="L85" s="803" t="s">
        <v>485</v>
      </c>
      <c r="M85" s="756">
        <v>8923377804</v>
      </c>
      <c r="N85" s="1099">
        <v>310496405</v>
      </c>
      <c r="O85" s="756">
        <f t="shared" si="4"/>
        <v>8612881399</v>
      </c>
      <c r="P85" s="802">
        <v>2015</v>
      </c>
      <c r="Q85" s="752">
        <v>0.99439999999999995</v>
      </c>
      <c r="R85" s="803">
        <f t="shared" si="5"/>
        <v>8661385156</v>
      </c>
      <c r="S85" s="806">
        <f t="shared" si="6"/>
        <v>310496405</v>
      </c>
      <c r="T85" s="803">
        <v>698529422</v>
      </c>
      <c r="U85" s="803">
        <v>2500498321</v>
      </c>
      <c r="V85" s="803">
        <f t="shared" si="7"/>
        <v>12170909304</v>
      </c>
      <c r="X85" s="619" t="s">
        <v>484</v>
      </c>
      <c r="Y85" s="619" t="s">
        <v>485</v>
      </c>
      <c r="Z85" s="807">
        <v>12170909304</v>
      </c>
      <c r="AA85" s="808">
        <v>81301674.15072</v>
      </c>
      <c r="AB85" s="756">
        <v>19415616</v>
      </c>
      <c r="AC85" s="756">
        <v>791303</v>
      </c>
      <c r="AD85" s="809">
        <v>101508593.15072</v>
      </c>
      <c r="AE85" s="810">
        <v>20431</v>
      </c>
      <c r="AF85" s="807">
        <v>4968</v>
      </c>
      <c r="AG85" s="807">
        <v>0.85360000000000003</v>
      </c>
      <c r="AI85" s="619" t="s">
        <v>484</v>
      </c>
      <c r="AJ85" s="619" t="s">
        <v>485</v>
      </c>
      <c r="AK85" s="760">
        <v>101508593.15072</v>
      </c>
      <c r="AL85" s="761">
        <v>20431</v>
      </c>
      <c r="AM85" s="811">
        <v>4968</v>
      </c>
      <c r="AN85" s="812">
        <v>0.85360000000000003</v>
      </c>
      <c r="AO85" s="813">
        <v>1.0755999999999999</v>
      </c>
      <c r="AP85" s="814">
        <v>0.83150000000000002</v>
      </c>
      <c r="AQ85" s="812">
        <v>0.86480000000000001</v>
      </c>
      <c r="AR85" s="815">
        <v>0.86480000000000001</v>
      </c>
      <c r="AS85" s="825">
        <v>1581.56</v>
      </c>
      <c r="AT85" s="826">
        <v>247.26</v>
      </c>
      <c r="AU85" s="814">
        <v>5051769</v>
      </c>
      <c r="AV85" s="812">
        <v>1</v>
      </c>
      <c r="AW85" s="811">
        <v>5051769</v>
      </c>
      <c r="BB85" s="619" t="s">
        <v>484</v>
      </c>
      <c r="BC85" s="619" t="s">
        <v>659</v>
      </c>
      <c r="BD85" s="768">
        <v>12170909304</v>
      </c>
      <c r="BE85" s="769">
        <v>511.31400000000002</v>
      </c>
      <c r="BF85" s="808">
        <v>23803200</v>
      </c>
      <c r="BG85" s="816">
        <v>1.0755999999999999</v>
      </c>
      <c r="BH85" s="673"/>
      <c r="BI85" s="770">
        <v>20412</v>
      </c>
      <c r="BJ85" s="808">
        <v>39.92</v>
      </c>
      <c r="BK85" s="770">
        <v>140024</v>
      </c>
      <c r="BL85" s="810">
        <v>274</v>
      </c>
      <c r="BN85" s="619" t="s">
        <v>482</v>
      </c>
      <c r="BO85" s="619" t="s">
        <v>483</v>
      </c>
      <c r="BP85" s="772">
        <v>1.008376599292228</v>
      </c>
      <c r="BQ85" s="772">
        <v>1.0353351463607594</v>
      </c>
      <c r="BR85" s="772">
        <v>1.0519730769230768</v>
      </c>
      <c r="BS85" s="774"/>
      <c r="BT85" s="819">
        <v>2011</v>
      </c>
      <c r="BU85" s="776">
        <v>1.0391999999999999</v>
      </c>
      <c r="BV85" s="777"/>
      <c r="BW85" s="778">
        <v>0.69599999999999995</v>
      </c>
      <c r="BX85" s="778">
        <v>0.72299999999999998</v>
      </c>
      <c r="BY85" s="778">
        <v>1.0823</v>
      </c>
      <c r="BZ85" s="622"/>
      <c r="CA85" s="619" t="s">
        <v>484</v>
      </c>
      <c r="CB85" s="619" t="s">
        <v>659</v>
      </c>
      <c r="CC85" s="770">
        <v>31221</v>
      </c>
      <c r="CD85" s="770">
        <v>32931</v>
      </c>
      <c r="CE85" s="770">
        <v>34592</v>
      </c>
      <c r="CF85" s="820">
        <v>32914.666666666664</v>
      </c>
      <c r="CG85" s="820">
        <v>0.83150000000000002</v>
      </c>
      <c r="CH85" s="639"/>
      <c r="CI85" s="820">
        <v>-1677.3333333333358</v>
      </c>
      <c r="CJ85" s="820">
        <v>-4.8500000000000001E-2</v>
      </c>
      <c r="CL85" s="619" t="s">
        <v>484</v>
      </c>
      <c r="CM85" s="619" t="s">
        <v>743</v>
      </c>
      <c r="CN85" s="780">
        <v>0.86480000000000001</v>
      </c>
      <c r="CO85" s="781"/>
      <c r="CP85" s="780">
        <v>20431</v>
      </c>
      <c r="CQ85" s="787">
        <v>35769561</v>
      </c>
      <c r="CR85" s="787">
        <v>0</v>
      </c>
      <c r="CS85" s="787">
        <v>35769561</v>
      </c>
      <c r="CT85" s="787">
        <v>1750.75</v>
      </c>
      <c r="CU85" s="781"/>
      <c r="CV85" s="822">
        <v>1581.56</v>
      </c>
      <c r="CW85" s="787">
        <v>247.26</v>
      </c>
      <c r="CX85" s="785">
        <v>1</v>
      </c>
      <c r="CY85" s="786"/>
      <c r="CZ85" s="787">
        <v>0.65900000000000003</v>
      </c>
      <c r="DA85" s="787" t="s">
        <v>2</v>
      </c>
      <c r="DB85" s="781"/>
      <c r="DC85" s="785">
        <v>1</v>
      </c>
      <c r="DX85" s="1037" t="s">
        <v>377</v>
      </c>
      <c r="DY85" s="1038" t="s">
        <v>768</v>
      </c>
      <c r="DZ85" s="1038" t="s">
        <v>6</v>
      </c>
      <c r="EA85" s="1039" t="s">
        <v>769</v>
      </c>
      <c r="EB85" s="792">
        <v>560</v>
      </c>
      <c r="EC85" s="793"/>
      <c r="ED85" s="794">
        <v>560</v>
      </c>
      <c r="EE85" s="794"/>
      <c r="EF85" s="793"/>
      <c r="EG85" s="794">
        <v>1.3435378229888918E-2</v>
      </c>
      <c r="EH85" s="793"/>
      <c r="EI85" s="794">
        <v>0</v>
      </c>
      <c r="EJ85" s="794"/>
      <c r="EK85" s="794">
        <v>0</v>
      </c>
      <c r="EL85" s="794"/>
      <c r="EM85" s="793"/>
      <c r="EN85" s="793"/>
      <c r="EO85" s="795"/>
      <c r="ES85" s="823" t="s">
        <v>461</v>
      </c>
      <c r="ET85" s="824" t="s">
        <v>462</v>
      </c>
      <c r="EU85" s="841">
        <v>0</v>
      </c>
    </row>
    <row r="86" spans="1:151" ht="15">
      <c r="A86" s="798" t="s">
        <v>486</v>
      </c>
      <c r="B86" s="799" t="s">
        <v>487</v>
      </c>
      <c r="C86" s="744">
        <v>8183</v>
      </c>
      <c r="D86" s="745">
        <v>10098</v>
      </c>
      <c r="E86" s="800"/>
      <c r="F86" s="800">
        <v>10098</v>
      </c>
      <c r="G86" s="800"/>
      <c r="H86" s="801">
        <v>10098</v>
      </c>
      <c r="K86" s="802" t="s">
        <v>486</v>
      </c>
      <c r="L86" s="803" t="s">
        <v>487</v>
      </c>
      <c r="M86" s="756">
        <v>4667124645</v>
      </c>
      <c r="N86" s="1099">
        <v>133762611</v>
      </c>
      <c r="O86" s="756">
        <f t="shared" si="4"/>
        <v>4533362034</v>
      </c>
      <c r="P86" s="802">
        <v>2012</v>
      </c>
      <c r="Q86" s="752">
        <v>1.014</v>
      </c>
      <c r="R86" s="803">
        <f t="shared" si="5"/>
        <v>4470771237</v>
      </c>
      <c r="S86" s="806">
        <f t="shared" si="6"/>
        <v>133762611</v>
      </c>
      <c r="T86" s="803">
        <v>604768770</v>
      </c>
      <c r="U86" s="803">
        <v>879213760</v>
      </c>
      <c r="V86" s="803">
        <f t="shared" si="7"/>
        <v>6088516378</v>
      </c>
      <c r="X86" s="619" t="s">
        <v>486</v>
      </c>
      <c r="Y86" s="619" t="s">
        <v>487</v>
      </c>
      <c r="Z86" s="807">
        <v>6088516378</v>
      </c>
      <c r="AA86" s="808">
        <v>40671289.405040003</v>
      </c>
      <c r="AB86" s="756">
        <v>10476031</v>
      </c>
      <c r="AC86" s="756">
        <v>184792</v>
      </c>
      <c r="AD86" s="809">
        <v>51332112.405040003</v>
      </c>
      <c r="AE86" s="810">
        <v>10098</v>
      </c>
      <c r="AF86" s="807">
        <v>5083</v>
      </c>
      <c r="AG86" s="807">
        <v>0.87339999999999995</v>
      </c>
      <c r="AI86" s="619" t="s">
        <v>486</v>
      </c>
      <c r="AJ86" s="619" t="s">
        <v>487</v>
      </c>
      <c r="AK86" s="760">
        <v>51332112.405040003</v>
      </c>
      <c r="AL86" s="761">
        <v>10098</v>
      </c>
      <c r="AM86" s="811">
        <v>5083</v>
      </c>
      <c r="AN86" s="812">
        <v>0.87339999999999995</v>
      </c>
      <c r="AO86" s="813">
        <v>0.48770000000000002</v>
      </c>
      <c r="AP86" s="814">
        <v>0.71389999999999998</v>
      </c>
      <c r="AQ86" s="812">
        <v>0.75519999999999987</v>
      </c>
      <c r="AR86" s="815">
        <v>0.75519999999999987</v>
      </c>
      <c r="AS86" s="825">
        <v>1381.12</v>
      </c>
      <c r="AT86" s="826">
        <v>447.70000000000005</v>
      </c>
      <c r="AU86" s="814">
        <v>4520875</v>
      </c>
      <c r="AV86" s="812">
        <v>0.93899999999999995</v>
      </c>
      <c r="AW86" s="811">
        <v>4245102</v>
      </c>
      <c r="BB86" s="619" t="s">
        <v>486</v>
      </c>
      <c r="BC86" s="619" t="s">
        <v>660</v>
      </c>
      <c r="BD86" s="768">
        <v>6088516378</v>
      </c>
      <c r="BE86" s="769">
        <v>564.11699999999996</v>
      </c>
      <c r="BF86" s="808">
        <v>10793003</v>
      </c>
      <c r="BG86" s="816">
        <v>0.48770000000000002</v>
      </c>
      <c r="BH86" s="673"/>
      <c r="BI86" s="770">
        <v>10098</v>
      </c>
      <c r="BJ86" s="808">
        <v>17.899999999999999</v>
      </c>
      <c r="BK86" s="770">
        <v>67619</v>
      </c>
      <c r="BL86" s="810">
        <v>120</v>
      </c>
      <c r="BN86" s="619" t="s">
        <v>484</v>
      </c>
      <c r="BO86" s="619" t="s">
        <v>485</v>
      </c>
      <c r="BP86" s="772">
        <v>1.0882631578947368</v>
      </c>
      <c r="BQ86" s="772">
        <v>1.0246283185840708</v>
      </c>
      <c r="BR86" s="817">
        <v>0.97930120481927707</v>
      </c>
      <c r="BS86" s="774"/>
      <c r="BT86" s="819">
        <v>2015</v>
      </c>
      <c r="BU86" s="776">
        <v>0.99439999999999995</v>
      </c>
      <c r="BV86" s="777"/>
      <c r="BW86" s="778">
        <v>0.66249999999999998</v>
      </c>
      <c r="BX86" s="778">
        <v>0.65900000000000003</v>
      </c>
      <c r="BY86" s="778">
        <v>0.98650000000000004</v>
      </c>
      <c r="BZ86" s="622"/>
      <c r="CA86" s="619" t="s">
        <v>486</v>
      </c>
      <c r="CB86" s="619" t="s">
        <v>660</v>
      </c>
      <c r="CC86" s="770">
        <v>27134</v>
      </c>
      <c r="CD86" s="770">
        <v>28297</v>
      </c>
      <c r="CE86" s="770">
        <v>29340</v>
      </c>
      <c r="CF86" s="820">
        <v>28257</v>
      </c>
      <c r="CG86" s="820">
        <v>0.71389999999999998</v>
      </c>
      <c r="CH86" s="639"/>
      <c r="CI86" s="820">
        <v>-1083</v>
      </c>
      <c r="CJ86" s="820">
        <v>-3.6900000000000002E-2</v>
      </c>
      <c r="CL86" s="619" t="s">
        <v>486</v>
      </c>
      <c r="CM86" s="619" t="s">
        <v>660</v>
      </c>
      <c r="CN86" s="780">
        <v>0.75519999999999987</v>
      </c>
      <c r="CO86" s="781"/>
      <c r="CP86" s="780">
        <v>10098</v>
      </c>
      <c r="CQ86" s="787">
        <v>13095375</v>
      </c>
      <c r="CR86" s="787">
        <v>0</v>
      </c>
      <c r="CS86" s="787">
        <v>13095375</v>
      </c>
      <c r="CT86" s="787">
        <v>1296.83</v>
      </c>
      <c r="CU86" s="781"/>
      <c r="CV86" s="822">
        <v>1381.12</v>
      </c>
      <c r="CW86" s="787">
        <v>447.70000000000005</v>
      </c>
      <c r="CX86" s="785">
        <v>0.93899999999999995</v>
      </c>
      <c r="CY86" s="786"/>
      <c r="CZ86" s="787">
        <v>0.61499999999999999</v>
      </c>
      <c r="DA86" s="787" t="s">
        <v>2</v>
      </c>
      <c r="DB86" s="781"/>
      <c r="DC86" s="785">
        <v>0.93899999999999995</v>
      </c>
      <c r="DX86" s="1037" t="s">
        <v>377</v>
      </c>
      <c r="DY86" s="1038" t="s">
        <v>828</v>
      </c>
      <c r="DZ86" s="1038" t="s">
        <v>6</v>
      </c>
      <c r="EA86" s="1039" t="s">
        <v>829</v>
      </c>
      <c r="EB86" s="792">
        <v>353</v>
      </c>
      <c r="EC86" s="793"/>
      <c r="ED86" s="794">
        <v>353</v>
      </c>
      <c r="EE86" s="794"/>
      <c r="EF86" s="793"/>
      <c r="EG86" s="794">
        <v>8.4690866341978355E-3</v>
      </c>
      <c r="EH86" s="793"/>
      <c r="EI86" s="794">
        <v>0</v>
      </c>
      <c r="EJ86" s="794"/>
      <c r="EK86" s="794">
        <v>0</v>
      </c>
      <c r="EL86" s="794"/>
      <c r="EM86" s="793"/>
      <c r="EN86" s="793"/>
      <c r="EO86" s="795"/>
      <c r="ES86" s="823" t="s">
        <v>463</v>
      </c>
      <c r="ET86" s="824" t="s">
        <v>464</v>
      </c>
      <c r="EU86" s="841">
        <v>1814467</v>
      </c>
    </row>
    <row r="87" spans="1:151" ht="15">
      <c r="A87" s="798" t="s">
        <v>488</v>
      </c>
      <c r="B87" s="799" t="s">
        <v>489</v>
      </c>
      <c r="C87" s="744">
        <v>8274</v>
      </c>
      <c r="D87" s="745">
        <v>11291</v>
      </c>
      <c r="E87" s="800"/>
      <c r="F87" s="800">
        <v>11291</v>
      </c>
      <c r="G87" s="800"/>
      <c r="H87" s="801">
        <v>11291</v>
      </c>
      <c r="K87" s="802" t="s">
        <v>488</v>
      </c>
      <c r="L87" s="803" t="s">
        <v>489</v>
      </c>
      <c r="M87" s="756">
        <v>3258429409</v>
      </c>
      <c r="N87" s="1099">
        <v>609638704</v>
      </c>
      <c r="O87" s="756">
        <f t="shared" si="4"/>
        <v>2648790705</v>
      </c>
      <c r="P87" s="802">
        <v>2011</v>
      </c>
      <c r="Q87" s="752">
        <v>1.0288999999999999</v>
      </c>
      <c r="R87" s="803">
        <f t="shared" si="5"/>
        <v>2574390811</v>
      </c>
      <c r="S87" s="806">
        <f t="shared" si="6"/>
        <v>609638704</v>
      </c>
      <c r="T87" s="803">
        <v>168589516</v>
      </c>
      <c r="U87" s="803">
        <v>915905604</v>
      </c>
      <c r="V87" s="803">
        <f t="shared" si="7"/>
        <v>4268524635</v>
      </c>
      <c r="X87" s="619" t="s">
        <v>488</v>
      </c>
      <c r="Y87" s="619" t="s">
        <v>489</v>
      </c>
      <c r="Z87" s="807">
        <v>4268524635</v>
      </c>
      <c r="AA87" s="808">
        <v>28513744.561799999</v>
      </c>
      <c r="AB87" s="756">
        <v>10187902</v>
      </c>
      <c r="AC87" s="756">
        <v>364815</v>
      </c>
      <c r="AD87" s="809">
        <v>39066461.561800003</v>
      </c>
      <c r="AE87" s="810">
        <v>11291</v>
      </c>
      <c r="AF87" s="807">
        <v>3460</v>
      </c>
      <c r="AG87" s="807">
        <v>0.59450000000000003</v>
      </c>
      <c r="AI87" s="619" t="s">
        <v>488</v>
      </c>
      <c r="AJ87" s="619" t="s">
        <v>489</v>
      </c>
      <c r="AK87" s="760">
        <v>39066461.561800003</v>
      </c>
      <c r="AL87" s="761">
        <v>11291</v>
      </c>
      <c r="AM87" s="811">
        <v>3460</v>
      </c>
      <c r="AN87" s="812">
        <v>0.59450000000000003</v>
      </c>
      <c r="AO87" s="813">
        <v>0.20399999999999999</v>
      </c>
      <c r="AP87" s="814">
        <v>0.89649999999999996</v>
      </c>
      <c r="AQ87" s="812">
        <v>0.70649999999999991</v>
      </c>
      <c r="AR87" s="815">
        <v>0.70649999999999991</v>
      </c>
      <c r="AS87" s="825">
        <v>1292.06</v>
      </c>
      <c r="AT87" s="826">
        <v>536.76</v>
      </c>
      <c r="AU87" s="814">
        <v>6060557</v>
      </c>
      <c r="AV87" s="812">
        <v>1</v>
      </c>
      <c r="AW87" s="811">
        <v>6060557</v>
      </c>
      <c r="BB87" s="619" t="s">
        <v>488</v>
      </c>
      <c r="BC87" s="619" t="s">
        <v>661</v>
      </c>
      <c r="BD87" s="768">
        <v>4268524635</v>
      </c>
      <c r="BE87" s="769">
        <v>945.447</v>
      </c>
      <c r="BF87" s="808">
        <v>4514822</v>
      </c>
      <c r="BG87" s="816">
        <v>0.20399999999999999</v>
      </c>
      <c r="BH87" s="673"/>
      <c r="BI87" s="770">
        <v>11291</v>
      </c>
      <c r="BJ87" s="808">
        <v>11.94</v>
      </c>
      <c r="BK87" s="770">
        <v>63884</v>
      </c>
      <c r="BL87" s="810">
        <v>68</v>
      </c>
      <c r="BN87" s="619" t="s">
        <v>486</v>
      </c>
      <c r="BO87" s="619" t="s">
        <v>487</v>
      </c>
      <c r="BP87" s="772">
        <v>1.0274626865671641</v>
      </c>
      <c r="BQ87" s="772">
        <v>1</v>
      </c>
      <c r="BR87" s="772">
        <v>1.018897927053267</v>
      </c>
      <c r="BS87" s="774"/>
      <c r="BT87" s="819">
        <v>2012</v>
      </c>
      <c r="BU87" s="776">
        <v>1.014</v>
      </c>
      <c r="BV87" s="777"/>
      <c r="BW87" s="778">
        <v>0.60699999999999998</v>
      </c>
      <c r="BX87" s="778">
        <v>0.61499999999999999</v>
      </c>
      <c r="BY87" s="778">
        <v>0.92069999999999996</v>
      </c>
      <c r="BZ87" s="622"/>
      <c r="CA87" s="619" t="s">
        <v>488</v>
      </c>
      <c r="CB87" s="619" t="s">
        <v>661</v>
      </c>
      <c r="CC87" s="770">
        <v>34427</v>
      </c>
      <c r="CD87" s="770">
        <v>35742</v>
      </c>
      <c r="CE87" s="770">
        <v>36284</v>
      </c>
      <c r="CF87" s="820">
        <v>35484.333333333336</v>
      </c>
      <c r="CG87" s="820">
        <v>0.89649999999999996</v>
      </c>
      <c r="CH87" s="639"/>
      <c r="CI87" s="820">
        <v>-799.66666666666424</v>
      </c>
      <c r="CJ87" s="820">
        <v>-2.1999999999999999E-2</v>
      </c>
      <c r="CL87" s="619" t="s">
        <v>488</v>
      </c>
      <c r="CM87" s="619" t="s">
        <v>661</v>
      </c>
      <c r="CN87" s="780">
        <v>0.70649999999999991</v>
      </c>
      <c r="CO87" s="781"/>
      <c r="CP87" s="780">
        <v>11291</v>
      </c>
      <c r="CQ87" s="787">
        <v>10847520</v>
      </c>
      <c r="CR87" s="787">
        <v>1718250</v>
      </c>
      <c r="CS87" s="787">
        <v>12565770</v>
      </c>
      <c r="CT87" s="787">
        <v>1112.9000000000001</v>
      </c>
      <c r="CU87" s="781"/>
      <c r="CV87" s="822">
        <v>1292.06</v>
      </c>
      <c r="CW87" s="787">
        <v>536.76</v>
      </c>
      <c r="CX87" s="785">
        <v>0.86099999999999999</v>
      </c>
      <c r="CY87" s="786"/>
      <c r="CZ87" s="787">
        <v>0.85399999999999998</v>
      </c>
      <c r="DA87" s="787">
        <v>1</v>
      </c>
      <c r="DB87" s="781"/>
      <c r="DC87" s="785">
        <v>1</v>
      </c>
      <c r="DX87" s="1037" t="s">
        <v>377</v>
      </c>
      <c r="DY87" s="1038" t="s">
        <v>884</v>
      </c>
      <c r="DZ87" s="1038" t="s">
        <v>6</v>
      </c>
      <c r="EA87" s="1039" t="s">
        <v>885</v>
      </c>
      <c r="EB87" s="792">
        <v>305</v>
      </c>
      <c r="EC87" s="793"/>
      <c r="ED87" s="794">
        <v>305</v>
      </c>
      <c r="EE87" s="794"/>
      <c r="EF87" s="793"/>
      <c r="EG87" s="794">
        <v>7.317482785921643E-3</v>
      </c>
      <c r="EH87" s="793"/>
      <c r="EI87" s="794">
        <v>0</v>
      </c>
      <c r="EJ87" s="794"/>
      <c r="EK87" s="794">
        <v>0</v>
      </c>
      <c r="EL87" s="794"/>
      <c r="EM87" s="793"/>
      <c r="EN87" s="793"/>
      <c r="EO87" s="795"/>
      <c r="ES87" s="823" t="s">
        <v>465</v>
      </c>
      <c r="ET87" s="824" t="s">
        <v>466</v>
      </c>
      <c r="EU87" s="841">
        <v>2569455</v>
      </c>
    </row>
    <row r="88" spans="1:151" ht="15">
      <c r="A88" s="798" t="s">
        <v>490</v>
      </c>
      <c r="B88" s="799" t="s">
        <v>491</v>
      </c>
      <c r="C88" s="744">
        <v>5741</v>
      </c>
      <c r="D88" s="745">
        <v>5741</v>
      </c>
      <c r="E88" s="800"/>
      <c r="F88" s="800">
        <v>5741</v>
      </c>
      <c r="G88" s="800"/>
      <c r="H88" s="801">
        <v>5741</v>
      </c>
      <c r="K88" s="802" t="s">
        <v>490</v>
      </c>
      <c r="L88" s="803" t="s">
        <v>491</v>
      </c>
      <c r="M88" s="756">
        <v>1465424188</v>
      </c>
      <c r="N88" s="1099">
        <v>53063800</v>
      </c>
      <c r="O88" s="756">
        <f t="shared" si="4"/>
        <v>1412360388</v>
      </c>
      <c r="P88" s="802">
        <v>2011</v>
      </c>
      <c r="Q88" s="752">
        <v>1.0414000000000001</v>
      </c>
      <c r="R88" s="803">
        <f t="shared" si="5"/>
        <v>1356213163</v>
      </c>
      <c r="S88" s="806">
        <f t="shared" si="6"/>
        <v>53063800</v>
      </c>
      <c r="T88" s="803">
        <v>114566094</v>
      </c>
      <c r="U88" s="803">
        <v>587596703</v>
      </c>
      <c r="V88" s="803">
        <f t="shared" si="7"/>
        <v>2111439760</v>
      </c>
      <c r="X88" s="619" t="s">
        <v>490</v>
      </c>
      <c r="Y88" s="619" t="s">
        <v>491</v>
      </c>
      <c r="Z88" s="807">
        <v>2111439760</v>
      </c>
      <c r="AA88" s="808">
        <v>14104417.596799999</v>
      </c>
      <c r="AB88" s="756">
        <v>5858907</v>
      </c>
      <c r="AC88" s="756">
        <v>204669</v>
      </c>
      <c r="AD88" s="809">
        <v>20167993.596799999</v>
      </c>
      <c r="AE88" s="810">
        <v>5741</v>
      </c>
      <c r="AF88" s="807">
        <v>3513</v>
      </c>
      <c r="AG88" s="807">
        <v>0.60360000000000003</v>
      </c>
      <c r="AI88" s="619" t="s">
        <v>490</v>
      </c>
      <c r="AJ88" s="619" t="s">
        <v>491</v>
      </c>
      <c r="AK88" s="760">
        <v>20167993.596799999</v>
      </c>
      <c r="AL88" s="761">
        <v>5741</v>
      </c>
      <c r="AM88" s="811">
        <v>3513</v>
      </c>
      <c r="AN88" s="812">
        <v>0.60360000000000003</v>
      </c>
      <c r="AO88" s="813">
        <v>0.29899999999999999</v>
      </c>
      <c r="AP88" s="814">
        <v>0.74570000000000003</v>
      </c>
      <c r="AQ88" s="812">
        <v>0.64420000000000011</v>
      </c>
      <c r="AR88" s="815">
        <v>0.64420000000000011</v>
      </c>
      <c r="AS88" s="825">
        <v>1178.1300000000001</v>
      </c>
      <c r="AT88" s="826">
        <v>650.68999999999983</v>
      </c>
      <c r="AU88" s="814">
        <v>3735611</v>
      </c>
      <c r="AV88" s="812">
        <v>1</v>
      </c>
      <c r="AW88" s="811">
        <v>3735611</v>
      </c>
      <c r="BB88" s="619" t="s">
        <v>490</v>
      </c>
      <c r="BC88" s="619" t="s">
        <v>662</v>
      </c>
      <c r="BD88" s="768">
        <v>2111439760</v>
      </c>
      <c r="BE88" s="769">
        <v>319.14400000000001</v>
      </c>
      <c r="BF88" s="808">
        <v>6615947</v>
      </c>
      <c r="BG88" s="816">
        <v>0.29899999999999999</v>
      </c>
      <c r="BH88" s="673"/>
      <c r="BI88" s="770">
        <v>5741</v>
      </c>
      <c r="BJ88" s="808">
        <v>17.989999999999998</v>
      </c>
      <c r="BK88" s="770">
        <v>35806</v>
      </c>
      <c r="BL88" s="810">
        <v>112</v>
      </c>
      <c r="BN88" s="619" t="s">
        <v>488</v>
      </c>
      <c r="BO88" s="619" t="s">
        <v>489</v>
      </c>
      <c r="BP88" s="772">
        <v>1.0257333333333334</v>
      </c>
      <c r="BQ88" s="772">
        <v>1.0374000000000001</v>
      </c>
      <c r="BR88" s="772">
        <v>1.0242955588452998</v>
      </c>
      <c r="BS88" s="774"/>
      <c r="BT88" s="819">
        <v>2011</v>
      </c>
      <c r="BU88" s="776">
        <v>1.0288999999999999</v>
      </c>
      <c r="BV88" s="777"/>
      <c r="BW88" s="778">
        <v>0.83</v>
      </c>
      <c r="BX88" s="778">
        <v>0.85399999999999998</v>
      </c>
      <c r="BY88" s="778">
        <v>1.2784</v>
      </c>
      <c r="BZ88" s="622"/>
      <c r="CA88" s="619" t="s">
        <v>490</v>
      </c>
      <c r="CB88" s="619" t="s">
        <v>662</v>
      </c>
      <c r="CC88" s="770">
        <v>28673</v>
      </c>
      <c r="CD88" s="770">
        <v>29322</v>
      </c>
      <c r="CE88" s="770">
        <v>30555</v>
      </c>
      <c r="CF88" s="820">
        <v>29516.666666666668</v>
      </c>
      <c r="CG88" s="820">
        <v>0.74570000000000003</v>
      </c>
      <c r="CH88" s="639"/>
      <c r="CI88" s="820">
        <v>-1038.3333333333321</v>
      </c>
      <c r="CJ88" s="820">
        <v>-3.4000000000000002E-2</v>
      </c>
      <c r="CL88" s="619" t="s">
        <v>490</v>
      </c>
      <c r="CM88" s="619" t="s">
        <v>662</v>
      </c>
      <c r="CN88" s="780">
        <v>0.64420000000000011</v>
      </c>
      <c r="CO88" s="781"/>
      <c r="CP88" s="780">
        <v>5741</v>
      </c>
      <c r="CQ88" s="787">
        <v>10826612</v>
      </c>
      <c r="CR88" s="787">
        <v>0</v>
      </c>
      <c r="CS88" s="787">
        <v>10826612</v>
      </c>
      <c r="CT88" s="787">
        <v>1885.84</v>
      </c>
      <c r="CU88" s="781"/>
      <c r="CV88" s="822">
        <v>1178.1300000000001</v>
      </c>
      <c r="CW88" s="787">
        <v>650.68999999999983</v>
      </c>
      <c r="CX88" s="785">
        <v>1</v>
      </c>
      <c r="CY88" s="786"/>
      <c r="CZ88" s="787">
        <v>1.0620000000000001</v>
      </c>
      <c r="DA88" s="787">
        <v>1</v>
      </c>
      <c r="DB88" s="781"/>
      <c r="DC88" s="785">
        <v>1</v>
      </c>
      <c r="DX88" s="1037" t="s">
        <v>377</v>
      </c>
      <c r="DY88" s="1039" t="s">
        <v>916</v>
      </c>
      <c r="DZ88" s="1038" t="s">
        <v>6</v>
      </c>
      <c r="EA88" s="1039" t="s">
        <v>917</v>
      </c>
      <c r="EB88" s="792">
        <v>572</v>
      </c>
      <c r="EC88" s="793"/>
      <c r="ED88" s="794">
        <v>572</v>
      </c>
      <c r="EE88" s="794"/>
      <c r="EF88" s="793"/>
      <c r="EG88" s="794">
        <v>1.3723279191957967E-2</v>
      </c>
      <c r="EH88" s="793"/>
      <c r="EI88" s="794">
        <v>0</v>
      </c>
      <c r="EJ88" s="794"/>
      <c r="EK88" s="794">
        <v>0</v>
      </c>
      <c r="EL88" s="794"/>
      <c r="EM88" s="793"/>
      <c r="EN88" s="793"/>
      <c r="EO88" s="795"/>
      <c r="ES88" s="823" t="s">
        <v>467</v>
      </c>
      <c r="ET88" s="824" t="s">
        <v>468</v>
      </c>
      <c r="EU88" s="841">
        <v>93843</v>
      </c>
    </row>
    <row r="89" spans="1:151" ht="15">
      <c r="A89" s="798" t="s">
        <v>492</v>
      </c>
      <c r="B89" s="799" t="s">
        <v>493</v>
      </c>
      <c r="C89" s="744">
        <v>8455</v>
      </c>
      <c r="D89" s="745">
        <v>9380</v>
      </c>
      <c r="E89" s="800"/>
      <c r="F89" s="800">
        <v>9380</v>
      </c>
      <c r="G89" s="800"/>
      <c r="H89" s="801">
        <v>9380</v>
      </c>
      <c r="K89" s="802" t="s">
        <v>492</v>
      </c>
      <c r="L89" s="803" t="s">
        <v>493</v>
      </c>
      <c r="M89" s="756">
        <v>3558475428</v>
      </c>
      <c r="N89" s="1099">
        <v>217464363</v>
      </c>
      <c r="O89" s="756">
        <f t="shared" si="4"/>
        <v>3341011065</v>
      </c>
      <c r="P89" s="802">
        <v>2013</v>
      </c>
      <c r="Q89" s="752">
        <v>0.92279999999999995</v>
      </c>
      <c r="R89" s="803">
        <f t="shared" si="5"/>
        <v>3620514808</v>
      </c>
      <c r="S89" s="806">
        <f t="shared" si="6"/>
        <v>217464363</v>
      </c>
      <c r="T89" s="803">
        <v>141220511</v>
      </c>
      <c r="U89" s="803">
        <v>867848775</v>
      </c>
      <c r="V89" s="803">
        <f t="shared" si="7"/>
        <v>4847048457</v>
      </c>
      <c r="X89" s="619" t="s">
        <v>492</v>
      </c>
      <c r="Y89" s="619" t="s">
        <v>493</v>
      </c>
      <c r="Z89" s="807">
        <v>4847048457</v>
      </c>
      <c r="AA89" s="808">
        <v>32378283.692760002</v>
      </c>
      <c r="AB89" s="756">
        <v>8034215</v>
      </c>
      <c r="AC89" s="756">
        <v>242324</v>
      </c>
      <c r="AD89" s="809">
        <v>40654822.692760006</v>
      </c>
      <c r="AE89" s="810">
        <v>9380</v>
      </c>
      <c r="AF89" s="807">
        <v>4334</v>
      </c>
      <c r="AG89" s="807">
        <v>0.74470000000000003</v>
      </c>
      <c r="AI89" s="619" t="s">
        <v>492</v>
      </c>
      <c r="AJ89" s="619" t="s">
        <v>493</v>
      </c>
      <c r="AK89" s="760">
        <v>40654822.692760006</v>
      </c>
      <c r="AL89" s="761">
        <v>9380</v>
      </c>
      <c r="AM89" s="811">
        <v>4334</v>
      </c>
      <c r="AN89" s="812">
        <v>0.74470000000000003</v>
      </c>
      <c r="AO89" s="813">
        <v>0.5544</v>
      </c>
      <c r="AP89" s="814">
        <v>0.83150000000000002</v>
      </c>
      <c r="AQ89" s="812">
        <v>0.76910000000000001</v>
      </c>
      <c r="AR89" s="815">
        <v>0.76910000000000001</v>
      </c>
      <c r="AS89" s="825">
        <v>1406.55</v>
      </c>
      <c r="AT89" s="826">
        <v>422.27</v>
      </c>
      <c r="AU89" s="814">
        <v>3960893</v>
      </c>
      <c r="AV89" s="812">
        <v>0.77300000000000002</v>
      </c>
      <c r="AW89" s="811">
        <v>3061770</v>
      </c>
      <c r="BB89" s="619" t="s">
        <v>492</v>
      </c>
      <c r="BC89" s="619" t="s">
        <v>663</v>
      </c>
      <c r="BD89" s="768">
        <v>4847048457</v>
      </c>
      <c r="BE89" s="769">
        <v>395.05799999999999</v>
      </c>
      <c r="BF89" s="808">
        <v>12269207</v>
      </c>
      <c r="BG89" s="816">
        <v>0.5544</v>
      </c>
      <c r="BH89" s="673"/>
      <c r="BI89" s="770">
        <v>9380</v>
      </c>
      <c r="BJ89" s="808">
        <v>23.74</v>
      </c>
      <c r="BK89" s="770">
        <v>61169</v>
      </c>
      <c r="BL89" s="810">
        <v>155</v>
      </c>
      <c r="BN89" s="619" t="s">
        <v>490</v>
      </c>
      <c r="BO89" s="619" t="s">
        <v>491</v>
      </c>
      <c r="BP89" s="772">
        <v>1.0084404096834265</v>
      </c>
      <c r="BQ89" s="772">
        <v>1.0194202898550724</v>
      </c>
      <c r="BR89" s="772">
        <v>1.0669999999999999</v>
      </c>
      <c r="BS89" s="774"/>
      <c r="BT89" s="819">
        <v>2011</v>
      </c>
      <c r="BU89" s="776">
        <v>1.0414000000000001</v>
      </c>
      <c r="BV89" s="777"/>
      <c r="BW89" s="778">
        <v>1.02</v>
      </c>
      <c r="BX89" s="778">
        <v>1.0620000000000001</v>
      </c>
      <c r="BY89" s="778">
        <v>1.5898000000000001</v>
      </c>
      <c r="BZ89" s="622"/>
      <c r="CA89" s="619" t="s">
        <v>492</v>
      </c>
      <c r="CB89" s="619" t="s">
        <v>663</v>
      </c>
      <c r="CC89" s="770">
        <v>31192</v>
      </c>
      <c r="CD89" s="770">
        <v>32852</v>
      </c>
      <c r="CE89" s="770">
        <v>34701</v>
      </c>
      <c r="CF89" s="820">
        <v>32915</v>
      </c>
      <c r="CG89" s="820">
        <v>0.83150000000000002</v>
      </c>
      <c r="CH89" s="639"/>
      <c r="CI89" s="820">
        <v>-1786</v>
      </c>
      <c r="CJ89" s="820">
        <v>-5.1499999999999997E-2</v>
      </c>
      <c r="CL89" s="619" t="s">
        <v>492</v>
      </c>
      <c r="CM89" s="619" t="s">
        <v>663</v>
      </c>
      <c r="CN89" s="780">
        <v>0.76910000000000001</v>
      </c>
      <c r="CO89" s="781"/>
      <c r="CP89" s="780">
        <v>9380</v>
      </c>
      <c r="CQ89" s="787">
        <v>10195243</v>
      </c>
      <c r="CR89" s="787">
        <v>0</v>
      </c>
      <c r="CS89" s="787">
        <v>10195243</v>
      </c>
      <c r="CT89" s="787">
        <v>1086.9100000000001</v>
      </c>
      <c r="CU89" s="781"/>
      <c r="CV89" s="822">
        <v>1406.55</v>
      </c>
      <c r="CW89" s="787">
        <v>422.27</v>
      </c>
      <c r="CX89" s="785">
        <v>0.77300000000000002</v>
      </c>
      <c r="CY89" s="786"/>
      <c r="CZ89" s="787">
        <v>0.61799999999999999</v>
      </c>
      <c r="DA89" s="787" t="s">
        <v>2</v>
      </c>
      <c r="DB89" s="781"/>
      <c r="DC89" s="785">
        <v>0.77300000000000002</v>
      </c>
      <c r="DX89" s="1037" t="s">
        <v>377</v>
      </c>
      <c r="DY89" s="1039" t="s">
        <v>918</v>
      </c>
      <c r="DZ89" s="1038" t="s">
        <v>6</v>
      </c>
      <c r="EA89" s="1039" t="s">
        <v>919</v>
      </c>
      <c r="EB89" s="792">
        <v>310</v>
      </c>
      <c r="EC89" s="793"/>
      <c r="ED89" s="794">
        <v>310</v>
      </c>
      <c r="EE89" s="794"/>
      <c r="EF89" s="793"/>
      <c r="EG89" s="794">
        <v>7.43744152011708E-3</v>
      </c>
      <c r="EH89" s="793"/>
      <c r="EI89" s="794">
        <v>0</v>
      </c>
      <c r="EJ89" s="794"/>
      <c r="EK89" s="794">
        <v>0</v>
      </c>
      <c r="EL89" s="794"/>
      <c r="EM89" s="793"/>
      <c r="EN89" s="793"/>
      <c r="EO89" s="795"/>
      <c r="ES89" s="823" t="s">
        <v>469</v>
      </c>
      <c r="ET89" s="824" t="s">
        <v>470</v>
      </c>
      <c r="EU89" s="841">
        <v>536994</v>
      </c>
    </row>
    <row r="90" spans="1:151" ht="15">
      <c r="A90" s="798" t="s">
        <v>494</v>
      </c>
      <c r="B90" s="799" t="s">
        <v>495</v>
      </c>
      <c r="C90" s="744">
        <v>5921</v>
      </c>
      <c r="D90" s="745">
        <v>5921</v>
      </c>
      <c r="E90" s="800"/>
      <c r="F90" s="800">
        <v>5921</v>
      </c>
      <c r="G90" s="800"/>
      <c r="H90" s="801">
        <v>5921</v>
      </c>
      <c r="K90" s="802" t="s">
        <v>494</v>
      </c>
      <c r="L90" s="803" t="s">
        <v>495</v>
      </c>
      <c r="M90" s="756">
        <v>2623885111</v>
      </c>
      <c r="N90" s="1099">
        <v>96346300</v>
      </c>
      <c r="O90" s="756">
        <f t="shared" si="4"/>
        <v>2527538811</v>
      </c>
      <c r="P90" s="802">
        <v>2013</v>
      </c>
      <c r="Q90" s="752">
        <v>0.99180000000000001</v>
      </c>
      <c r="R90" s="803">
        <f t="shared" si="5"/>
        <v>2548435986</v>
      </c>
      <c r="S90" s="806">
        <f t="shared" si="6"/>
        <v>96346300</v>
      </c>
      <c r="T90" s="803">
        <v>583143906</v>
      </c>
      <c r="U90" s="803">
        <v>572326748</v>
      </c>
      <c r="V90" s="803">
        <f t="shared" si="7"/>
        <v>3800252940</v>
      </c>
      <c r="X90" s="619" t="s">
        <v>494</v>
      </c>
      <c r="Y90" s="619" t="s">
        <v>495</v>
      </c>
      <c r="Z90" s="807">
        <v>3800252940</v>
      </c>
      <c r="AA90" s="808">
        <v>25385689.639200002</v>
      </c>
      <c r="AB90" s="756">
        <v>6008109</v>
      </c>
      <c r="AC90" s="756">
        <v>164277</v>
      </c>
      <c r="AD90" s="809">
        <v>31558075.639200002</v>
      </c>
      <c r="AE90" s="810">
        <v>5921</v>
      </c>
      <c r="AF90" s="807">
        <v>5330</v>
      </c>
      <c r="AG90" s="807">
        <v>0.91579999999999995</v>
      </c>
      <c r="AI90" s="619" t="s">
        <v>494</v>
      </c>
      <c r="AJ90" s="619" t="s">
        <v>495</v>
      </c>
      <c r="AK90" s="760">
        <v>31558075.639200002</v>
      </c>
      <c r="AL90" s="761">
        <v>5921</v>
      </c>
      <c r="AM90" s="811">
        <v>5330</v>
      </c>
      <c r="AN90" s="812">
        <v>0.91579999999999995</v>
      </c>
      <c r="AO90" s="813">
        <v>0.38009999999999999</v>
      </c>
      <c r="AP90" s="814">
        <v>0.79930000000000001</v>
      </c>
      <c r="AQ90" s="812">
        <v>0.80400000000000005</v>
      </c>
      <c r="AR90" s="815">
        <v>0.80400000000000005</v>
      </c>
      <c r="AS90" s="825">
        <v>1470.37</v>
      </c>
      <c r="AT90" s="826">
        <v>358.45000000000005</v>
      </c>
      <c r="AU90" s="814">
        <v>2122382</v>
      </c>
      <c r="AV90" s="812">
        <v>1</v>
      </c>
      <c r="AW90" s="811">
        <v>2122382</v>
      </c>
      <c r="BB90" s="619" t="s">
        <v>494</v>
      </c>
      <c r="BC90" s="619" t="s">
        <v>664</v>
      </c>
      <c r="BD90" s="768">
        <v>3800252940</v>
      </c>
      <c r="BE90" s="769">
        <v>451.83800000000002</v>
      </c>
      <c r="BF90" s="808">
        <v>8410654</v>
      </c>
      <c r="BG90" s="816">
        <v>0.38009999999999999</v>
      </c>
      <c r="BH90" s="673"/>
      <c r="BI90" s="770">
        <v>5921</v>
      </c>
      <c r="BJ90" s="808">
        <v>13.1</v>
      </c>
      <c r="BK90" s="770">
        <v>46752</v>
      </c>
      <c r="BL90" s="810">
        <v>103</v>
      </c>
      <c r="BN90" s="619" t="s">
        <v>492</v>
      </c>
      <c r="BO90" s="619" t="s">
        <v>493</v>
      </c>
      <c r="BP90" s="817">
        <v>0.95283643892339542</v>
      </c>
      <c r="BQ90" s="772">
        <v>0.93101777777777783</v>
      </c>
      <c r="BR90" s="772">
        <v>0.90730454415818995</v>
      </c>
      <c r="BS90" s="774"/>
      <c r="BT90" s="819">
        <v>2013</v>
      </c>
      <c r="BU90" s="776">
        <v>0.92279999999999995</v>
      </c>
      <c r="BV90" s="777"/>
      <c r="BW90" s="778">
        <v>0.67</v>
      </c>
      <c r="BX90" s="778">
        <v>0.61799999999999999</v>
      </c>
      <c r="BY90" s="778">
        <v>0.92510000000000003</v>
      </c>
      <c r="BZ90" s="622"/>
      <c r="CA90" s="619" t="s">
        <v>494</v>
      </c>
      <c r="CB90" s="619" t="s">
        <v>664</v>
      </c>
      <c r="CC90" s="770">
        <v>30128</v>
      </c>
      <c r="CD90" s="770">
        <v>31847</v>
      </c>
      <c r="CE90" s="770">
        <v>32943</v>
      </c>
      <c r="CF90" s="820">
        <v>31639.333333333332</v>
      </c>
      <c r="CG90" s="820">
        <v>0.79930000000000001</v>
      </c>
      <c r="CH90" s="639"/>
      <c r="CI90" s="820">
        <v>-1303.6666666666679</v>
      </c>
      <c r="CJ90" s="820">
        <v>-3.9600000000000003E-2</v>
      </c>
      <c r="CL90" s="619" t="s">
        <v>494</v>
      </c>
      <c r="CM90" s="619" t="s">
        <v>664</v>
      </c>
      <c r="CN90" s="780">
        <v>0.80400000000000005</v>
      </c>
      <c r="CO90" s="781"/>
      <c r="CP90" s="780">
        <v>5921</v>
      </c>
      <c r="CQ90" s="787">
        <v>10106466</v>
      </c>
      <c r="CR90" s="787">
        <v>0</v>
      </c>
      <c r="CS90" s="787">
        <v>10106466</v>
      </c>
      <c r="CT90" s="787">
        <v>1706.88</v>
      </c>
      <c r="CU90" s="781"/>
      <c r="CV90" s="822">
        <v>1470.37</v>
      </c>
      <c r="CW90" s="787">
        <v>358.45000000000005</v>
      </c>
      <c r="CX90" s="785">
        <v>1</v>
      </c>
      <c r="CY90" s="786"/>
      <c r="CZ90" s="787">
        <v>0.61499999999999999</v>
      </c>
      <c r="DA90" s="787" t="s">
        <v>2</v>
      </c>
      <c r="DB90" s="781"/>
      <c r="DC90" s="785">
        <v>1</v>
      </c>
      <c r="DX90" s="1037" t="s">
        <v>377</v>
      </c>
      <c r="DY90" s="1039" t="s">
        <v>920</v>
      </c>
      <c r="DZ90" s="1038" t="s">
        <v>6</v>
      </c>
      <c r="EA90" s="1039" t="s">
        <v>921</v>
      </c>
      <c r="EB90" s="792">
        <v>768</v>
      </c>
      <c r="EC90" s="793"/>
      <c r="ED90" s="794">
        <v>768</v>
      </c>
      <c r="EE90" s="794"/>
      <c r="EF90" s="793"/>
      <c r="EG90" s="794">
        <v>1.8425661572419087E-2</v>
      </c>
      <c r="EH90" s="793"/>
      <c r="EI90" s="794">
        <v>0</v>
      </c>
      <c r="EJ90" s="794"/>
      <c r="EK90" s="794">
        <v>0</v>
      </c>
      <c r="EL90" s="794"/>
      <c r="EM90" s="793"/>
      <c r="EN90" s="793"/>
      <c r="EO90" s="795"/>
      <c r="ES90" s="823" t="s">
        <v>471</v>
      </c>
      <c r="ET90" s="824" t="s">
        <v>472</v>
      </c>
      <c r="EU90" s="841">
        <v>6609140</v>
      </c>
    </row>
    <row r="91" spans="1:151" ht="15">
      <c r="A91" s="798" t="s">
        <v>496</v>
      </c>
      <c r="B91" s="799" t="s">
        <v>497</v>
      </c>
      <c r="C91" s="744">
        <v>7882</v>
      </c>
      <c r="D91" s="745">
        <v>11715</v>
      </c>
      <c r="E91" s="800"/>
      <c r="F91" s="800">
        <v>11715</v>
      </c>
      <c r="G91" s="800"/>
      <c r="H91" s="801">
        <v>11715</v>
      </c>
      <c r="K91" s="802" t="s">
        <v>496</v>
      </c>
      <c r="L91" s="803" t="s">
        <v>497</v>
      </c>
      <c r="M91" s="756">
        <v>4187340418</v>
      </c>
      <c r="N91" s="1099">
        <v>271917880</v>
      </c>
      <c r="O91" s="756">
        <f t="shared" si="4"/>
        <v>3915422538</v>
      </c>
      <c r="P91" s="802">
        <v>2016</v>
      </c>
      <c r="Q91" s="752">
        <v>0.99630136986301365</v>
      </c>
      <c r="R91" s="803">
        <f t="shared" si="5"/>
        <v>3929957999</v>
      </c>
      <c r="S91" s="806">
        <f t="shared" si="6"/>
        <v>271917880</v>
      </c>
      <c r="T91" s="803">
        <v>214553584</v>
      </c>
      <c r="U91" s="803">
        <v>1135811430</v>
      </c>
      <c r="V91" s="803">
        <f t="shared" si="7"/>
        <v>5552240893</v>
      </c>
      <c r="X91" s="619" t="s">
        <v>496</v>
      </c>
      <c r="Y91" s="619" t="s">
        <v>497</v>
      </c>
      <c r="Z91" s="807">
        <v>5552240893</v>
      </c>
      <c r="AA91" s="808">
        <v>37088969.165240005</v>
      </c>
      <c r="AB91" s="756">
        <v>16799304</v>
      </c>
      <c r="AC91" s="756">
        <v>371603</v>
      </c>
      <c r="AD91" s="809">
        <v>54259876.165240005</v>
      </c>
      <c r="AE91" s="810">
        <v>11715</v>
      </c>
      <c r="AF91" s="807">
        <v>4632</v>
      </c>
      <c r="AG91" s="807">
        <v>0.79590000000000005</v>
      </c>
      <c r="AI91" s="619" t="s">
        <v>496</v>
      </c>
      <c r="AJ91" s="619" t="s">
        <v>497</v>
      </c>
      <c r="AK91" s="760">
        <v>54259876.165240005</v>
      </c>
      <c r="AL91" s="761">
        <v>11715</v>
      </c>
      <c r="AM91" s="811">
        <v>4632</v>
      </c>
      <c r="AN91" s="812">
        <v>0.79590000000000005</v>
      </c>
      <c r="AO91" s="813">
        <v>0.46760000000000002</v>
      </c>
      <c r="AP91" s="814">
        <v>0.85360000000000003</v>
      </c>
      <c r="AQ91" s="812">
        <v>0.79200000000000004</v>
      </c>
      <c r="AR91" s="815">
        <v>0.79200000000000004</v>
      </c>
      <c r="AS91" s="825">
        <v>1448.43</v>
      </c>
      <c r="AT91" s="826">
        <v>380.38999999999987</v>
      </c>
      <c r="AU91" s="814">
        <v>4456269</v>
      </c>
      <c r="AV91" s="812">
        <v>0.83599999999999997</v>
      </c>
      <c r="AW91" s="811">
        <v>3725441</v>
      </c>
      <c r="BB91" s="619" t="s">
        <v>496</v>
      </c>
      <c r="BC91" s="619" t="s">
        <v>665</v>
      </c>
      <c r="BD91" s="768">
        <v>5552240893</v>
      </c>
      <c r="BE91" s="769">
        <v>536.51900000000001</v>
      </c>
      <c r="BF91" s="808">
        <v>10348638</v>
      </c>
      <c r="BG91" s="816">
        <v>0.46760000000000002</v>
      </c>
      <c r="BH91" s="673"/>
      <c r="BI91" s="770">
        <v>11715</v>
      </c>
      <c r="BJ91" s="808">
        <v>21.84</v>
      </c>
      <c r="BK91" s="770">
        <v>73061</v>
      </c>
      <c r="BL91" s="810">
        <v>136</v>
      </c>
      <c r="BN91" s="619" t="s">
        <v>494</v>
      </c>
      <c r="BO91" s="619" t="s">
        <v>495</v>
      </c>
      <c r="BP91" s="817">
        <v>1.0083333333333333</v>
      </c>
      <c r="BQ91" s="772">
        <v>0.98687499999999995</v>
      </c>
      <c r="BR91" s="772">
        <v>0.98961937716262971</v>
      </c>
      <c r="BS91" s="774"/>
      <c r="BT91" s="819">
        <v>2013</v>
      </c>
      <c r="BU91" s="776">
        <v>0.99180000000000001</v>
      </c>
      <c r="BV91" s="777"/>
      <c r="BW91" s="778">
        <v>0.62</v>
      </c>
      <c r="BX91" s="778">
        <v>0.61499999999999999</v>
      </c>
      <c r="BY91" s="778">
        <v>0.92069999999999996</v>
      </c>
      <c r="BZ91" s="622"/>
      <c r="CA91" s="619" t="s">
        <v>496</v>
      </c>
      <c r="CB91" s="619" t="s">
        <v>665</v>
      </c>
      <c r="CC91" s="770">
        <v>32323</v>
      </c>
      <c r="CD91" s="770">
        <v>33872</v>
      </c>
      <c r="CE91" s="770">
        <v>35173</v>
      </c>
      <c r="CF91" s="820">
        <v>33789.333333333336</v>
      </c>
      <c r="CG91" s="820">
        <v>0.85360000000000003</v>
      </c>
      <c r="CH91" s="639"/>
      <c r="CI91" s="820">
        <v>-1383.6666666666642</v>
      </c>
      <c r="CJ91" s="820">
        <v>-3.9300000000000002E-2</v>
      </c>
      <c r="CL91" s="619" t="s">
        <v>496</v>
      </c>
      <c r="CM91" s="619" t="s">
        <v>665</v>
      </c>
      <c r="CN91" s="780">
        <v>0.79200000000000004</v>
      </c>
      <c r="CO91" s="781"/>
      <c r="CP91" s="780">
        <v>11715</v>
      </c>
      <c r="CQ91" s="787">
        <v>12410110</v>
      </c>
      <c r="CR91" s="787">
        <v>1770828</v>
      </c>
      <c r="CS91" s="787">
        <v>14180938</v>
      </c>
      <c r="CT91" s="787">
        <v>1210.49</v>
      </c>
      <c r="CU91" s="781"/>
      <c r="CV91" s="822">
        <v>1448.43</v>
      </c>
      <c r="CW91" s="787">
        <v>380.38999999999987</v>
      </c>
      <c r="CX91" s="785">
        <v>0.83599999999999997</v>
      </c>
      <c r="CY91" s="786"/>
      <c r="CZ91" s="787">
        <v>0.57999999999999996</v>
      </c>
      <c r="DA91" s="787" t="s">
        <v>2</v>
      </c>
      <c r="DB91" s="781"/>
      <c r="DC91" s="785">
        <v>0.83599999999999997</v>
      </c>
      <c r="DX91" s="1044" t="s">
        <v>377</v>
      </c>
      <c r="DY91" s="1041" t="s">
        <v>922</v>
      </c>
      <c r="DZ91" s="1040" t="s">
        <v>6</v>
      </c>
      <c r="EA91" s="1041" t="s">
        <v>923</v>
      </c>
      <c r="EB91" s="792">
        <v>641</v>
      </c>
      <c r="EC91" s="827"/>
      <c r="ED91" s="828">
        <v>641</v>
      </c>
      <c r="EE91" s="828">
        <v>41681</v>
      </c>
      <c r="EF91" s="827"/>
      <c r="EG91" s="828">
        <v>1.5378709723854994E-2</v>
      </c>
      <c r="EH91" s="827"/>
      <c r="EI91" s="794">
        <v>0</v>
      </c>
      <c r="EJ91" s="828"/>
      <c r="EK91" s="828">
        <v>0</v>
      </c>
      <c r="EL91" s="828"/>
      <c r="EM91" s="827"/>
      <c r="EN91" s="827"/>
      <c r="EO91" s="829"/>
      <c r="ES91" s="823" t="s">
        <v>473</v>
      </c>
      <c r="ET91" s="824" t="s">
        <v>474</v>
      </c>
      <c r="EU91" s="841">
        <v>0</v>
      </c>
    </row>
    <row r="92" spans="1:151" ht="15">
      <c r="A92" s="798" t="s">
        <v>498</v>
      </c>
      <c r="B92" s="799" t="s">
        <v>499</v>
      </c>
      <c r="C92" s="744">
        <v>2023</v>
      </c>
      <c r="D92" s="745">
        <v>2240</v>
      </c>
      <c r="E92" s="800"/>
      <c r="F92" s="800">
        <v>2240</v>
      </c>
      <c r="G92" s="800"/>
      <c r="H92" s="801">
        <v>2240</v>
      </c>
      <c r="K92" s="802" t="s">
        <v>498</v>
      </c>
      <c r="L92" s="803" t="s">
        <v>499</v>
      </c>
      <c r="M92" s="756">
        <v>1388966397</v>
      </c>
      <c r="N92" s="1099">
        <v>22366450</v>
      </c>
      <c r="O92" s="756">
        <f t="shared" si="4"/>
        <v>1366599947</v>
      </c>
      <c r="P92" s="802">
        <v>2013</v>
      </c>
      <c r="Q92" s="752">
        <v>1.0451999999999999</v>
      </c>
      <c r="R92" s="803">
        <f t="shared" si="5"/>
        <v>1307500906</v>
      </c>
      <c r="S92" s="806">
        <f t="shared" si="6"/>
        <v>22366450</v>
      </c>
      <c r="T92" s="803">
        <v>68609518</v>
      </c>
      <c r="U92" s="803">
        <v>169867291</v>
      </c>
      <c r="V92" s="803">
        <f t="shared" si="7"/>
        <v>1568344165</v>
      </c>
      <c r="X92" s="619" t="s">
        <v>498</v>
      </c>
      <c r="Y92" s="619" t="s">
        <v>499</v>
      </c>
      <c r="Z92" s="807">
        <v>1568344165</v>
      </c>
      <c r="AA92" s="808">
        <v>10476539.0222</v>
      </c>
      <c r="AB92" s="756">
        <v>2877671</v>
      </c>
      <c r="AC92" s="756">
        <v>113309</v>
      </c>
      <c r="AD92" s="809">
        <v>13467519.0222</v>
      </c>
      <c r="AE92" s="810">
        <v>2240</v>
      </c>
      <c r="AF92" s="807">
        <v>6012</v>
      </c>
      <c r="AG92" s="807">
        <v>1.0329999999999999</v>
      </c>
      <c r="AI92" s="619" t="s">
        <v>498</v>
      </c>
      <c r="AJ92" s="619" t="s">
        <v>499</v>
      </c>
      <c r="AK92" s="760">
        <v>13467519.0222</v>
      </c>
      <c r="AL92" s="761">
        <v>2240</v>
      </c>
      <c r="AM92" s="811">
        <v>6012</v>
      </c>
      <c r="AN92" s="812">
        <v>1.0329999999999999</v>
      </c>
      <c r="AO92" s="813">
        <v>0.13420000000000001</v>
      </c>
      <c r="AP92" s="814">
        <v>0.77390000000000003</v>
      </c>
      <c r="AQ92" s="812">
        <v>0.81359999999999999</v>
      </c>
      <c r="AR92" s="815">
        <v>0.81359999999999999</v>
      </c>
      <c r="AS92" s="825">
        <v>1487.93</v>
      </c>
      <c r="AT92" s="826">
        <v>340.88999999999987</v>
      </c>
      <c r="AU92" s="814">
        <v>763594</v>
      </c>
      <c r="AV92" s="812">
        <v>0.23599999999999999</v>
      </c>
      <c r="AW92" s="811">
        <v>180208</v>
      </c>
      <c r="BB92" s="619" t="s">
        <v>498</v>
      </c>
      <c r="BC92" s="619" t="s">
        <v>666</v>
      </c>
      <c r="BD92" s="768">
        <v>1568344165</v>
      </c>
      <c r="BE92" s="769">
        <v>528.101</v>
      </c>
      <c r="BF92" s="808">
        <v>2969781</v>
      </c>
      <c r="BG92" s="816">
        <v>0.13420000000000001</v>
      </c>
      <c r="BH92" s="673"/>
      <c r="BI92" s="770">
        <v>2240</v>
      </c>
      <c r="BJ92" s="808">
        <v>4.24</v>
      </c>
      <c r="BK92" s="770">
        <v>14943</v>
      </c>
      <c r="BL92" s="810">
        <v>28</v>
      </c>
      <c r="BN92" s="619" t="s">
        <v>496</v>
      </c>
      <c r="BO92" s="619" t="s">
        <v>497</v>
      </c>
      <c r="BP92" s="772">
        <v>0.99157522123893804</v>
      </c>
      <c r="BQ92" s="772">
        <v>0.98677685950413219</v>
      </c>
      <c r="BR92" s="772">
        <v>0.99630136986301365</v>
      </c>
      <c r="BS92" s="774"/>
      <c r="BT92" s="819">
        <v>2016</v>
      </c>
      <c r="BU92" s="776">
        <v>0.99630136986301365</v>
      </c>
      <c r="BV92" s="777"/>
      <c r="BW92" s="778">
        <v>0.58199999999999996</v>
      </c>
      <c r="BX92" s="778">
        <v>0.57999999999999996</v>
      </c>
      <c r="BY92" s="778">
        <v>0.86829999999999996</v>
      </c>
      <c r="BZ92" s="622"/>
      <c r="CA92" s="619" t="s">
        <v>498</v>
      </c>
      <c r="CB92" s="619" t="s">
        <v>666</v>
      </c>
      <c r="CC92" s="770">
        <v>29356</v>
      </c>
      <c r="CD92" s="770">
        <v>30603</v>
      </c>
      <c r="CE92" s="770">
        <v>31937</v>
      </c>
      <c r="CF92" s="820">
        <v>30632</v>
      </c>
      <c r="CG92" s="820">
        <v>0.77390000000000003</v>
      </c>
      <c r="CH92" s="639"/>
      <c r="CI92" s="820">
        <v>-1305</v>
      </c>
      <c r="CJ92" s="820">
        <v>-4.0899999999999999E-2</v>
      </c>
      <c r="CL92" s="619" t="s">
        <v>498</v>
      </c>
      <c r="CM92" s="619" t="s">
        <v>666</v>
      </c>
      <c r="CN92" s="780">
        <v>0.81359999999999999</v>
      </c>
      <c r="CO92" s="781"/>
      <c r="CP92" s="780">
        <v>2240</v>
      </c>
      <c r="CQ92" s="787">
        <v>786541</v>
      </c>
      <c r="CR92" s="787">
        <v>0</v>
      </c>
      <c r="CS92" s="787">
        <v>786541</v>
      </c>
      <c r="CT92" s="787">
        <v>351.13</v>
      </c>
      <c r="CU92" s="781"/>
      <c r="CV92" s="822">
        <v>1487.93</v>
      </c>
      <c r="CW92" s="787">
        <v>340.88999999999987</v>
      </c>
      <c r="CX92" s="785">
        <v>0.23599999999999999</v>
      </c>
      <c r="CY92" s="786"/>
      <c r="CZ92" s="787">
        <v>0.376</v>
      </c>
      <c r="DA92" s="787" t="s">
        <v>2</v>
      </c>
      <c r="DB92" s="781"/>
      <c r="DC92" s="785">
        <v>0.23599999999999999</v>
      </c>
      <c r="DX92" s="1038" t="s">
        <v>379</v>
      </c>
      <c r="DY92" s="1038" t="s">
        <v>379</v>
      </c>
      <c r="DZ92" s="1038" t="s">
        <v>744</v>
      </c>
      <c r="EA92" s="1039" t="s">
        <v>380</v>
      </c>
      <c r="EB92" s="792">
        <v>5916</v>
      </c>
      <c r="EC92" s="793"/>
      <c r="ED92" s="794">
        <v>5916</v>
      </c>
      <c r="EE92" s="794"/>
      <c r="EF92" s="793"/>
      <c r="EG92" s="794">
        <v>0.84441906936911215</v>
      </c>
      <c r="EH92" s="793"/>
      <c r="EI92" s="794">
        <v>4021934</v>
      </c>
      <c r="EJ92" s="794"/>
      <c r="EK92" s="794">
        <v>3396198</v>
      </c>
      <c r="EL92" s="794">
        <v>4021934</v>
      </c>
      <c r="EM92" s="793">
        <v>0</v>
      </c>
      <c r="EN92" s="793"/>
      <c r="EO92" s="795"/>
      <c r="ES92" s="823" t="s">
        <v>475</v>
      </c>
      <c r="ET92" s="824" t="s">
        <v>476</v>
      </c>
      <c r="EU92" s="841">
        <v>6435008</v>
      </c>
    </row>
    <row r="93" spans="1:151" ht="15">
      <c r="A93" s="798" t="s">
        <v>500</v>
      </c>
      <c r="B93" s="799" t="s">
        <v>501</v>
      </c>
      <c r="C93" s="744">
        <v>3449</v>
      </c>
      <c r="D93" s="745">
        <v>3899</v>
      </c>
      <c r="E93" s="800"/>
      <c r="F93" s="800">
        <v>3899</v>
      </c>
      <c r="G93" s="800"/>
      <c r="H93" s="801">
        <v>3899</v>
      </c>
      <c r="K93" s="802" t="s">
        <v>500</v>
      </c>
      <c r="L93" s="803" t="s">
        <v>501</v>
      </c>
      <c r="M93" s="756">
        <v>5183300380</v>
      </c>
      <c r="N93" s="1099">
        <v>35949970</v>
      </c>
      <c r="O93" s="756">
        <f t="shared" si="4"/>
        <v>5147350410</v>
      </c>
      <c r="P93" s="802">
        <v>2016</v>
      </c>
      <c r="Q93" s="752">
        <v>0.99891386554621842</v>
      </c>
      <c r="R93" s="803">
        <f t="shared" si="5"/>
        <v>5152947203</v>
      </c>
      <c r="S93" s="806">
        <f t="shared" si="6"/>
        <v>35949970</v>
      </c>
      <c r="T93" s="803">
        <v>125228705</v>
      </c>
      <c r="U93" s="803">
        <v>400810791</v>
      </c>
      <c r="V93" s="803">
        <f t="shared" si="7"/>
        <v>5714936669</v>
      </c>
      <c r="X93" s="619" t="s">
        <v>500</v>
      </c>
      <c r="Y93" s="619" t="s">
        <v>501</v>
      </c>
      <c r="Z93" s="807">
        <v>5714936669</v>
      </c>
      <c r="AA93" s="808">
        <v>38175776.948920004</v>
      </c>
      <c r="AB93" s="756">
        <v>6438102</v>
      </c>
      <c r="AC93" s="756">
        <v>102362</v>
      </c>
      <c r="AD93" s="809">
        <v>44716240.948920004</v>
      </c>
      <c r="AE93" s="810">
        <v>3899</v>
      </c>
      <c r="AF93" s="807">
        <v>11469</v>
      </c>
      <c r="AG93" s="807">
        <v>1.9705999999999999</v>
      </c>
      <c r="AI93" s="619" t="s">
        <v>500</v>
      </c>
      <c r="AJ93" s="619" t="s">
        <v>501</v>
      </c>
      <c r="AK93" s="760">
        <v>44716240.948920004</v>
      </c>
      <c r="AL93" s="761">
        <v>3899</v>
      </c>
      <c r="AM93" s="811">
        <v>11469</v>
      </c>
      <c r="AN93" s="812">
        <v>1.9705999999999999</v>
      </c>
      <c r="AO93" s="813">
        <v>0.6825</v>
      </c>
      <c r="AP93" s="814">
        <v>0.87370000000000003</v>
      </c>
      <c r="AQ93" s="812">
        <v>1.2934000000000001</v>
      </c>
      <c r="AR93" s="815" t="s">
        <v>2</v>
      </c>
      <c r="AS93" s="825" t="s">
        <v>2</v>
      </c>
      <c r="AT93" s="826" t="s">
        <v>2</v>
      </c>
      <c r="AU93" s="814">
        <v>0</v>
      </c>
      <c r="AV93" s="812" t="s">
        <v>2</v>
      </c>
      <c r="AW93" s="811">
        <v>0</v>
      </c>
      <c r="BB93" s="619" t="s">
        <v>500</v>
      </c>
      <c r="BC93" s="619" t="s">
        <v>667</v>
      </c>
      <c r="BD93" s="768">
        <v>5714936669</v>
      </c>
      <c r="BE93" s="769">
        <v>378.39</v>
      </c>
      <c r="BF93" s="808">
        <v>15103297</v>
      </c>
      <c r="BG93" s="816">
        <v>0.6825</v>
      </c>
      <c r="BH93" s="673"/>
      <c r="BI93" s="770">
        <v>3899</v>
      </c>
      <c r="BJ93" s="808">
        <v>10.3</v>
      </c>
      <c r="BK93" s="770">
        <v>33720</v>
      </c>
      <c r="BL93" s="810">
        <v>89</v>
      </c>
      <c r="BN93" s="619" t="s">
        <v>498</v>
      </c>
      <c r="BO93" s="619" t="s">
        <v>499</v>
      </c>
      <c r="BP93" s="817">
        <v>1.0115000000000001</v>
      </c>
      <c r="BQ93" s="772">
        <v>1.0752469857508222</v>
      </c>
      <c r="BR93" s="772">
        <v>1.0364901960784314</v>
      </c>
      <c r="BS93" s="774"/>
      <c r="BT93" s="819">
        <v>2013</v>
      </c>
      <c r="BU93" s="776">
        <v>1.0451999999999999</v>
      </c>
      <c r="BV93" s="777"/>
      <c r="BW93" s="778">
        <v>0.36</v>
      </c>
      <c r="BX93" s="778">
        <v>0.376</v>
      </c>
      <c r="BY93" s="778">
        <v>0.56289999999999996</v>
      </c>
      <c r="BZ93" s="622"/>
      <c r="CA93" s="619" t="s">
        <v>500</v>
      </c>
      <c r="CB93" s="619" t="s">
        <v>667</v>
      </c>
      <c r="CC93" s="770">
        <v>32516</v>
      </c>
      <c r="CD93" s="770">
        <v>34665</v>
      </c>
      <c r="CE93" s="770">
        <v>36572</v>
      </c>
      <c r="CF93" s="820">
        <v>34584.333333333336</v>
      </c>
      <c r="CG93" s="820">
        <v>0.87370000000000003</v>
      </c>
      <c r="CH93" s="639"/>
      <c r="CI93" s="820">
        <v>-1987.6666666666642</v>
      </c>
      <c r="CJ93" s="820">
        <v>-5.4300000000000001E-2</v>
      </c>
      <c r="CL93" s="619" t="s">
        <v>500</v>
      </c>
      <c r="CM93" s="619" t="s">
        <v>667</v>
      </c>
      <c r="CN93" s="780" t="s">
        <v>2</v>
      </c>
      <c r="CO93" s="781"/>
      <c r="CP93" s="780">
        <v>3899</v>
      </c>
      <c r="CQ93" s="787">
        <v>10911610</v>
      </c>
      <c r="CR93" s="787">
        <v>0</v>
      </c>
      <c r="CS93" s="787">
        <v>10911610</v>
      </c>
      <c r="CT93" s="787">
        <v>2798.57</v>
      </c>
      <c r="CU93" s="781"/>
      <c r="CV93" s="822" t="s">
        <v>2</v>
      </c>
      <c r="CW93" s="787" t="s">
        <v>2</v>
      </c>
      <c r="CX93" s="785" t="s">
        <v>2</v>
      </c>
      <c r="CY93" s="786"/>
      <c r="CZ93" s="787">
        <v>0.51</v>
      </c>
      <c r="DA93" s="787" t="s">
        <v>2</v>
      </c>
      <c r="DB93" s="781"/>
      <c r="DC93" s="785" t="s">
        <v>2</v>
      </c>
      <c r="DX93" s="1044" t="s">
        <v>379</v>
      </c>
      <c r="DY93" s="1040" t="s">
        <v>770</v>
      </c>
      <c r="DZ93" s="1040" t="s">
        <v>6</v>
      </c>
      <c r="EA93" s="1041" t="s">
        <v>771</v>
      </c>
      <c r="EB93" s="792">
        <v>1090</v>
      </c>
      <c r="EC93" s="827"/>
      <c r="ED93" s="828">
        <v>1090</v>
      </c>
      <c r="EE93" s="828">
        <v>7006</v>
      </c>
      <c r="EF93" s="827"/>
      <c r="EG93" s="828">
        <v>0.15558093063088782</v>
      </c>
      <c r="EH93" s="827"/>
      <c r="EI93" s="794">
        <v>0</v>
      </c>
      <c r="EJ93" s="828"/>
      <c r="EK93" s="828">
        <v>625736</v>
      </c>
      <c r="EL93" s="828"/>
      <c r="EM93" s="827"/>
      <c r="EN93" s="827"/>
      <c r="EO93" s="829"/>
      <c r="ES93" s="823" t="s">
        <v>121</v>
      </c>
      <c r="ET93" s="824" t="s">
        <v>122</v>
      </c>
      <c r="EU93" s="841">
        <v>1797078</v>
      </c>
    </row>
    <row r="94" spans="1:151" ht="15">
      <c r="A94" s="798" t="s">
        <v>502</v>
      </c>
      <c r="B94" s="799" t="s">
        <v>503</v>
      </c>
      <c r="C94" s="744">
        <v>607</v>
      </c>
      <c r="D94" s="745">
        <v>607</v>
      </c>
      <c r="E94" s="800"/>
      <c r="F94" s="800">
        <v>607</v>
      </c>
      <c r="G94" s="800"/>
      <c r="H94" s="801">
        <v>607</v>
      </c>
      <c r="K94" s="802" t="s">
        <v>502</v>
      </c>
      <c r="L94" s="803" t="s">
        <v>503</v>
      </c>
      <c r="M94" s="756">
        <v>412339469</v>
      </c>
      <c r="N94" s="1099">
        <v>71351267</v>
      </c>
      <c r="O94" s="756">
        <f t="shared" si="4"/>
        <v>340988202</v>
      </c>
      <c r="P94" s="802">
        <v>2009</v>
      </c>
      <c r="Q94" s="752">
        <v>1.3986000000000001</v>
      </c>
      <c r="R94" s="803">
        <f t="shared" si="5"/>
        <v>243806808</v>
      </c>
      <c r="S94" s="806">
        <f t="shared" si="6"/>
        <v>71351267</v>
      </c>
      <c r="T94" s="803">
        <v>11705805</v>
      </c>
      <c r="U94" s="803">
        <v>57760851</v>
      </c>
      <c r="V94" s="803">
        <f t="shared" si="7"/>
        <v>384624731</v>
      </c>
      <c r="X94" s="619" t="s">
        <v>502</v>
      </c>
      <c r="Y94" s="619" t="s">
        <v>503</v>
      </c>
      <c r="Z94" s="807">
        <v>384624731</v>
      </c>
      <c r="AA94" s="808">
        <v>2569293.2030799999</v>
      </c>
      <c r="AB94" s="756">
        <v>606361</v>
      </c>
      <c r="AC94" s="756">
        <v>98332</v>
      </c>
      <c r="AD94" s="809">
        <v>3273986.2030799999</v>
      </c>
      <c r="AE94" s="810">
        <v>607</v>
      </c>
      <c r="AF94" s="807">
        <v>5394</v>
      </c>
      <c r="AG94" s="807">
        <v>0.92679999999999996</v>
      </c>
      <c r="AI94" s="619" t="s">
        <v>502</v>
      </c>
      <c r="AJ94" s="619" t="s">
        <v>503</v>
      </c>
      <c r="AK94" s="760">
        <v>3273986.2030799999</v>
      </c>
      <c r="AL94" s="761">
        <v>607</v>
      </c>
      <c r="AM94" s="811">
        <v>5394</v>
      </c>
      <c r="AN94" s="812">
        <v>0.92679999999999996</v>
      </c>
      <c r="AO94" s="813">
        <v>4.4600000000000001E-2</v>
      </c>
      <c r="AP94" s="814">
        <v>0.74550000000000005</v>
      </c>
      <c r="AQ94" s="812">
        <v>0.748</v>
      </c>
      <c r="AR94" s="815">
        <v>0.748</v>
      </c>
      <c r="AS94" s="825">
        <v>1367.96</v>
      </c>
      <c r="AT94" s="826">
        <v>460.8599999999999</v>
      </c>
      <c r="AU94" s="814">
        <v>279742</v>
      </c>
      <c r="AV94" s="812">
        <v>1</v>
      </c>
      <c r="AW94" s="811">
        <v>279742</v>
      </c>
      <c r="BB94" s="619" t="s">
        <v>502</v>
      </c>
      <c r="BC94" s="619" t="s">
        <v>668</v>
      </c>
      <c r="BD94" s="768">
        <v>384624731</v>
      </c>
      <c r="BE94" s="769">
        <v>389.91199999999998</v>
      </c>
      <c r="BF94" s="808">
        <v>986440</v>
      </c>
      <c r="BG94" s="816">
        <v>4.4600000000000001E-2</v>
      </c>
      <c r="BH94" s="673"/>
      <c r="BI94" s="770">
        <v>607</v>
      </c>
      <c r="BJ94" s="808">
        <v>1.56</v>
      </c>
      <c r="BK94" s="770">
        <v>4213</v>
      </c>
      <c r="BL94" s="810">
        <v>11</v>
      </c>
      <c r="BN94" s="619" t="s">
        <v>500</v>
      </c>
      <c r="BO94" s="619" t="s">
        <v>501</v>
      </c>
      <c r="BP94" s="772">
        <v>1.0372727272727273</v>
      </c>
      <c r="BQ94" s="772">
        <v>1.0511460674157302</v>
      </c>
      <c r="BR94" s="772">
        <v>0.99891386554621842</v>
      </c>
      <c r="BS94" s="774"/>
      <c r="BT94" s="819">
        <v>2016</v>
      </c>
      <c r="BU94" s="776">
        <v>0.99891386554621842</v>
      </c>
      <c r="BV94" s="777"/>
      <c r="BW94" s="778">
        <v>0.51100000000000001</v>
      </c>
      <c r="BX94" s="778">
        <v>0.51</v>
      </c>
      <c r="BY94" s="778">
        <v>0.76349999999999996</v>
      </c>
      <c r="BZ94" s="622"/>
      <c r="CA94" s="619" t="s">
        <v>502</v>
      </c>
      <c r="CB94" s="619" t="s">
        <v>668</v>
      </c>
      <c r="CC94" s="770">
        <v>29852</v>
      </c>
      <c r="CD94" s="770">
        <v>29276</v>
      </c>
      <c r="CE94" s="770">
        <v>29399</v>
      </c>
      <c r="CF94" s="820">
        <v>29509</v>
      </c>
      <c r="CG94" s="820">
        <v>0.74550000000000005</v>
      </c>
      <c r="CH94" s="639"/>
      <c r="CI94" s="820">
        <v>110</v>
      </c>
      <c r="CJ94" s="820">
        <v>3.7000000000000002E-3</v>
      </c>
      <c r="CL94" s="619" t="s">
        <v>502</v>
      </c>
      <c r="CM94" s="619" t="s">
        <v>668</v>
      </c>
      <c r="CN94" s="780">
        <v>0.748</v>
      </c>
      <c r="CO94" s="781"/>
      <c r="CP94" s="780">
        <v>607</v>
      </c>
      <c r="CQ94" s="787">
        <v>537595</v>
      </c>
      <c r="CR94" s="787">
        <v>0</v>
      </c>
      <c r="CS94" s="787">
        <v>537595</v>
      </c>
      <c r="CT94" s="787">
        <v>885.66</v>
      </c>
      <c r="CU94" s="781"/>
      <c r="CV94" s="822">
        <v>1367.96</v>
      </c>
      <c r="CW94" s="787">
        <v>460.8599999999999</v>
      </c>
      <c r="CX94" s="785">
        <v>0.64700000000000002</v>
      </c>
      <c r="CY94" s="786"/>
      <c r="CZ94" s="787">
        <v>0.96499999999999997</v>
      </c>
      <c r="DA94" s="787">
        <v>1</v>
      </c>
      <c r="DB94" s="781"/>
      <c r="DC94" s="785">
        <v>1</v>
      </c>
      <c r="DX94" s="1038" t="s">
        <v>381</v>
      </c>
      <c r="DY94" s="1038" t="s">
        <v>381</v>
      </c>
      <c r="DZ94" s="1038" t="s">
        <v>744</v>
      </c>
      <c r="EA94" s="1039" t="s">
        <v>382</v>
      </c>
      <c r="EB94" s="792">
        <v>54480</v>
      </c>
      <c r="EC94" s="793"/>
      <c r="ED94" s="794">
        <v>54480</v>
      </c>
      <c r="EE94" s="794"/>
      <c r="EF94" s="793"/>
      <c r="EG94" s="794">
        <v>0.94065645665348685</v>
      </c>
      <c r="EH94" s="793"/>
      <c r="EI94" s="794">
        <v>0</v>
      </c>
      <c r="EJ94" s="794"/>
      <c r="EK94" s="794">
        <v>0</v>
      </c>
      <c r="EL94" s="794">
        <v>0</v>
      </c>
      <c r="EM94" s="793">
        <v>0</v>
      </c>
      <c r="EN94" s="793"/>
      <c r="EO94" s="795"/>
      <c r="ES94" s="823" t="s">
        <v>477</v>
      </c>
      <c r="ET94" s="824" t="s">
        <v>478</v>
      </c>
      <c r="EU94" s="841">
        <v>4180238</v>
      </c>
    </row>
    <row r="95" spans="1:151" ht="15">
      <c r="A95" s="798" t="s">
        <v>504</v>
      </c>
      <c r="B95" s="799" t="s">
        <v>505</v>
      </c>
      <c r="C95" s="744">
        <v>41416</v>
      </c>
      <c r="D95" s="745">
        <v>44957</v>
      </c>
      <c r="E95" s="800"/>
      <c r="F95" s="800">
        <v>44957</v>
      </c>
      <c r="G95" s="800"/>
      <c r="H95" s="801">
        <v>44957</v>
      </c>
      <c r="K95" s="802" t="s">
        <v>504</v>
      </c>
      <c r="L95" s="803" t="s">
        <v>505</v>
      </c>
      <c r="M95" s="756">
        <v>20240433700</v>
      </c>
      <c r="N95" s="1099">
        <v>404157454</v>
      </c>
      <c r="O95" s="756">
        <f t="shared" si="4"/>
        <v>19836276246</v>
      </c>
      <c r="P95" s="802">
        <v>2015</v>
      </c>
      <c r="Q95" s="752">
        <v>0.96789999999999998</v>
      </c>
      <c r="R95" s="803">
        <f t="shared" si="5"/>
        <v>20494138078</v>
      </c>
      <c r="S95" s="806">
        <f t="shared" si="6"/>
        <v>404157454</v>
      </c>
      <c r="T95" s="803">
        <v>413136008</v>
      </c>
      <c r="U95" s="803">
        <v>3782508534</v>
      </c>
      <c r="V95" s="803">
        <f t="shared" si="7"/>
        <v>25093940074</v>
      </c>
      <c r="X95" s="619" t="s">
        <v>504</v>
      </c>
      <c r="Y95" s="619" t="s">
        <v>505</v>
      </c>
      <c r="Z95" s="807">
        <v>25093940074</v>
      </c>
      <c r="AA95" s="808">
        <v>167627519.69431999</v>
      </c>
      <c r="AB95" s="756">
        <v>35140148</v>
      </c>
      <c r="AC95" s="756">
        <v>673197</v>
      </c>
      <c r="AD95" s="809">
        <v>203440864.69431999</v>
      </c>
      <c r="AE95" s="810">
        <v>44957</v>
      </c>
      <c r="AF95" s="807">
        <v>4525</v>
      </c>
      <c r="AG95" s="807">
        <v>0.77749999999999997</v>
      </c>
      <c r="AI95" s="619" t="s">
        <v>504</v>
      </c>
      <c r="AJ95" s="619" t="s">
        <v>505</v>
      </c>
      <c r="AK95" s="760">
        <v>203440864.69431999</v>
      </c>
      <c r="AL95" s="761">
        <v>44957</v>
      </c>
      <c r="AM95" s="811">
        <v>4525</v>
      </c>
      <c r="AN95" s="812">
        <v>0.77749999999999997</v>
      </c>
      <c r="AO95" s="813">
        <v>1.7790999999999999</v>
      </c>
      <c r="AP95" s="814">
        <v>1.0732999999999999</v>
      </c>
      <c r="AQ95" s="812">
        <v>1.0255999999999998</v>
      </c>
      <c r="AR95" s="815" t="s">
        <v>2</v>
      </c>
      <c r="AS95" s="825" t="s">
        <v>2</v>
      </c>
      <c r="AT95" s="826" t="s">
        <v>2</v>
      </c>
      <c r="AU95" s="814">
        <v>0</v>
      </c>
      <c r="AV95" s="812" t="s">
        <v>2</v>
      </c>
      <c r="AW95" s="811">
        <v>0</v>
      </c>
      <c r="BB95" s="619" t="s">
        <v>504</v>
      </c>
      <c r="BC95" s="619" t="s">
        <v>669</v>
      </c>
      <c r="BD95" s="768">
        <v>25093940074</v>
      </c>
      <c r="BE95" s="769">
        <v>637.36699999999996</v>
      </c>
      <c r="BF95" s="808">
        <v>39371257</v>
      </c>
      <c r="BG95" s="816">
        <v>1.7790999999999999</v>
      </c>
      <c r="BH95" s="673"/>
      <c r="BI95" s="770">
        <v>44957</v>
      </c>
      <c r="BJ95" s="808">
        <v>70.540000000000006</v>
      </c>
      <c r="BK95" s="770">
        <v>219660</v>
      </c>
      <c r="BL95" s="810">
        <v>345</v>
      </c>
      <c r="BN95" s="619" t="s">
        <v>502</v>
      </c>
      <c r="BO95" s="619" t="s">
        <v>503</v>
      </c>
      <c r="BP95" s="772">
        <v>1.1570459595959597</v>
      </c>
      <c r="BQ95" s="772">
        <v>1.4293333333333333</v>
      </c>
      <c r="BR95" s="772">
        <v>1.4585499999999998</v>
      </c>
      <c r="BS95" s="774"/>
      <c r="BT95" s="819">
        <v>2009</v>
      </c>
      <c r="BU95" s="776">
        <v>1.3986000000000001</v>
      </c>
      <c r="BV95" s="777"/>
      <c r="BW95" s="778">
        <v>0.69</v>
      </c>
      <c r="BX95" s="778">
        <v>0.96499999999999997</v>
      </c>
      <c r="BY95" s="778">
        <v>1.4446000000000001</v>
      </c>
      <c r="BZ95" s="622"/>
      <c r="CA95" s="619" t="s">
        <v>504</v>
      </c>
      <c r="CB95" s="619" t="s">
        <v>669</v>
      </c>
      <c r="CC95" s="770">
        <v>39903</v>
      </c>
      <c r="CD95" s="770">
        <v>42200</v>
      </c>
      <c r="CE95" s="770">
        <v>45350</v>
      </c>
      <c r="CF95" s="820">
        <v>42484.333333333336</v>
      </c>
      <c r="CG95" s="820">
        <v>1.0732999999999999</v>
      </c>
      <c r="CH95" s="639"/>
      <c r="CI95" s="820">
        <v>-2865.6666666666642</v>
      </c>
      <c r="CJ95" s="820">
        <v>-6.3200000000000006E-2</v>
      </c>
      <c r="CL95" s="619" t="s">
        <v>504</v>
      </c>
      <c r="CM95" s="619" t="s">
        <v>669</v>
      </c>
      <c r="CN95" s="780" t="s">
        <v>2</v>
      </c>
      <c r="CO95" s="781"/>
      <c r="CP95" s="780">
        <v>44957</v>
      </c>
      <c r="CQ95" s="787">
        <v>91922668</v>
      </c>
      <c r="CR95" s="787">
        <v>0</v>
      </c>
      <c r="CS95" s="787">
        <v>91922668</v>
      </c>
      <c r="CT95" s="787">
        <v>2044.68</v>
      </c>
      <c r="CU95" s="781"/>
      <c r="CV95" s="822" t="s">
        <v>2</v>
      </c>
      <c r="CW95" s="787" t="s">
        <v>2</v>
      </c>
      <c r="CX95" s="785" t="s">
        <v>2</v>
      </c>
      <c r="CY95" s="786"/>
      <c r="CZ95" s="787">
        <v>0.74199999999999999</v>
      </c>
      <c r="DA95" s="787">
        <v>1</v>
      </c>
      <c r="DB95" s="781"/>
      <c r="DC95" s="785" t="s">
        <v>2</v>
      </c>
      <c r="DX95" s="1038" t="s">
        <v>381</v>
      </c>
      <c r="DY95" s="1038" t="s">
        <v>67</v>
      </c>
      <c r="DZ95" s="1038" t="s">
        <v>6</v>
      </c>
      <c r="EA95" s="1039" t="s">
        <v>68</v>
      </c>
      <c r="EB95" s="792">
        <v>656</v>
      </c>
      <c r="EC95" s="793"/>
      <c r="ED95" s="794">
        <v>656</v>
      </c>
      <c r="EE95" s="794"/>
      <c r="EF95" s="793"/>
      <c r="EG95" s="794">
        <v>1.1326553516238756E-2</v>
      </c>
      <c r="EH95" s="793"/>
      <c r="EI95" s="794">
        <v>0</v>
      </c>
      <c r="EJ95" s="794"/>
      <c r="EK95" s="794">
        <v>0</v>
      </c>
      <c r="EL95" s="794"/>
      <c r="EM95" s="793"/>
      <c r="EN95" s="793"/>
      <c r="EO95" s="795"/>
      <c r="ES95" s="823" t="s">
        <v>479</v>
      </c>
      <c r="ET95" s="824" t="s">
        <v>481</v>
      </c>
      <c r="EU95" s="841">
        <v>17899750</v>
      </c>
    </row>
    <row r="96" spans="1:151" ht="15">
      <c r="A96" s="798" t="s">
        <v>506</v>
      </c>
      <c r="B96" s="799" t="s">
        <v>507</v>
      </c>
      <c r="C96" s="744">
        <v>5928</v>
      </c>
      <c r="D96" s="745">
        <v>7971</v>
      </c>
      <c r="E96" s="800"/>
      <c r="F96" s="800">
        <v>7971</v>
      </c>
      <c r="G96" s="800"/>
      <c r="H96" s="801">
        <v>7971</v>
      </c>
      <c r="K96" s="802" t="s">
        <v>506</v>
      </c>
      <c r="L96" s="803" t="s">
        <v>507</v>
      </c>
      <c r="M96" s="756">
        <v>1914975399</v>
      </c>
      <c r="N96" s="1099">
        <v>74281581</v>
      </c>
      <c r="O96" s="756">
        <f t="shared" si="4"/>
        <v>1840693818</v>
      </c>
      <c r="P96" s="802">
        <v>2016</v>
      </c>
      <c r="Q96" s="752">
        <v>1.0261307692307693</v>
      </c>
      <c r="R96" s="803">
        <f t="shared" si="5"/>
        <v>1793819924</v>
      </c>
      <c r="S96" s="806">
        <f t="shared" si="6"/>
        <v>74281581</v>
      </c>
      <c r="T96" s="803">
        <v>87563077</v>
      </c>
      <c r="U96" s="803">
        <v>623921498</v>
      </c>
      <c r="V96" s="803">
        <f t="shared" si="7"/>
        <v>2579586080</v>
      </c>
      <c r="X96" s="619" t="s">
        <v>506</v>
      </c>
      <c r="Y96" s="619" t="s">
        <v>507</v>
      </c>
      <c r="Z96" s="807">
        <v>2579586080</v>
      </c>
      <c r="AA96" s="808">
        <v>17231635.014400002</v>
      </c>
      <c r="AB96" s="756">
        <v>7977729</v>
      </c>
      <c r="AC96" s="756">
        <v>208178</v>
      </c>
      <c r="AD96" s="809">
        <v>25417542.014400002</v>
      </c>
      <c r="AE96" s="810">
        <v>7971</v>
      </c>
      <c r="AF96" s="807">
        <v>3189</v>
      </c>
      <c r="AG96" s="807">
        <v>0.54790000000000005</v>
      </c>
      <c r="AI96" s="619" t="s">
        <v>506</v>
      </c>
      <c r="AJ96" s="619" t="s">
        <v>507</v>
      </c>
      <c r="AK96" s="760">
        <v>25417542.014400002</v>
      </c>
      <c r="AL96" s="761">
        <v>7971</v>
      </c>
      <c r="AM96" s="811">
        <v>3189</v>
      </c>
      <c r="AN96" s="812">
        <v>0.54790000000000005</v>
      </c>
      <c r="AO96" s="813">
        <v>0.45979999999999999</v>
      </c>
      <c r="AP96" s="814">
        <v>0.78200000000000003</v>
      </c>
      <c r="AQ96" s="812">
        <v>0.65620000000000012</v>
      </c>
      <c r="AR96" s="815">
        <v>0.65620000000000012</v>
      </c>
      <c r="AS96" s="825">
        <v>1200.07</v>
      </c>
      <c r="AT96" s="826">
        <v>628.75</v>
      </c>
      <c r="AU96" s="814">
        <v>5011766</v>
      </c>
      <c r="AV96" s="812">
        <v>1</v>
      </c>
      <c r="AW96" s="811">
        <v>5011766</v>
      </c>
      <c r="BB96" s="619" t="s">
        <v>506</v>
      </c>
      <c r="BC96" s="619" t="s">
        <v>670</v>
      </c>
      <c r="BD96" s="768">
        <v>2579586080</v>
      </c>
      <c r="BE96" s="769">
        <v>253.51599999999999</v>
      </c>
      <c r="BF96" s="808">
        <v>10175240</v>
      </c>
      <c r="BG96" s="816">
        <v>0.45979999999999999</v>
      </c>
      <c r="BH96" s="673"/>
      <c r="BI96" s="770">
        <v>7971</v>
      </c>
      <c r="BJ96" s="808">
        <v>31.44</v>
      </c>
      <c r="BK96" s="770">
        <v>44970</v>
      </c>
      <c r="BL96" s="810">
        <v>177</v>
      </c>
      <c r="BN96" s="619" t="s">
        <v>504</v>
      </c>
      <c r="BO96" s="619" t="s">
        <v>505</v>
      </c>
      <c r="BP96" s="772">
        <v>1.1097382904638886</v>
      </c>
      <c r="BQ96" s="772">
        <v>0.99714285714285711</v>
      </c>
      <c r="BR96" s="817">
        <v>0.95332284374799303</v>
      </c>
      <c r="BS96" s="774"/>
      <c r="BT96" s="819">
        <v>2015</v>
      </c>
      <c r="BU96" s="776">
        <v>0.96789999999999998</v>
      </c>
      <c r="BV96" s="777"/>
      <c r="BW96" s="778">
        <v>0.76649999999999996</v>
      </c>
      <c r="BX96" s="778">
        <v>0.74199999999999999</v>
      </c>
      <c r="BY96" s="778">
        <v>1.1108</v>
      </c>
      <c r="BZ96" s="622"/>
      <c r="CA96" s="619" t="s">
        <v>506</v>
      </c>
      <c r="CB96" s="619" t="s">
        <v>670</v>
      </c>
      <c r="CC96" s="770">
        <v>29845</v>
      </c>
      <c r="CD96" s="770">
        <v>30998</v>
      </c>
      <c r="CE96" s="770">
        <v>32013</v>
      </c>
      <c r="CF96" s="820">
        <v>30952</v>
      </c>
      <c r="CG96" s="820">
        <v>0.78200000000000003</v>
      </c>
      <c r="CH96" s="639"/>
      <c r="CI96" s="820">
        <v>-1061</v>
      </c>
      <c r="CJ96" s="820">
        <v>-3.3099999999999997E-2</v>
      </c>
      <c r="CL96" s="619" t="s">
        <v>506</v>
      </c>
      <c r="CM96" s="619" t="s">
        <v>670</v>
      </c>
      <c r="CN96" s="780">
        <v>0.65620000000000012</v>
      </c>
      <c r="CO96" s="781"/>
      <c r="CP96" s="780">
        <v>7971</v>
      </c>
      <c r="CQ96" s="787">
        <v>8232440</v>
      </c>
      <c r="CR96" s="787">
        <v>0</v>
      </c>
      <c r="CS96" s="787">
        <v>8232440</v>
      </c>
      <c r="CT96" s="787">
        <v>1032.8</v>
      </c>
      <c r="CU96" s="781"/>
      <c r="CV96" s="822">
        <v>1200.07</v>
      </c>
      <c r="CW96" s="787">
        <v>628.75</v>
      </c>
      <c r="CX96" s="785">
        <v>0.86099999999999999</v>
      </c>
      <c r="CY96" s="786"/>
      <c r="CZ96" s="787">
        <v>0.91300000000000003</v>
      </c>
      <c r="DA96" s="787">
        <v>1</v>
      </c>
      <c r="DB96" s="781"/>
      <c r="DC96" s="785">
        <v>1</v>
      </c>
      <c r="DX96" s="1038" t="s">
        <v>381</v>
      </c>
      <c r="DY96" s="1038" t="s">
        <v>69</v>
      </c>
      <c r="DZ96" s="1038" t="s">
        <v>6</v>
      </c>
      <c r="EA96" s="1039" t="s">
        <v>70</v>
      </c>
      <c r="EB96" s="792">
        <v>515</v>
      </c>
      <c r="EC96" s="793"/>
      <c r="ED96" s="794">
        <v>515</v>
      </c>
      <c r="EE96" s="794"/>
      <c r="EF96" s="793"/>
      <c r="EG96" s="794">
        <v>8.8920351537545104E-3</v>
      </c>
      <c r="EH96" s="793"/>
      <c r="EI96" s="794">
        <v>0</v>
      </c>
      <c r="EJ96" s="794"/>
      <c r="EK96" s="794">
        <v>0</v>
      </c>
      <c r="EL96" s="794"/>
      <c r="EM96" s="793"/>
      <c r="EN96" s="793"/>
      <c r="EO96" s="795"/>
      <c r="ES96" s="823" t="s">
        <v>482</v>
      </c>
      <c r="ET96" s="824" t="s">
        <v>483</v>
      </c>
      <c r="EU96" s="841">
        <v>4571365</v>
      </c>
    </row>
    <row r="97" spans="1:151" ht="15">
      <c r="A97" s="798" t="s">
        <v>508</v>
      </c>
      <c r="B97" s="799" t="s">
        <v>542</v>
      </c>
      <c r="C97" s="744">
        <v>162618</v>
      </c>
      <c r="D97" s="745">
        <v>177167</v>
      </c>
      <c r="E97" s="800"/>
      <c r="F97" s="800">
        <v>177167</v>
      </c>
      <c r="G97" s="800"/>
      <c r="H97" s="801">
        <v>177167</v>
      </c>
      <c r="K97" s="802" t="s">
        <v>508</v>
      </c>
      <c r="L97" s="803" t="s">
        <v>542</v>
      </c>
      <c r="M97" s="756">
        <v>120471086726</v>
      </c>
      <c r="N97" s="1099">
        <v>98893863</v>
      </c>
      <c r="O97" s="756">
        <f t="shared" si="4"/>
        <v>120372192863</v>
      </c>
      <c r="P97" s="802">
        <v>2016</v>
      </c>
      <c r="Q97" s="752">
        <v>0.99572390165887925</v>
      </c>
      <c r="R97" s="803">
        <f t="shared" si="5"/>
        <v>120889126657</v>
      </c>
      <c r="S97" s="806">
        <f t="shared" si="6"/>
        <v>98893863</v>
      </c>
      <c r="T97" s="803">
        <v>3373712185</v>
      </c>
      <c r="U97" s="803">
        <v>17088662057</v>
      </c>
      <c r="V97" s="803">
        <f t="shared" si="7"/>
        <v>141450394762</v>
      </c>
      <c r="X97" s="619" t="s">
        <v>508</v>
      </c>
      <c r="Y97" s="619" t="s">
        <v>542</v>
      </c>
      <c r="Z97" s="807">
        <v>141450394762</v>
      </c>
      <c r="AA97" s="808">
        <v>944888637.01015997</v>
      </c>
      <c r="AB97" s="756">
        <v>147738611</v>
      </c>
      <c r="AC97" s="756">
        <v>3519816</v>
      </c>
      <c r="AD97" s="809">
        <v>1096147064.01016</v>
      </c>
      <c r="AE97" s="810">
        <v>177167</v>
      </c>
      <c r="AF97" s="807">
        <v>6187</v>
      </c>
      <c r="AG97" s="807">
        <v>1.0630999999999999</v>
      </c>
      <c r="AI97" s="619" t="s">
        <v>508</v>
      </c>
      <c r="AJ97" s="619" t="s">
        <v>542</v>
      </c>
      <c r="AK97" s="760">
        <v>1096147064.01016</v>
      </c>
      <c r="AL97" s="761">
        <v>177167</v>
      </c>
      <c r="AM97" s="811">
        <v>6187</v>
      </c>
      <c r="AN97" s="812">
        <v>1.0630999999999999</v>
      </c>
      <c r="AO97" s="813">
        <v>7.6833</v>
      </c>
      <c r="AP97" s="814">
        <v>1.2823</v>
      </c>
      <c r="AQ97" s="812">
        <v>1.8347</v>
      </c>
      <c r="AR97" s="815" t="s">
        <v>2</v>
      </c>
      <c r="AS97" s="825" t="s">
        <v>2</v>
      </c>
      <c r="AT97" s="826" t="s">
        <v>2</v>
      </c>
      <c r="AU97" s="814">
        <v>0</v>
      </c>
      <c r="AV97" s="812" t="s">
        <v>2</v>
      </c>
      <c r="AW97" s="811">
        <v>0</v>
      </c>
      <c r="BB97" s="619" t="s">
        <v>508</v>
      </c>
      <c r="BC97" s="619" t="s">
        <v>671</v>
      </c>
      <c r="BD97" s="768">
        <v>141450394762</v>
      </c>
      <c r="BE97" s="769">
        <v>831.92399999999998</v>
      </c>
      <c r="BF97" s="808">
        <v>170028025</v>
      </c>
      <c r="BG97" s="816">
        <v>7.6833</v>
      </c>
      <c r="BH97" s="673"/>
      <c r="BI97" s="770">
        <v>177167</v>
      </c>
      <c r="BJ97" s="808">
        <v>212.96</v>
      </c>
      <c r="BK97" s="770">
        <v>1006053</v>
      </c>
      <c r="BL97" s="810">
        <v>1209</v>
      </c>
      <c r="BN97" s="619" t="s">
        <v>506</v>
      </c>
      <c r="BO97" s="619" t="s">
        <v>507</v>
      </c>
      <c r="BP97" s="772">
        <v>1.2281324786324785</v>
      </c>
      <c r="BQ97" s="772">
        <v>1.2</v>
      </c>
      <c r="BR97" s="772">
        <v>1.0261307692307693</v>
      </c>
      <c r="BS97" s="774"/>
      <c r="BT97" s="819">
        <v>2016</v>
      </c>
      <c r="BU97" s="776">
        <v>1.0261307692307693</v>
      </c>
      <c r="BV97" s="777"/>
      <c r="BW97" s="778">
        <v>0.89</v>
      </c>
      <c r="BX97" s="778">
        <v>0.91300000000000003</v>
      </c>
      <c r="BY97" s="778">
        <v>1.3668</v>
      </c>
      <c r="BZ97" s="622"/>
      <c r="CA97" s="619" t="s">
        <v>508</v>
      </c>
      <c r="CB97" s="619" t="s">
        <v>671</v>
      </c>
      <c r="CC97" s="770">
        <v>48324</v>
      </c>
      <c r="CD97" s="770">
        <v>50656</v>
      </c>
      <c r="CE97" s="770">
        <v>53288</v>
      </c>
      <c r="CF97" s="820">
        <v>50756</v>
      </c>
      <c r="CG97" s="820">
        <v>1.2823</v>
      </c>
      <c r="CH97" s="639"/>
      <c r="CI97" s="820">
        <v>-2532</v>
      </c>
      <c r="CJ97" s="820">
        <v>-4.7500000000000001E-2</v>
      </c>
      <c r="CL97" s="619" t="s">
        <v>508</v>
      </c>
      <c r="CM97" s="619" t="s">
        <v>671</v>
      </c>
      <c r="CN97" s="780" t="s">
        <v>2</v>
      </c>
      <c r="CO97" s="781"/>
      <c r="CP97" s="780">
        <v>177167</v>
      </c>
      <c r="CQ97" s="787">
        <v>383970976</v>
      </c>
      <c r="CR97" s="787">
        <v>0</v>
      </c>
      <c r="CS97" s="787">
        <v>383970976</v>
      </c>
      <c r="CT97" s="787">
        <v>2167.2800000000002</v>
      </c>
      <c r="CU97" s="781"/>
      <c r="CV97" s="822" t="s">
        <v>2</v>
      </c>
      <c r="CW97" s="787" t="s">
        <v>2</v>
      </c>
      <c r="CX97" s="785" t="s">
        <v>2</v>
      </c>
      <c r="CY97" s="786"/>
      <c r="CZ97" s="787">
        <v>0.59799999999999998</v>
      </c>
      <c r="DA97" s="787" t="s">
        <v>2</v>
      </c>
      <c r="DB97" s="781"/>
      <c r="DC97" s="785" t="s">
        <v>2</v>
      </c>
      <c r="DX97" s="1038" t="s">
        <v>381</v>
      </c>
      <c r="DY97" s="1038" t="s">
        <v>71</v>
      </c>
      <c r="DZ97" s="1038" t="s">
        <v>6</v>
      </c>
      <c r="EA97" s="1039" t="s">
        <v>72</v>
      </c>
      <c r="EB97" s="792">
        <v>866</v>
      </c>
      <c r="EC97" s="793"/>
      <c r="ED97" s="794">
        <v>866</v>
      </c>
      <c r="EE97" s="793"/>
      <c r="EF97" s="793"/>
      <c r="EG97" s="794">
        <v>1.4952431928449333E-2</v>
      </c>
      <c r="EH97" s="793"/>
      <c r="EI97" s="794">
        <v>0</v>
      </c>
      <c r="EJ97" s="794"/>
      <c r="EK97" s="794">
        <v>0</v>
      </c>
      <c r="EL97" s="794"/>
      <c r="EM97" s="793"/>
      <c r="EN97" s="793"/>
      <c r="EO97" s="795"/>
      <c r="ES97" s="823" t="s">
        <v>484</v>
      </c>
      <c r="ET97" s="824" t="s">
        <v>181</v>
      </c>
      <c r="EU97" s="841">
        <v>4735029</v>
      </c>
    </row>
    <row r="98" spans="1:151" ht="15">
      <c r="A98" s="798" t="s">
        <v>543</v>
      </c>
      <c r="B98" s="799" t="s">
        <v>544</v>
      </c>
      <c r="C98" s="744">
        <v>2039</v>
      </c>
      <c r="D98" s="745">
        <v>2184</v>
      </c>
      <c r="E98" s="800"/>
      <c r="F98" s="800">
        <v>2184</v>
      </c>
      <c r="G98" s="800"/>
      <c r="H98" s="801">
        <v>2184</v>
      </c>
      <c r="K98" s="802" t="s">
        <v>543</v>
      </c>
      <c r="L98" s="803" t="s">
        <v>544</v>
      </c>
      <c r="M98" s="756">
        <v>2394746754</v>
      </c>
      <c r="N98" s="1099">
        <v>60868143</v>
      </c>
      <c r="O98" s="756">
        <f t="shared" si="4"/>
        <v>2333878611</v>
      </c>
      <c r="P98" s="802">
        <v>2009</v>
      </c>
      <c r="Q98" s="752">
        <v>1.1929000000000001</v>
      </c>
      <c r="R98" s="803">
        <f t="shared" si="5"/>
        <v>1956474651</v>
      </c>
      <c r="S98" s="806">
        <f t="shared" si="6"/>
        <v>60868143</v>
      </c>
      <c r="T98" s="803">
        <v>62659546</v>
      </c>
      <c r="U98" s="803">
        <v>234680274</v>
      </c>
      <c r="V98" s="803">
        <f t="shared" si="7"/>
        <v>2314682614</v>
      </c>
      <c r="X98" s="619" t="s">
        <v>543</v>
      </c>
      <c r="Y98" s="619" t="s">
        <v>544</v>
      </c>
      <c r="Z98" s="807">
        <v>2314682614</v>
      </c>
      <c r="AA98" s="808">
        <v>15462079.86152</v>
      </c>
      <c r="AB98" s="756">
        <v>2384437</v>
      </c>
      <c r="AC98" s="756">
        <v>80153</v>
      </c>
      <c r="AD98" s="809">
        <v>17926669.86152</v>
      </c>
      <c r="AE98" s="810">
        <v>2184</v>
      </c>
      <c r="AF98" s="807">
        <v>8208</v>
      </c>
      <c r="AG98" s="807">
        <v>1.4103000000000001</v>
      </c>
      <c r="AI98" s="619" t="s">
        <v>543</v>
      </c>
      <c r="AJ98" s="619" t="s">
        <v>544</v>
      </c>
      <c r="AK98" s="760">
        <v>17926669.86152</v>
      </c>
      <c r="AL98" s="761">
        <v>2184</v>
      </c>
      <c r="AM98" s="811">
        <v>8208</v>
      </c>
      <c r="AN98" s="812">
        <v>1.4103000000000001</v>
      </c>
      <c r="AO98" s="813">
        <v>0.24399999999999999</v>
      </c>
      <c r="AP98" s="814">
        <v>0.68930000000000002</v>
      </c>
      <c r="AQ98" s="812">
        <v>0.93320000000000003</v>
      </c>
      <c r="AR98" s="815">
        <v>0.93320000000000003</v>
      </c>
      <c r="AS98" s="825">
        <v>1706.65</v>
      </c>
      <c r="AT98" s="826">
        <v>122.16999999999985</v>
      </c>
      <c r="AU98" s="814">
        <v>266819</v>
      </c>
      <c r="AV98" s="812">
        <v>1</v>
      </c>
      <c r="AW98" s="811">
        <v>266819</v>
      </c>
      <c r="BB98" s="619" t="s">
        <v>543</v>
      </c>
      <c r="BC98" s="619" t="s">
        <v>672</v>
      </c>
      <c r="BD98" s="768">
        <v>2314682614</v>
      </c>
      <c r="BE98" s="769">
        <v>428.702</v>
      </c>
      <c r="BF98" s="808">
        <v>5399281</v>
      </c>
      <c r="BG98" s="816">
        <v>0.24399999999999999</v>
      </c>
      <c r="BH98" s="673"/>
      <c r="BI98" s="770">
        <v>2184</v>
      </c>
      <c r="BJ98" s="808">
        <v>5.09</v>
      </c>
      <c r="BK98" s="770">
        <v>20521</v>
      </c>
      <c r="BL98" s="810">
        <v>48</v>
      </c>
      <c r="BN98" s="619" t="s">
        <v>508</v>
      </c>
      <c r="BO98" s="619" t="s">
        <v>542</v>
      </c>
      <c r="BP98" s="772">
        <v>1.054915412692806</v>
      </c>
      <c r="BQ98" s="772">
        <v>1.0044148968678379</v>
      </c>
      <c r="BR98" s="772">
        <v>0.99572390165887925</v>
      </c>
      <c r="BS98" s="774"/>
      <c r="BT98" s="819">
        <v>2016</v>
      </c>
      <c r="BU98" s="776">
        <v>0.99572390165887925</v>
      </c>
      <c r="BV98" s="777"/>
      <c r="BW98" s="778">
        <v>0.60050000000000003</v>
      </c>
      <c r="BX98" s="778">
        <v>0.59799999999999998</v>
      </c>
      <c r="BY98" s="778">
        <v>0.8952</v>
      </c>
      <c r="BZ98" s="622"/>
      <c r="CA98" s="619" t="s">
        <v>543</v>
      </c>
      <c r="CB98" s="619" t="s">
        <v>672</v>
      </c>
      <c r="CC98" s="770">
        <v>25810</v>
      </c>
      <c r="CD98" s="770">
        <v>27777</v>
      </c>
      <c r="CE98" s="770">
        <v>28261</v>
      </c>
      <c r="CF98" s="820">
        <v>27282.666666666668</v>
      </c>
      <c r="CG98" s="820">
        <v>0.68930000000000002</v>
      </c>
      <c r="CH98" s="639"/>
      <c r="CI98" s="820">
        <v>-978.33333333333212</v>
      </c>
      <c r="CJ98" s="820">
        <v>-3.4599999999999999E-2</v>
      </c>
      <c r="CL98" s="619" t="s">
        <v>543</v>
      </c>
      <c r="CM98" s="619" t="s">
        <v>672</v>
      </c>
      <c r="CN98" s="780">
        <v>0.93320000000000003</v>
      </c>
      <c r="CO98" s="781"/>
      <c r="CP98" s="780">
        <v>2184</v>
      </c>
      <c r="CQ98" s="787">
        <v>4945463</v>
      </c>
      <c r="CR98" s="787">
        <v>0</v>
      </c>
      <c r="CS98" s="787">
        <v>4945463</v>
      </c>
      <c r="CT98" s="787">
        <v>2264.41</v>
      </c>
      <c r="CU98" s="781"/>
      <c r="CV98" s="822">
        <v>1706.65</v>
      </c>
      <c r="CW98" s="787">
        <v>122.16999999999985</v>
      </c>
      <c r="CX98" s="785">
        <v>1</v>
      </c>
      <c r="CY98" s="786"/>
      <c r="CZ98" s="787">
        <v>0.84699999999999998</v>
      </c>
      <c r="DA98" s="787">
        <v>1</v>
      </c>
      <c r="DB98" s="781"/>
      <c r="DC98" s="785">
        <v>1</v>
      </c>
      <c r="DX98" s="1038">
        <v>340</v>
      </c>
      <c r="DY98" s="1038" t="s">
        <v>578</v>
      </c>
      <c r="DZ98" s="1038" t="s">
        <v>6</v>
      </c>
      <c r="EA98" s="1039" t="s">
        <v>252</v>
      </c>
      <c r="EB98" s="792">
        <v>550</v>
      </c>
      <c r="EC98" s="793"/>
      <c r="ED98" s="794">
        <v>550</v>
      </c>
      <c r="EE98" s="794"/>
      <c r="EF98" s="793"/>
      <c r="EG98" s="794">
        <v>9.4963482224562738E-3</v>
      </c>
      <c r="EH98" s="793"/>
      <c r="EI98" s="794">
        <v>0</v>
      </c>
      <c r="EJ98" s="794"/>
      <c r="EK98" s="794">
        <v>0</v>
      </c>
      <c r="EL98" s="794"/>
      <c r="EM98" s="793"/>
      <c r="EN98" s="793"/>
      <c r="EO98" s="795"/>
      <c r="ES98" s="823" t="s">
        <v>486</v>
      </c>
      <c r="ET98" s="824" t="s">
        <v>487</v>
      </c>
      <c r="EU98" s="841">
        <v>3440054</v>
      </c>
    </row>
    <row r="99" spans="1:151" ht="15">
      <c r="A99" s="798" t="s">
        <v>545</v>
      </c>
      <c r="B99" s="799" t="s">
        <v>546</v>
      </c>
      <c r="C99" s="744">
        <v>1485</v>
      </c>
      <c r="D99" s="745">
        <v>1485</v>
      </c>
      <c r="E99" s="800"/>
      <c r="F99" s="800">
        <v>1485</v>
      </c>
      <c r="G99" s="800"/>
      <c r="H99" s="801">
        <v>1485</v>
      </c>
      <c r="K99" s="802" t="s">
        <v>545</v>
      </c>
      <c r="L99" s="803" t="s">
        <v>546</v>
      </c>
      <c r="M99" s="756">
        <v>696883800</v>
      </c>
      <c r="N99" s="1099">
        <v>112723890</v>
      </c>
      <c r="O99" s="756">
        <f t="shared" si="4"/>
        <v>584159910</v>
      </c>
      <c r="P99" s="802">
        <v>2013</v>
      </c>
      <c r="Q99" s="752">
        <v>1.0134000000000001</v>
      </c>
      <c r="R99" s="803">
        <f t="shared" si="5"/>
        <v>576435672</v>
      </c>
      <c r="S99" s="806">
        <f t="shared" si="6"/>
        <v>112723890</v>
      </c>
      <c r="T99" s="803">
        <v>60537776</v>
      </c>
      <c r="U99" s="803">
        <v>165907716</v>
      </c>
      <c r="V99" s="803">
        <f t="shared" si="7"/>
        <v>915605054</v>
      </c>
      <c r="X99" s="619" t="s">
        <v>545</v>
      </c>
      <c r="Y99" s="619" t="s">
        <v>546</v>
      </c>
      <c r="Z99" s="807">
        <v>915605054</v>
      </c>
      <c r="AA99" s="808">
        <v>6116241.7607200006</v>
      </c>
      <c r="AB99" s="756">
        <v>1857877</v>
      </c>
      <c r="AC99" s="756">
        <v>68391</v>
      </c>
      <c r="AD99" s="809">
        <v>8042509.7607200006</v>
      </c>
      <c r="AE99" s="810">
        <v>1485</v>
      </c>
      <c r="AF99" s="807">
        <v>5416</v>
      </c>
      <c r="AG99" s="807">
        <v>0.93059999999999998</v>
      </c>
      <c r="AI99" s="619" t="s">
        <v>545</v>
      </c>
      <c r="AJ99" s="619" t="s">
        <v>546</v>
      </c>
      <c r="AK99" s="760">
        <v>8042509.7607200006</v>
      </c>
      <c r="AL99" s="761">
        <v>1485</v>
      </c>
      <c r="AM99" s="811">
        <v>5416</v>
      </c>
      <c r="AN99" s="812">
        <v>0.93059999999999998</v>
      </c>
      <c r="AO99" s="813">
        <v>0.1187</v>
      </c>
      <c r="AP99" s="814">
        <v>0.81120000000000003</v>
      </c>
      <c r="AQ99" s="812">
        <v>0.78970000000000007</v>
      </c>
      <c r="AR99" s="815">
        <v>0.78970000000000007</v>
      </c>
      <c r="AS99" s="825">
        <v>1444.22</v>
      </c>
      <c r="AT99" s="826">
        <v>384.59999999999991</v>
      </c>
      <c r="AU99" s="814">
        <v>571131</v>
      </c>
      <c r="AV99" s="812">
        <v>1</v>
      </c>
      <c r="AW99" s="811">
        <v>571131</v>
      </c>
      <c r="BB99" s="619" t="s">
        <v>545</v>
      </c>
      <c r="BC99" s="619" t="s">
        <v>673</v>
      </c>
      <c r="BD99" s="768">
        <v>915605054</v>
      </c>
      <c r="BE99" s="769">
        <v>348.464</v>
      </c>
      <c r="BF99" s="808">
        <v>2627546</v>
      </c>
      <c r="BG99" s="816">
        <v>0.1187</v>
      </c>
      <c r="BH99" s="673"/>
      <c r="BI99" s="770">
        <v>1485</v>
      </c>
      <c r="BJ99" s="808">
        <v>4.26</v>
      </c>
      <c r="BK99" s="770">
        <v>12565</v>
      </c>
      <c r="BL99" s="810">
        <v>36</v>
      </c>
      <c r="BN99" s="619" t="s">
        <v>543</v>
      </c>
      <c r="BO99" s="619" t="s">
        <v>544</v>
      </c>
      <c r="BP99" s="772">
        <v>1.1832500444275196</v>
      </c>
      <c r="BQ99" s="772">
        <v>1.1371066666666667</v>
      </c>
      <c r="BR99" s="772">
        <v>1.2332535778985507</v>
      </c>
      <c r="BS99" s="774"/>
      <c r="BT99" s="819">
        <v>2009</v>
      </c>
      <c r="BU99" s="776">
        <v>1.1929000000000001</v>
      </c>
      <c r="BV99" s="777"/>
      <c r="BW99" s="778">
        <v>0.71</v>
      </c>
      <c r="BX99" s="778">
        <v>0.84699999999999998</v>
      </c>
      <c r="BY99" s="778">
        <v>1.268</v>
      </c>
      <c r="BZ99" s="622"/>
      <c r="CA99" s="619" t="s">
        <v>545</v>
      </c>
      <c r="CB99" s="619" t="s">
        <v>673</v>
      </c>
      <c r="CC99" s="770">
        <v>31663</v>
      </c>
      <c r="CD99" s="770">
        <v>31821</v>
      </c>
      <c r="CE99" s="770">
        <v>32851</v>
      </c>
      <c r="CF99" s="820">
        <v>32111.666666666668</v>
      </c>
      <c r="CG99" s="820">
        <v>0.81120000000000003</v>
      </c>
      <c r="CH99" s="639"/>
      <c r="CI99" s="820">
        <v>-739.33333333333212</v>
      </c>
      <c r="CJ99" s="820">
        <v>-2.2499999999999999E-2</v>
      </c>
      <c r="CL99" s="619" t="s">
        <v>545</v>
      </c>
      <c r="CM99" s="619" t="s">
        <v>673</v>
      </c>
      <c r="CN99" s="780">
        <v>0.78970000000000007</v>
      </c>
      <c r="CO99" s="781"/>
      <c r="CP99" s="780">
        <v>1485</v>
      </c>
      <c r="CQ99" s="787">
        <v>1603000</v>
      </c>
      <c r="CR99" s="787">
        <v>0</v>
      </c>
      <c r="CS99" s="787">
        <v>1603000</v>
      </c>
      <c r="CT99" s="787">
        <v>1079.46</v>
      </c>
      <c r="CU99" s="781"/>
      <c r="CV99" s="822">
        <v>1444.22</v>
      </c>
      <c r="CW99" s="787">
        <v>384.59999999999991</v>
      </c>
      <c r="CX99" s="785">
        <v>0.747</v>
      </c>
      <c r="CY99" s="786"/>
      <c r="CZ99" s="787">
        <v>0.82099999999999995</v>
      </c>
      <c r="DA99" s="787">
        <v>1</v>
      </c>
      <c r="DB99" s="781"/>
      <c r="DC99" s="785">
        <v>1</v>
      </c>
      <c r="DX99" s="1044" t="s">
        <v>381</v>
      </c>
      <c r="DY99" s="1040" t="s">
        <v>830</v>
      </c>
      <c r="DZ99" s="1040" t="s">
        <v>6</v>
      </c>
      <c r="EA99" s="1041" t="s">
        <v>831</v>
      </c>
      <c r="EB99" s="792">
        <v>850</v>
      </c>
      <c r="EC99" s="827"/>
      <c r="ED99" s="828">
        <v>850</v>
      </c>
      <c r="EE99" s="828">
        <v>57917</v>
      </c>
      <c r="EF99" s="827"/>
      <c r="EG99" s="828">
        <v>1.4676174525614242E-2</v>
      </c>
      <c r="EH99" s="827"/>
      <c r="EI99" s="794">
        <v>0</v>
      </c>
      <c r="EJ99" s="828"/>
      <c r="EK99" s="828">
        <v>0</v>
      </c>
      <c r="EL99" s="828"/>
      <c r="EM99" s="827"/>
      <c r="EN99" s="827"/>
      <c r="EO99" s="829"/>
      <c r="ES99" s="823" t="s">
        <v>488</v>
      </c>
      <c r="ET99" s="824" t="s">
        <v>489</v>
      </c>
      <c r="EU99" s="841">
        <v>4441152</v>
      </c>
    </row>
    <row r="100" spans="1:151" ht="15">
      <c r="A100" s="798" t="s">
        <v>547</v>
      </c>
      <c r="B100" s="799" t="s">
        <v>548</v>
      </c>
      <c r="C100" s="744">
        <v>4690</v>
      </c>
      <c r="D100" s="745">
        <v>4885</v>
      </c>
      <c r="E100" s="800"/>
      <c r="F100" s="800">
        <v>4885</v>
      </c>
      <c r="G100" s="800"/>
      <c r="H100" s="801">
        <v>4885</v>
      </c>
      <c r="K100" s="802" t="s">
        <v>547</v>
      </c>
      <c r="L100" s="803" t="s">
        <v>548</v>
      </c>
      <c r="M100" s="756">
        <v>8276495638</v>
      </c>
      <c r="N100" s="1099">
        <v>121148268</v>
      </c>
      <c r="O100" s="756">
        <f t="shared" si="4"/>
        <v>8155347370</v>
      </c>
      <c r="P100" s="802">
        <v>2014</v>
      </c>
      <c r="Q100" s="752">
        <v>0.99399999999999999</v>
      </c>
      <c r="R100" s="803">
        <f t="shared" si="5"/>
        <v>8204574819</v>
      </c>
      <c r="S100" s="806">
        <f t="shared" si="6"/>
        <v>121148268</v>
      </c>
      <c r="T100" s="803">
        <v>97718780</v>
      </c>
      <c r="U100" s="803">
        <v>565306759</v>
      </c>
      <c r="V100" s="803">
        <f t="shared" si="7"/>
        <v>8988748626</v>
      </c>
      <c r="X100" s="619" t="s">
        <v>547</v>
      </c>
      <c r="Y100" s="619" t="s">
        <v>548</v>
      </c>
      <c r="Z100" s="807">
        <v>8988748626</v>
      </c>
      <c r="AA100" s="808">
        <v>60044840.821680002</v>
      </c>
      <c r="AB100" s="756">
        <v>10990762</v>
      </c>
      <c r="AC100" s="756">
        <v>333116</v>
      </c>
      <c r="AD100" s="809">
        <v>71368718.821680009</v>
      </c>
      <c r="AE100" s="810">
        <v>4885</v>
      </c>
      <c r="AF100" s="807">
        <v>14610</v>
      </c>
      <c r="AG100" s="807">
        <v>2.5103</v>
      </c>
      <c r="AI100" s="619" t="s">
        <v>547</v>
      </c>
      <c r="AJ100" s="619" t="s">
        <v>548</v>
      </c>
      <c r="AK100" s="760">
        <v>71368718.821680009</v>
      </c>
      <c r="AL100" s="761">
        <v>4885</v>
      </c>
      <c r="AM100" s="811">
        <v>14610</v>
      </c>
      <c r="AN100" s="812">
        <v>2.5103</v>
      </c>
      <c r="AO100" s="813">
        <v>1.2998000000000001</v>
      </c>
      <c r="AP100" s="814">
        <v>0.81020000000000003</v>
      </c>
      <c r="AQ100" s="812">
        <v>1.5392000000000001</v>
      </c>
      <c r="AR100" s="815" t="s">
        <v>2</v>
      </c>
      <c r="AS100" s="825" t="s">
        <v>2</v>
      </c>
      <c r="AT100" s="826" t="s">
        <v>2</v>
      </c>
      <c r="AU100" s="814">
        <v>0</v>
      </c>
      <c r="AV100" s="812" t="s">
        <v>2</v>
      </c>
      <c r="AW100" s="811">
        <v>0</v>
      </c>
      <c r="BB100" s="619" t="s">
        <v>547</v>
      </c>
      <c r="BC100" s="619" t="s">
        <v>674</v>
      </c>
      <c r="BD100" s="768">
        <v>8988748626</v>
      </c>
      <c r="BE100" s="769">
        <v>312.50900000000001</v>
      </c>
      <c r="BF100" s="808">
        <v>28763167</v>
      </c>
      <c r="BG100" s="816">
        <v>1.2998000000000001</v>
      </c>
      <c r="BH100" s="673"/>
      <c r="BI100" s="770">
        <v>4885</v>
      </c>
      <c r="BJ100" s="808">
        <v>15.63</v>
      </c>
      <c r="BK100" s="770">
        <v>53725</v>
      </c>
      <c r="BL100" s="810">
        <v>172</v>
      </c>
      <c r="BN100" s="619" t="s">
        <v>545</v>
      </c>
      <c r="BO100" s="619" t="s">
        <v>546</v>
      </c>
      <c r="BP100" s="817">
        <v>1.0349999999999999</v>
      </c>
      <c r="BQ100" s="772">
        <v>1</v>
      </c>
      <c r="BR100" s="772">
        <v>1.015068493150685</v>
      </c>
      <c r="BS100" s="774"/>
      <c r="BT100" s="819">
        <v>2013</v>
      </c>
      <c r="BU100" s="776">
        <v>1.0134000000000001</v>
      </c>
      <c r="BV100" s="777"/>
      <c r="BW100" s="778">
        <v>0.81</v>
      </c>
      <c r="BX100" s="778">
        <v>0.82099999999999995</v>
      </c>
      <c r="BY100" s="778">
        <v>1.2290000000000001</v>
      </c>
      <c r="BZ100" s="622"/>
      <c r="CA100" s="619" t="s">
        <v>547</v>
      </c>
      <c r="CB100" s="619" t="s">
        <v>674</v>
      </c>
      <c r="CC100" s="770">
        <v>30341</v>
      </c>
      <c r="CD100" s="770">
        <v>32194</v>
      </c>
      <c r="CE100" s="770">
        <v>33674</v>
      </c>
      <c r="CF100" s="820">
        <v>32069.666666666668</v>
      </c>
      <c r="CG100" s="820">
        <v>0.81020000000000003</v>
      </c>
      <c r="CH100" s="639"/>
      <c r="CI100" s="820">
        <v>-1604.3333333333321</v>
      </c>
      <c r="CJ100" s="820">
        <v>-4.7600000000000003E-2</v>
      </c>
      <c r="CL100" s="619" t="s">
        <v>547</v>
      </c>
      <c r="CM100" s="619" t="s">
        <v>674</v>
      </c>
      <c r="CN100" s="780" t="s">
        <v>2</v>
      </c>
      <c r="CO100" s="781"/>
      <c r="CP100" s="780">
        <v>4885</v>
      </c>
      <c r="CQ100" s="787">
        <v>12558345</v>
      </c>
      <c r="CR100" s="787">
        <v>0</v>
      </c>
      <c r="CS100" s="787">
        <v>12558345</v>
      </c>
      <c r="CT100" s="787">
        <v>2570.8000000000002</v>
      </c>
      <c r="CU100" s="781"/>
      <c r="CV100" s="822" t="s">
        <v>2</v>
      </c>
      <c r="CW100" s="787" t="s">
        <v>2</v>
      </c>
      <c r="CX100" s="785" t="s">
        <v>2</v>
      </c>
      <c r="CY100" s="786"/>
      <c r="CZ100" s="787">
        <v>0.311</v>
      </c>
      <c r="DA100" s="787" t="s">
        <v>2</v>
      </c>
      <c r="DB100" s="781"/>
      <c r="DC100" s="785" t="s">
        <v>2</v>
      </c>
      <c r="DX100" s="1038" t="s">
        <v>383</v>
      </c>
      <c r="DY100" s="1038" t="s">
        <v>383</v>
      </c>
      <c r="DZ100" s="1038" t="s">
        <v>744</v>
      </c>
      <c r="EA100" s="1039" t="s">
        <v>384</v>
      </c>
      <c r="EB100" s="792">
        <v>8198</v>
      </c>
      <c r="EC100" s="793"/>
      <c r="ED100" s="794">
        <v>8198</v>
      </c>
      <c r="EE100" s="794"/>
      <c r="EF100" s="793"/>
      <c r="EG100" s="794">
        <v>0.93318155947638015</v>
      </c>
      <c r="EH100" s="793"/>
      <c r="EI100" s="794">
        <v>3693653</v>
      </c>
      <c r="EJ100" s="794"/>
      <c r="EK100" s="794">
        <v>3446849</v>
      </c>
      <c r="EL100" s="794">
        <v>3693653</v>
      </c>
      <c r="EM100" s="793">
        <v>0</v>
      </c>
      <c r="EN100" s="793"/>
      <c r="EO100" s="795"/>
      <c r="ES100" s="823" t="s">
        <v>129</v>
      </c>
      <c r="ET100" s="824" t="s">
        <v>130</v>
      </c>
      <c r="EU100" s="841">
        <v>1619405</v>
      </c>
    </row>
    <row r="101" spans="1:151" ht="15">
      <c r="A101" s="798" t="s">
        <v>549</v>
      </c>
      <c r="B101" s="799" t="s">
        <v>550</v>
      </c>
      <c r="C101" s="744">
        <v>18670</v>
      </c>
      <c r="D101" s="745">
        <v>19658</v>
      </c>
      <c r="E101" s="800"/>
      <c r="F101" s="800">
        <v>19658</v>
      </c>
      <c r="G101" s="800"/>
      <c r="H101" s="801">
        <v>19658</v>
      </c>
      <c r="K101" s="802" t="s">
        <v>549</v>
      </c>
      <c r="L101" s="803" t="s">
        <v>550</v>
      </c>
      <c r="M101" s="756">
        <v>5922885319</v>
      </c>
      <c r="N101" s="1099">
        <v>277829623</v>
      </c>
      <c r="O101" s="756">
        <f t="shared" si="4"/>
        <v>5645055696</v>
      </c>
      <c r="P101" s="802">
        <v>2011</v>
      </c>
      <c r="Q101" s="752">
        <v>1.0014000000000001</v>
      </c>
      <c r="R101" s="803">
        <f t="shared" si="5"/>
        <v>5637163667</v>
      </c>
      <c r="S101" s="806">
        <f t="shared" si="6"/>
        <v>277829623</v>
      </c>
      <c r="T101" s="803">
        <v>653524910</v>
      </c>
      <c r="U101" s="803">
        <v>1590354214</v>
      </c>
      <c r="V101" s="803">
        <f t="shared" si="7"/>
        <v>8158872414</v>
      </c>
      <c r="X101" s="619" t="s">
        <v>549</v>
      </c>
      <c r="Y101" s="619" t="s">
        <v>550</v>
      </c>
      <c r="Z101" s="807">
        <v>8158872414</v>
      </c>
      <c r="AA101" s="808">
        <v>54501267.72552</v>
      </c>
      <c r="AB101" s="756">
        <v>19249095</v>
      </c>
      <c r="AC101" s="756">
        <v>600162</v>
      </c>
      <c r="AD101" s="809">
        <v>74350524.72552</v>
      </c>
      <c r="AE101" s="810">
        <v>19658</v>
      </c>
      <c r="AF101" s="807">
        <v>3782</v>
      </c>
      <c r="AG101" s="807">
        <v>0.64980000000000004</v>
      </c>
      <c r="AI101" s="619" t="s">
        <v>549</v>
      </c>
      <c r="AJ101" s="619" t="s">
        <v>550</v>
      </c>
      <c r="AK101" s="760">
        <v>74350524.72552</v>
      </c>
      <c r="AL101" s="761">
        <v>19658</v>
      </c>
      <c r="AM101" s="811">
        <v>3782</v>
      </c>
      <c r="AN101" s="812">
        <v>0.64980000000000004</v>
      </c>
      <c r="AO101" s="813">
        <v>0.66720000000000002</v>
      </c>
      <c r="AP101" s="814">
        <v>0.8911</v>
      </c>
      <c r="AQ101" s="812">
        <v>0.7722</v>
      </c>
      <c r="AR101" s="815">
        <v>0.7722</v>
      </c>
      <c r="AS101" s="825">
        <v>1412.21</v>
      </c>
      <c r="AT101" s="826">
        <v>416.6099999999999</v>
      </c>
      <c r="AU101" s="814">
        <v>8189719</v>
      </c>
      <c r="AV101" s="812">
        <v>0.69799999999999995</v>
      </c>
      <c r="AW101" s="811">
        <v>5716424</v>
      </c>
      <c r="BB101" s="619" t="s">
        <v>549</v>
      </c>
      <c r="BC101" s="619" t="s">
        <v>675</v>
      </c>
      <c r="BD101" s="768">
        <v>8158872414</v>
      </c>
      <c r="BE101" s="769">
        <v>552.56899999999996</v>
      </c>
      <c r="BF101" s="808">
        <v>14765346</v>
      </c>
      <c r="BG101" s="816">
        <v>0.66720000000000002</v>
      </c>
      <c r="BH101" s="673"/>
      <c r="BI101" s="770">
        <v>19658</v>
      </c>
      <c r="BJ101" s="808">
        <v>35.58</v>
      </c>
      <c r="BK101" s="770">
        <v>125011</v>
      </c>
      <c r="BL101" s="810">
        <v>226</v>
      </c>
      <c r="BN101" s="619" t="s">
        <v>547</v>
      </c>
      <c r="BO101" s="619" t="s">
        <v>548</v>
      </c>
      <c r="BP101" s="772">
        <v>0.98882352941176466</v>
      </c>
      <c r="BQ101" s="817">
        <v>0.99697117071045938</v>
      </c>
      <c r="BR101" s="772">
        <v>0.9936491935483871</v>
      </c>
      <c r="BS101" s="774"/>
      <c r="BT101" s="819">
        <v>2014</v>
      </c>
      <c r="BU101" s="776">
        <v>0.99399999999999999</v>
      </c>
      <c r="BV101" s="777"/>
      <c r="BW101" s="778">
        <v>0.313</v>
      </c>
      <c r="BX101" s="778">
        <v>0.311</v>
      </c>
      <c r="BY101" s="778">
        <v>0.46560000000000001</v>
      </c>
      <c r="BZ101" s="622"/>
      <c r="CA101" s="619" t="s">
        <v>549</v>
      </c>
      <c r="CB101" s="619" t="s">
        <v>675</v>
      </c>
      <c r="CC101" s="770">
        <v>34120</v>
      </c>
      <c r="CD101" s="770">
        <v>35391</v>
      </c>
      <c r="CE101" s="770">
        <v>36303</v>
      </c>
      <c r="CF101" s="820">
        <v>35271.333333333336</v>
      </c>
      <c r="CG101" s="820">
        <v>0.8911</v>
      </c>
      <c r="CH101" s="639"/>
      <c r="CI101" s="820">
        <v>-1031.6666666666642</v>
      </c>
      <c r="CJ101" s="820">
        <v>-2.8400000000000002E-2</v>
      </c>
      <c r="CL101" s="619" t="s">
        <v>549</v>
      </c>
      <c r="CM101" s="619" t="s">
        <v>675</v>
      </c>
      <c r="CN101" s="780">
        <v>0.7722</v>
      </c>
      <c r="CO101" s="781"/>
      <c r="CP101" s="780">
        <v>19658</v>
      </c>
      <c r="CQ101" s="787">
        <v>19369728</v>
      </c>
      <c r="CR101" s="787">
        <v>0</v>
      </c>
      <c r="CS101" s="787">
        <v>19369728</v>
      </c>
      <c r="CT101" s="787">
        <v>985.34</v>
      </c>
      <c r="CU101" s="781"/>
      <c r="CV101" s="822">
        <v>1412.21</v>
      </c>
      <c r="CW101" s="787">
        <v>416.6099999999999</v>
      </c>
      <c r="CX101" s="785">
        <v>0.69799999999999995</v>
      </c>
      <c r="CY101" s="786"/>
      <c r="CZ101" s="787">
        <v>0.66400000000000003</v>
      </c>
      <c r="DA101" s="787" t="s">
        <v>2</v>
      </c>
      <c r="DB101" s="781"/>
      <c r="DC101" s="785">
        <v>0.69799999999999995</v>
      </c>
      <c r="DX101" s="1037" t="s">
        <v>383</v>
      </c>
      <c r="DY101" s="1037" t="s">
        <v>73</v>
      </c>
      <c r="DZ101" s="1038" t="s">
        <v>6</v>
      </c>
      <c r="EA101" s="1039" t="s">
        <v>536</v>
      </c>
      <c r="EB101" s="792">
        <v>263</v>
      </c>
      <c r="EC101" s="793"/>
      <c r="ED101" s="794">
        <v>263</v>
      </c>
      <c r="EE101" s="794"/>
      <c r="EF101" s="793"/>
      <c r="EG101" s="794">
        <v>2.9937393284006828E-2</v>
      </c>
      <c r="EH101" s="793"/>
      <c r="EI101" s="794">
        <v>0</v>
      </c>
      <c r="EJ101" s="794"/>
      <c r="EK101" s="794">
        <v>110578</v>
      </c>
      <c r="EL101" s="794"/>
      <c r="EM101" s="793"/>
      <c r="EN101" s="793"/>
      <c r="EO101" s="795"/>
      <c r="ES101" s="823" t="s">
        <v>490</v>
      </c>
      <c r="ET101" s="824" t="s">
        <v>491</v>
      </c>
      <c r="EU101" s="841">
        <v>3735611</v>
      </c>
    </row>
    <row r="102" spans="1:151" ht="15">
      <c r="A102" s="798" t="s">
        <v>551</v>
      </c>
      <c r="B102" s="799" t="s">
        <v>552</v>
      </c>
      <c r="C102" s="744">
        <v>9418</v>
      </c>
      <c r="D102" s="745">
        <v>9634</v>
      </c>
      <c r="E102" s="800"/>
      <c r="F102" s="800">
        <v>9634</v>
      </c>
      <c r="G102" s="800"/>
      <c r="H102" s="801">
        <v>9634</v>
      </c>
      <c r="K102" s="802" t="s">
        <v>551</v>
      </c>
      <c r="L102" s="803" t="s">
        <v>552</v>
      </c>
      <c r="M102" s="756">
        <v>4281625401</v>
      </c>
      <c r="N102" s="1099">
        <v>318098860</v>
      </c>
      <c r="O102" s="756">
        <f t="shared" si="4"/>
        <v>3963526541</v>
      </c>
      <c r="P102" s="802">
        <v>2013</v>
      </c>
      <c r="Q102" s="752">
        <v>0.93820000000000003</v>
      </c>
      <c r="R102" s="803">
        <f t="shared" si="5"/>
        <v>4224607270</v>
      </c>
      <c r="S102" s="806">
        <f t="shared" si="6"/>
        <v>318098860</v>
      </c>
      <c r="T102" s="803">
        <v>195997886</v>
      </c>
      <c r="U102" s="803">
        <v>967757978</v>
      </c>
      <c r="V102" s="803">
        <f t="shared" si="7"/>
        <v>5706461994</v>
      </c>
      <c r="X102" s="619" t="s">
        <v>551</v>
      </c>
      <c r="Y102" s="619" t="s">
        <v>552</v>
      </c>
      <c r="Z102" s="807">
        <v>5706461994</v>
      </c>
      <c r="AA102" s="808">
        <v>38119166.11992</v>
      </c>
      <c r="AB102" s="756">
        <v>13152551</v>
      </c>
      <c r="AC102" s="756">
        <v>333143</v>
      </c>
      <c r="AD102" s="809">
        <v>51604860.11992</v>
      </c>
      <c r="AE102" s="810">
        <v>9634</v>
      </c>
      <c r="AF102" s="807">
        <v>5357</v>
      </c>
      <c r="AG102" s="807">
        <v>0.9204</v>
      </c>
      <c r="AI102" s="619" t="s">
        <v>551</v>
      </c>
      <c r="AJ102" s="619" t="s">
        <v>552</v>
      </c>
      <c r="AK102" s="760">
        <v>51604860.11992</v>
      </c>
      <c r="AL102" s="761">
        <v>9634</v>
      </c>
      <c r="AM102" s="811">
        <v>5357</v>
      </c>
      <c r="AN102" s="812">
        <v>0.9204</v>
      </c>
      <c r="AO102" s="813">
        <v>0.34060000000000001</v>
      </c>
      <c r="AP102" s="814">
        <v>0.79079999999999995</v>
      </c>
      <c r="AQ102" s="812">
        <v>0.79770000000000008</v>
      </c>
      <c r="AR102" s="815">
        <v>0.79770000000000008</v>
      </c>
      <c r="AS102" s="825">
        <v>1458.85</v>
      </c>
      <c r="AT102" s="826">
        <v>369.97</v>
      </c>
      <c r="AU102" s="814">
        <v>3564291</v>
      </c>
      <c r="AV102" s="812">
        <v>0.81</v>
      </c>
      <c r="AW102" s="811">
        <v>2887076</v>
      </c>
      <c r="BB102" s="619" t="s">
        <v>551</v>
      </c>
      <c r="BC102" s="619" t="s">
        <v>676</v>
      </c>
      <c r="BD102" s="768">
        <v>5706461994</v>
      </c>
      <c r="BE102" s="769">
        <v>757.18600000000004</v>
      </c>
      <c r="BF102" s="808">
        <v>7536407</v>
      </c>
      <c r="BG102" s="816">
        <v>0.34060000000000001</v>
      </c>
      <c r="BH102" s="673"/>
      <c r="BI102" s="770">
        <v>9634</v>
      </c>
      <c r="BJ102" s="808">
        <v>12.72</v>
      </c>
      <c r="BK102" s="770">
        <v>69644</v>
      </c>
      <c r="BL102" s="810">
        <v>92</v>
      </c>
      <c r="BN102" s="619" t="s">
        <v>549</v>
      </c>
      <c r="BO102" s="619" t="s">
        <v>550</v>
      </c>
      <c r="BP102" s="772">
        <v>1.0063698630136986</v>
      </c>
      <c r="BQ102" s="772">
        <v>1.0036592662080466</v>
      </c>
      <c r="BR102" s="772">
        <v>0.99819157088122612</v>
      </c>
      <c r="BS102" s="774"/>
      <c r="BT102" s="819">
        <v>2011</v>
      </c>
      <c r="BU102" s="776">
        <v>1.0014000000000001</v>
      </c>
      <c r="BV102" s="777"/>
      <c r="BW102" s="778">
        <v>0.66349999999999998</v>
      </c>
      <c r="BX102" s="778">
        <v>0.66400000000000003</v>
      </c>
      <c r="BY102" s="778">
        <v>0.99399999999999999</v>
      </c>
      <c r="BZ102" s="622"/>
      <c r="CA102" s="619" t="s">
        <v>551</v>
      </c>
      <c r="CB102" s="619" t="s">
        <v>676</v>
      </c>
      <c r="CC102" s="770">
        <v>29706</v>
      </c>
      <c r="CD102" s="770">
        <v>31101</v>
      </c>
      <c r="CE102" s="770">
        <v>33104</v>
      </c>
      <c r="CF102" s="820">
        <v>31303.666666666668</v>
      </c>
      <c r="CG102" s="820">
        <v>0.79079999999999995</v>
      </c>
      <c r="CH102" s="639"/>
      <c r="CI102" s="820">
        <v>-1800.3333333333321</v>
      </c>
      <c r="CJ102" s="820">
        <v>-5.4399999999999997E-2</v>
      </c>
      <c r="CL102" s="619" t="s">
        <v>551</v>
      </c>
      <c r="CM102" s="619" t="s">
        <v>676</v>
      </c>
      <c r="CN102" s="780">
        <v>0.79770000000000008</v>
      </c>
      <c r="CO102" s="781"/>
      <c r="CP102" s="780">
        <v>9634</v>
      </c>
      <c r="CQ102" s="787">
        <v>11386728</v>
      </c>
      <c r="CR102" s="787">
        <v>0</v>
      </c>
      <c r="CS102" s="787">
        <v>11386728</v>
      </c>
      <c r="CT102" s="787">
        <v>1181.93</v>
      </c>
      <c r="CU102" s="781"/>
      <c r="CV102" s="822">
        <v>1458.85</v>
      </c>
      <c r="CW102" s="787">
        <v>369.97</v>
      </c>
      <c r="CX102" s="785">
        <v>0.81</v>
      </c>
      <c r="CY102" s="786"/>
      <c r="CZ102" s="787">
        <v>0.629</v>
      </c>
      <c r="DA102" s="787" t="s">
        <v>2</v>
      </c>
      <c r="DB102" s="781"/>
      <c r="DC102" s="785">
        <v>0.81</v>
      </c>
      <c r="DX102" s="1040" t="s">
        <v>383</v>
      </c>
      <c r="DY102" s="1040" t="s">
        <v>924</v>
      </c>
      <c r="DZ102" s="1040" t="s">
        <v>6</v>
      </c>
      <c r="EA102" s="1041" t="s">
        <v>925</v>
      </c>
      <c r="EB102" s="792">
        <v>324</v>
      </c>
      <c r="EC102" s="827"/>
      <c r="ED102" s="828">
        <v>324</v>
      </c>
      <c r="EE102" s="828">
        <v>8785</v>
      </c>
      <c r="EF102" s="827"/>
      <c r="EG102" s="828">
        <v>3.6881047239612975E-2</v>
      </c>
      <c r="EH102" s="827"/>
      <c r="EI102" s="794">
        <v>0</v>
      </c>
      <c r="EJ102" s="828"/>
      <c r="EK102" s="828">
        <v>136226</v>
      </c>
      <c r="EL102" s="828"/>
      <c r="EM102" s="827"/>
      <c r="EN102" s="827"/>
      <c r="EO102" s="829"/>
      <c r="ES102" s="823" t="s">
        <v>492</v>
      </c>
      <c r="ET102" s="824" t="s">
        <v>493</v>
      </c>
      <c r="EU102" s="841">
        <v>2759836</v>
      </c>
    </row>
    <row r="103" spans="1:151" ht="15">
      <c r="A103" s="798" t="s">
        <v>553</v>
      </c>
      <c r="B103" s="799" t="s">
        <v>554</v>
      </c>
      <c r="C103" s="744">
        <v>11554</v>
      </c>
      <c r="D103" s="745">
        <v>13359</v>
      </c>
      <c r="E103" s="800"/>
      <c r="F103" s="800">
        <v>13359</v>
      </c>
      <c r="G103" s="800"/>
      <c r="H103" s="801">
        <v>13359</v>
      </c>
      <c r="K103" s="802" t="s">
        <v>553</v>
      </c>
      <c r="L103" s="803" t="s">
        <v>554</v>
      </c>
      <c r="M103" s="756">
        <v>4608683575</v>
      </c>
      <c r="N103" s="1099">
        <v>186446521</v>
      </c>
      <c r="O103" s="756">
        <f t="shared" si="4"/>
        <v>4422237054</v>
      </c>
      <c r="P103" s="802">
        <v>2016</v>
      </c>
      <c r="Q103" s="752">
        <v>1.007792507204611</v>
      </c>
      <c r="R103" s="803">
        <f t="shared" si="5"/>
        <v>4388043196</v>
      </c>
      <c r="S103" s="806">
        <f t="shared" si="6"/>
        <v>186446521</v>
      </c>
      <c r="T103" s="803">
        <v>107658512</v>
      </c>
      <c r="U103" s="803">
        <v>1939649712</v>
      </c>
      <c r="V103" s="803">
        <f t="shared" si="7"/>
        <v>6621797941</v>
      </c>
      <c r="X103" s="619" t="s">
        <v>553</v>
      </c>
      <c r="Y103" s="619" t="s">
        <v>554</v>
      </c>
      <c r="Z103" s="807">
        <v>6621797941</v>
      </c>
      <c r="AA103" s="808">
        <v>44233610.24588</v>
      </c>
      <c r="AB103" s="756">
        <v>13312662</v>
      </c>
      <c r="AC103" s="756">
        <v>416137</v>
      </c>
      <c r="AD103" s="809">
        <v>57962409.24588</v>
      </c>
      <c r="AE103" s="810">
        <v>13359</v>
      </c>
      <c r="AF103" s="807">
        <v>4339</v>
      </c>
      <c r="AG103" s="807">
        <v>0.74550000000000005</v>
      </c>
      <c r="AI103" s="619" t="s">
        <v>553</v>
      </c>
      <c r="AJ103" s="619" t="s">
        <v>554</v>
      </c>
      <c r="AK103" s="760">
        <v>57962409.24588</v>
      </c>
      <c r="AL103" s="761">
        <v>13359</v>
      </c>
      <c r="AM103" s="811">
        <v>4339</v>
      </c>
      <c r="AN103" s="812">
        <v>0.74550000000000005</v>
      </c>
      <c r="AO103" s="813">
        <v>0.80640000000000001</v>
      </c>
      <c r="AP103" s="814">
        <v>0.92249999999999999</v>
      </c>
      <c r="AQ103" s="812">
        <v>0.84010000000000007</v>
      </c>
      <c r="AR103" s="815">
        <v>0.84010000000000007</v>
      </c>
      <c r="AS103" s="825">
        <v>1536.39</v>
      </c>
      <c r="AT103" s="826">
        <v>292.42999999999984</v>
      </c>
      <c r="AU103" s="814">
        <v>3906572</v>
      </c>
      <c r="AV103" s="812">
        <v>1</v>
      </c>
      <c r="AW103" s="811">
        <v>3906572</v>
      </c>
      <c r="BB103" s="619" t="s">
        <v>553</v>
      </c>
      <c r="BC103" s="619" t="s">
        <v>677</v>
      </c>
      <c r="BD103" s="768">
        <v>6621797941</v>
      </c>
      <c r="BE103" s="769">
        <v>371.089</v>
      </c>
      <c r="BF103" s="808">
        <v>17844231</v>
      </c>
      <c r="BG103" s="816">
        <v>0.80640000000000001</v>
      </c>
      <c r="BH103" s="673"/>
      <c r="BI103" s="770">
        <v>13359</v>
      </c>
      <c r="BJ103" s="808">
        <v>36</v>
      </c>
      <c r="BK103" s="770">
        <v>81616</v>
      </c>
      <c r="BL103" s="810">
        <v>220</v>
      </c>
      <c r="BN103" s="619" t="s">
        <v>551</v>
      </c>
      <c r="BO103" s="619" t="s">
        <v>552</v>
      </c>
      <c r="BP103" s="817">
        <v>0.93243243243243246</v>
      </c>
      <c r="BQ103" s="772">
        <v>0.9499463401210787</v>
      </c>
      <c r="BR103" s="772">
        <v>0.93230144927536229</v>
      </c>
      <c r="BS103" s="774"/>
      <c r="BT103" s="819">
        <v>2013</v>
      </c>
      <c r="BU103" s="776">
        <v>0.93820000000000003</v>
      </c>
      <c r="BV103" s="777"/>
      <c r="BW103" s="778">
        <v>0.67</v>
      </c>
      <c r="BX103" s="778">
        <v>0.629</v>
      </c>
      <c r="BY103" s="778">
        <v>0.94159999999999999</v>
      </c>
      <c r="BZ103" s="622"/>
      <c r="CA103" s="619" t="s">
        <v>553</v>
      </c>
      <c r="CB103" s="619" t="s">
        <v>677</v>
      </c>
      <c r="CC103" s="770">
        <v>35296</v>
      </c>
      <c r="CD103" s="770">
        <v>36485</v>
      </c>
      <c r="CE103" s="770">
        <v>37761</v>
      </c>
      <c r="CF103" s="820">
        <v>36514</v>
      </c>
      <c r="CG103" s="820">
        <v>0.92249999999999999</v>
      </c>
      <c r="CH103" s="639"/>
      <c r="CI103" s="820">
        <v>-1247</v>
      </c>
      <c r="CJ103" s="820">
        <v>-3.3000000000000002E-2</v>
      </c>
      <c r="CL103" s="619" t="s">
        <v>553</v>
      </c>
      <c r="CM103" s="619" t="s">
        <v>677</v>
      </c>
      <c r="CN103" s="780">
        <v>0.84010000000000007</v>
      </c>
      <c r="CO103" s="781"/>
      <c r="CP103" s="780">
        <v>13359</v>
      </c>
      <c r="CQ103" s="787">
        <v>18823625</v>
      </c>
      <c r="CR103" s="787">
        <v>0</v>
      </c>
      <c r="CS103" s="787">
        <v>18823625</v>
      </c>
      <c r="CT103" s="787">
        <v>1409.06</v>
      </c>
      <c r="CU103" s="781"/>
      <c r="CV103" s="822">
        <v>1536.39</v>
      </c>
      <c r="CW103" s="787">
        <v>292.42999999999984</v>
      </c>
      <c r="CX103" s="785">
        <v>0.91700000000000004</v>
      </c>
      <c r="CY103" s="786"/>
      <c r="CZ103" s="787">
        <v>0.73599999999999999</v>
      </c>
      <c r="DA103" s="787">
        <v>1</v>
      </c>
      <c r="DB103" s="781"/>
      <c r="DC103" s="785">
        <v>1</v>
      </c>
      <c r="DX103" s="1038" t="s">
        <v>385</v>
      </c>
      <c r="DY103" s="1038" t="s">
        <v>385</v>
      </c>
      <c r="DZ103" s="1038" t="s">
        <v>744</v>
      </c>
      <c r="EA103" s="1039" t="s">
        <v>572</v>
      </c>
      <c r="EB103" s="792">
        <v>31804</v>
      </c>
      <c r="EC103" s="793"/>
      <c r="ED103" s="794">
        <v>31804</v>
      </c>
      <c r="EE103" s="794"/>
      <c r="EF103" s="793"/>
      <c r="EG103" s="794">
        <v>0.91538107299102001</v>
      </c>
      <c r="EH103" s="793"/>
      <c r="EI103" s="794">
        <v>4238073</v>
      </c>
      <c r="EJ103" s="794"/>
      <c r="EK103" s="794">
        <v>3879452</v>
      </c>
      <c r="EL103" s="794">
        <v>4238073</v>
      </c>
      <c r="EM103" s="793">
        <v>0</v>
      </c>
      <c r="EN103" s="793"/>
      <c r="EO103" s="795"/>
      <c r="ES103" s="823" t="s">
        <v>494</v>
      </c>
      <c r="ET103" s="824" t="s">
        <v>495</v>
      </c>
      <c r="EU103" s="841">
        <v>2122382</v>
      </c>
    </row>
    <row r="104" spans="1:151" ht="15">
      <c r="A104" s="798" t="s">
        <v>555</v>
      </c>
      <c r="B104" s="799" t="s">
        <v>556</v>
      </c>
      <c r="C104" s="744">
        <v>5257</v>
      </c>
      <c r="D104" s="745">
        <v>5257</v>
      </c>
      <c r="E104" s="800"/>
      <c r="F104" s="800">
        <v>5257</v>
      </c>
      <c r="G104" s="800"/>
      <c r="H104" s="801">
        <v>5257</v>
      </c>
      <c r="K104" s="802" t="s">
        <v>555</v>
      </c>
      <c r="L104" s="803" t="s">
        <v>556</v>
      </c>
      <c r="M104" s="756">
        <v>2288899979</v>
      </c>
      <c r="N104" s="1099">
        <v>262977740</v>
      </c>
      <c r="O104" s="756">
        <f t="shared" si="4"/>
        <v>2025922239</v>
      </c>
      <c r="P104" s="802">
        <v>2009</v>
      </c>
      <c r="Q104" s="752">
        <v>1.0279</v>
      </c>
      <c r="R104" s="803">
        <f t="shared" si="5"/>
        <v>1970933203</v>
      </c>
      <c r="S104" s="806">
        <f t="shared" si="6"/>
        <v>262977740</v>
      </c>
      <c r="T104" s="803">
        <v>90375005</v>
      </c>
      <c r="U104" s="803">
        <v>612646282</v>
      </c>
      <c r="V104" s="803">
        <f t="shared" si="7"/>
        <v>2936932230</v>
      </c>
      <c r="X104" s="619" t="s">
        <v>555</v>
      </c>
      <c r="Y104" s="619" t="s">
        <v>556</v>
      </c>
      <c r="Z104" s="807">
        <v>2936932230</v>
      </c>
      <c r="AA104" s="808">
        <v>19618707.296399999</v>
      </c>
      <c r="AB104" s="756">
        <v>5368758</v>
      </c>
      <c r="AC104" s="756">
        <v>248182</v>
      </c>
      <c r="AD104" s="809">
        <v>25235647.296399999</v>
      </c>
      <c r="AE104" s="810">
        <v>5257</v>
      </c>
      <c r="AF104" s="807">
        <v>4800</v>
      </c>
      <c r="AG104" s="807">
        <v>0.82469999999999999</v>
      </c>
      <c r="AI104" s="619" t="s">
        <v>555</v>
      </c>
      <c r="AJ104" s="619" t="s">
        <v>556</v>
      </c>
      <c r="AK104" s="760">
        <v>25235647.296399999</v>
      </c>
      <c r="AL104" s="761">
        <v>5257</v>
      </c>
      <c r="AM104" s="811">
        <v>4800</v>
      </c>
      <c r="AN104" s="812">
        <v>0.82469999999999999</v>
      </c>
      <c r="AO104" s="813">
        <v>0.39550000000000002</v>
      </c>
      <c r="AP104" s="814">
        <v>0.82479999999999998</v>
      </c>
      <c r="AQ104" s="812">
        <v>0.78189999999999993</v>
      </c>
      <c r="AR104" s="815">
        <v>0.78189999999999993</v>
      </c>
      <c r="AS104" s="825">
        <v>1429.95</v>
      </c>
      <c r="AT104" s="826">
        <v>398.86999999999989</v>
      </c>
      <c r="AU104" s="814">
        <v>2096860</v>
      </c>
      <c r="AV104" s="812">
        <v>1</v>
      </c>
      <c r="AW104" s="811">
        <v>2096860</v>
      </c>
      <c r="BB104" s="619" t="s">
        <v>555</v>
      </c>
      <c r="BC104" s="619" t="s">
        <v>678</v>
      </c>
      <c r="BD104" s="768">
        <v>2936932230</v>
      </c>
      <c r="BE104" s="769">
        <v>335.55399999999997</v>
      </c>
      <c r="BF104" s="808">
        <v>8752488</v>
      </c>
      <c r="BG104" s="816">
        <v>0.39550000000000002</v>
      </c>
      <c r="BH104" s="673"/>
      <c r="BI104" s="770">
        <v>5257</v>
      </c>
      <c r="BJ104" s="808">
        <v>15.67</v>
      </c>
      <c r="BK104" s="770">
        <v>37675</v>
      </c>
      <c r="BL104" s="810">
        <v>112</v>
      </c>
      <c r="BN104" s="619" t="s">
        <v>553</v>
      </c>
      <c r="BO104" s="619" t="s">
        <v>554</v>
      </c>
      <c r="BP104" s="772">
        <v>1.103695652173913</v>
      </c>
      <c r="BQ104" s="772">
        <v>1.0886121933382089</v>
      </c>
      <c r="BR104" s="772">
        <v>1.007792507204611</v>
      </c>
      <c r="BS104" s="774"/>
      <c r="BT104" s="819">
        <v>2016</v>
      </c>
      <c r="BU104" s="776">
        <v>1.007792507204611</v>
      </c>
      <c r="BV104" s="777"/>
      <c r="BW104" s="778">
        <v>0.73</v>
      </c>
      <c r="BX104" s="778">
        <v>0.73599999999999999</v>
      </c>
      <c r="BY104" s="778">
        <v>1.1017999999999999</v>
      </c>
      <c r="BZ104" s="622"/>
      <c r="CA104" s="619" t="s">
        <v>555</v>
      </c>
      <c r="CB104" s="619" t="s">
        <v>678</v>
      </c>
      <c r="CC104" s="770">
        <v>30650</v>
      </c>
      <c r="CD104" s="770">
        <v>33216</v>
      </c>
      <c r="CE104" s="770">
        <v>34081</v>
      </c>
      <c r="CF104" s="820">
        <v>32649</v>
      </c>
      <c r="CG104" s="820">
        <v>0.82479999999999998</v>
      </c>
      <c r="CH104" s="639"/>
      <c r="CI104" s="820">
        <v>-1432</v>
      </c>
      <c r="CJ104" s="820">
        <v>-4.2000000000000003E-2</v>
      </c>
      <c r="CL104" s="619" t="s">
        <v>555</v>
      </c>
      <c r="CM104" s="619" t="s">
        <v>678</v>
      </c>
      <c r="CN104" s="780">
        <v>0.78189999999999993</v>
      </c>
      <c r="CO104" s="781"/>
      <c r="CP104" s="780">
        <v>5257</v>
      </c>
      <c r="CQ104" s="787">
        <v>6040725</v>
      </c>
      <c r="CR104" s="787">
        <v>0</v>
      </c>
      <c r="CS104" s="787">
        <v>6040725</v>
      </c>
      <c r="CT104" s="787">
        <v>1149.08</v>
      </c>
      <c r="CU104" s="781"/>
      <c r="CV104" s="822">
        <v>1429.95</v>
      </c>
      <c r="CW104" s="787">
        <v>398.86999999999989</v>
      </c>
      <c r="CX104" s="785">
        <v>0.80400000000000005</v>
      </c>
      <c r="CY104" s="786"/>
      <c r="CZ104" s="787">
        <v>0.67800000000000005</v>
      </c>
      <c r="DA104" s="787">
        <v>1</v>
      </c>
      <c r="DB104" s="781"/>
      <c r="DC104" s="785">
        <v>1</v>
      </c>
      <c r="DX104" s="1038" t="s">
        <v>385</v>
      </c>
      <c r="DY104" s="1038" t="s">
        <v>74</v>
      </c>
      <c r="DZ104" s="1038" t="s">
        <v>6</v>
      </c>
      <c r="EA104" s="1039" t="s">
        <v>75</v>
      </c>
      <c r="EB104" s="792">
        <v>1440</v>
      </c>
      <c r="EC104" s="793"/>
      <c r="ED104" s="794">
        <v>1440</v>
      </c>
      <c r="EE104" s="794"/>
      <c r="EF104" s="793"/>
      <c r="EG104" s="794">
        <v>4.1446005065622842E-2</v>
      </c>
      <c r="EH104" s="793"/>
      <c r="EI104" s="794">
        <v>0</v>
      </c>
      <c r="EJ104" s="794"/>
      <c r="EK104" s="794">
        <v>175651</v>
      </c>
      <c r="EL104" s="794"/>
      <c r="EM104" s="793"/>
      <c r="EN104" s="793"/>
      <c r="EO104" s="795"/>
      <c r="ES104" s="823" t="s">
        <v>496</v>
      </c>
      <c r="ET104" s="824" t="s">
        <v>497</v>
      </c>
      <c r="EU104" s="841">
        <v>2506524</v>
      </c>
    </row>
    <row r="105" spans="1:151" ht="15.75" thickBot="1">
      <c r="A105" s="847" t="s">
        <v>557</v>
      </c>
      <c r="B105" s="848" t="s">
        <v>558</v>
      </c>
      <c r="C105" s="744">
        <v>2204</v>
      </c>
      <c r="D105" s="745">
        <v>2204</v>
      </c>
      <c r="E105" s="849"/>
      <c r="F105" s="849">
        <v>2204</v>
      </c>
      <c r="G105" s="849"/>
      <c r="H105" s="850">
        <v>2204</v>
      </c>
      <c r="K105" s="851" t="s">
        <v>557</v>
      </c>
      <c r="L105" s="852" t="s">
        <v>558</v>
      </c>
      <c r="M105" s="1101">
        <v>2016946705</v>
      </c>
      <c r="N105" s="1102">
        <v>95026220</v>
      </c>
      <c r="O105" s="1101">
        <f t="shared" si="4"/>
        <v>1921920485</v>
      </c>
      <c r="P105" s="802">
        <v>2016</v>
      </c>
      <c r="Q105" s="752">
        <v>0.99387499999999984</v>
      </c>
      <c r="R105" s="852">
        <f t="shared" si="5"/>
        <v>1933764794</v>
      </c>
      <c r="S105" s="855">
        <f t="shared" si="6"/>
        <v>95026220</v>
      </c>
      <c r="T105" s="852">
        <v>49272330</v>
      </c>
      <c r="U105" s="852">
        <v>261919485</v>
      </c>
      <c r="V105" s="852">
        <f t="shared" si="7"/>
        <v>2339982829</v>
      </c>
      <c r="X105" s="619" t="s">
        <v>557</v>
      </c>
      <c r="Y105" s="619" t="s">
        <v>558</v>
      </c>
      <c r="Z105" s="856">
        <v>2339982829</v>
      </c>
      <c r="AA105" s="857">
        <v>15631085.29772</v>
      </c>
      <c r="AB105" s="858">
        <v>2916586</v>
      </c>
      <c r="AC105" s="756">
        <v>76808</v>
      </c>
      <c r="AD105" s="859">
        <v>18624479.29772</v>
      </c>
      <c r="AE105" s="860">
        <v>2204</v>
      </c>
      <c r="AF105" s="861">
        <v>8450</v>
      </c>
      <c r="AG105" s="861">
        <v>1.4519</v>
      </c>
      <c r="AI105" s="619" t="s">
        <v>557</v>
      </c>
      <c r="AJ105" s="619" t="s">
        <v>558</v>
      </c>
      <c r="AK105" s="760">
        <v>18624479.29772</v>
      </c>
      <c r="AL105" s="761">
        <v>2204</v>
      </c>
      <c r="AM105" s="862">
        <v>8450</v>
      </c>
      <c r="AN105" s="863">
        <v>1.4519</v>
      </c>
      <c r="AO105" s="864">
        <v>0.33839999999999998</v>
      </c>
      <c r="AP105" s="865">
        <v>0.77039999999999997</v>
      </c>
      <c r="AQ105" s="863">
        <v>0.99980000000000002</v>
      </c>
      <c r="AR105" s="866">
        <v>0.99980000000000002</v>
      </c>
      <c r="AS105" s="867">
        <v>1828.45</v>
      </c>
      <c r="AT105" s="868">
        <v>0.36999999999989086</v>
      </c>
      <c r="AU105" s="865">
        <v>815</v>
      </c>
      <c r="AV105" s="869">
        <v>0.76900000000000002</v>
      </c>
      <c r="AW105" s="862">
        <v>627</v>
      </c>
      <c r="BB105" s="619" t="s">
        <v>557</v>
      </c>
      <c r="BC105" s="619" t="s">
        <v>679</v>
      </c>
      <c r="BD105" s="768">
        <v>2339982829</v>
      </c>
      <c r="BE105" s="769">
        <v>312.45400000000001</v>
      </c>
      <c r="BF105" s="808">
        <v>7489047</v>
      </c>
      <c r="BG105" s="816">
        <v>0.33839999999999998</v>
      </c>
      <c r="BH105" s="673"/>
      <c r="BI105" s="770">
        <v>2204</v>
      </c>
      <c r="BJ105" s="808">
        <v>7.05</v>
      </c>
      <c r="BK105" s="770">
        <v>17940</v>
      </c>
      <c r="BL105" s="810">
        <v>57</v>
      </c>
      <c r="BN105" s="619" t="s">
        <v>555</v>
      </c>
      <c r="BO105" s="619" t="s">
        <v>556</v>
      </c>
      <c r="BP105" s="772">
        <v>1.037128125</v>
      </c>
      <c r="BQ105" s="772">
        <v>1.0351985151049665</v>
      </c>
      <c r="BR105" s="772">
        <v>1.0200507954545452</v>
      </c>
      <c r="BS105" s="774"/>
      <c r="BT105" s="819">
        <v>2009</v>
      </c>
      <c r="BU105" s="776">
        <v>1.0279</v>
      </c>
      <c r="BV105" s="777"/>
      <c r="BW105" s="778">
        <v>0.66</v>
      </c>
      <c r="BX105" s="778">
        <v>0.67800000000000005</v>
      </c>
      <c r="BY105" s="778">
        <v>1.0149999999999999</v>
      </c>
      <c r="BZ105" s="622"/>
      <c r="CA105" s="619" t="s">
        <v>557</v>
      </c>
      <c r="CB105" s="619" t="s">
        <v>679</v>
      </c>
      <c r="CC105" s="770">
        <v>29275</v>
      </c>
      <c r="CD105" s="770">
        <v>30750</v>
      </c>
      <c r="CE105" s="770">
        <v>31455</v>
      </c>
      <c r="CF105" s="820">
        <v>30493.333333333332</v>
      </c>
      <c r="CG105" s="820">
        <v>0.77039999999999997</v>
      </c>
      <c r="CH105" s="639"/>
      <c r="CI105" s="820">
        <v>-961.66666666666788</v>
      </c>
      <c r="CJ105" s="820">
        <v>-3.0599999999999999E-2</v>
      </c>
      <c r="CL105" s="619" t="s">
        <v>557</v>
      </c>
      <c r="CM105" s="619" t="s">
        <v>679</v>
      </c>
      <c r="CN105" s="780">
        <v>0.99980000000000002</v>
      </c>
      <c r="CO105" s="781"/>
      <c r="CP105" s="870">
        <v>2204</v>
      </c>
      <c r="CQ105" s="871">
        <v>3098972</v>
      </c>
      <c r="CR105" s="871">
        <v>0</v>
      </c>
      <c r="CS105" s="871">
        <v>3098972</v>
      </c>
      <c r="CT105" s="871">
        <v>1406.07</v>
      </c>
      <c r="CU105" s="781"/>
      <c r="CV105" s="872">
        <v>1828.45</v>
      </c>
      <c r="CW105" s="871">
        <v>0.36999999999989086</v>
      </c>
      <c r="CX105" s="873">
        <v>0.76900000000000002</v>
      </c>
      <c r="CY105" s="786"/>
      <c r="CZ105" s="787">
        <v>0.59599999999999997</v>
      </c>
      <c r="DA105" s="871" t="s">
        <v>2</v>
      </c>
      <c r="DB105" s="781"/>
      <c r="DC105" s="873">
        <v>0.76900000000000002</v>
      </c>
      <c r="DX105" s="1040">
        <v>360</v>
      </c>
      <c r="DY105" s="1040" t="s">
        <v>517</v>
      </c>
      <c r="DZ105" s="1040" t="s">
        <v>6</v>
      </c>
      <c r="EA105" s="1041" t="s">
        <v>518</v>
      </c>
      <c r="EB105" s="792">
        <v>1500</v>
      </c>
      <c r="EC105" s="827"/>
      <c r="ED105" s="828">
        <v>1500</v>
      </c>
      <c r="EE105" s="828">
        <v>34744</v>
      </c>
      <c r="EF105" s="827"/>
      <c r="EG105" s="828">
        <v>4.3172921943357125E-2</v>
      </c>
      <c r="EH105" s="827"/>
      <c r="EI105" s="794">
        <v>0</v>
      </c>
      <c r="EJ105" s="828"/>
      <c r="EK105" s="828">
        <v>182970</v>
      </c>
      <c r="EL105" s="828"/>
      <c r="EM105" s="827"/>
      <c r="EN105" s="827"/>
      <c r="EO105" s="829"/>
      <c r="ES105" s="823" t="s">
        <v>131</v>
      </c>
      <c r="ET105" s="874" t="s">
        <v>132</v>
      </c>
      <c r="EU105" s="841">
        <v>375247</v>
      </c>
    </row>
    <row r="106" spans="1:151" ht="15.75" thickBot="1">
      <c r="A106" s="660"/>
      <c r="B106" s="875" t="s">
        <v>560</v>
      </c>
      <c r="C106" s="876">
        <v>1386970</v>
      </c>
      <c r="D106" s="876">
        <v>1556141</v>
      </c>
      <c r="E106" s="877">
        <v>0</v>
      </c>
      <c r="F106" s="877">
        <v>1556141</v>
      </c>
      <c r="G106" s="877">
        <v>0</v>
      </c>
      <c r="H106" s="877">
        <v>1556141</v>
      </c>
      <c r="K106" s="878"/>
      <c r="L106" s="878" t="s">
        <v>560</v>
      </c>
      <c r="M106" s="1103">
        <f>SUM(M6:M105)</f>
        <v>856792977624</v>
      </c>
      <c r="N106" s="1104">
        <f>SUM(N6:N105)</f>
        <v>15889108275</v>
      </c>
      <c r="O106" s="1104">
        <f>SUM(O6:O105)</f>
        <v>840903869349</v>
      </c>
      <c r="P106" s="622"/>
      <c r="Q106" s="881">
        <f>ROUND(SUM(Q6:Q105)/100,4)</f>
        <v>1.0074000000000001</v>
      </c>
      <c r="R106" s="882">
        <f>SUM(R6:R105)</f>
        <v>863423343464</v>
      </c>
      <c r="S106" s="883">
        <f>SUM(S6:S105)</f>
        <v>15889108275</v>
      </c>
      <c r="T106" s="882">
        <f>SUM(T6:T105)</f>
        <v>33187916795</v>
      </c>
      <c r="U106" s="882">
        <f>SUM(U6:U105)</f>
        <v>165451107602</v>
      </c>
      <c r="V106" s="882">
        <f>SUM(V6:V105)</f>
        <v>1077951476136</v>
      </c>
      <c r="Y106" s="619" t="s">
        <v>560</v>
      </c>
      <c r="Z106" s="884">
        <v>1077951476136</v>
      </c>
      <c r="AA106" s="885">
        <v>7200715860.58848</v>
      </c>
      <c r="AB106" s="885">
        <v>1818370774</v>
      </c>
      <c r="AC106" s="885">
        <v>38128229</v>
      </c>
      <c r="AD106" s="886">
        <v>9057214863.58848</v>
      </c>
      <c r="AE106" s="886">
        <v>1556141</v>
      </c>
      <c r="AF106" s="652">
        <v>5820</v>
      </c>
      <c r="AG106" s="652"/>
      <c r="AJ106" s="619" t="s">
        <v>560</v>
      </c>
      <c r="AK106" s="887">
        <v>9057214863.58848</v>
      </c>
      <c r="AL106" s="887">
        <v>1556141</v>
      </c>
      <c r="AM106" s="888">
        <v>5820</v>
      </c>
      <c r="AN106" s="889"/>
      <c r="AO106" s="888"/>
      <c r="AP106" s="888"/>
      <c r="AQ106" s="890"/>
      <c r="AR106" s="888"/>
      <c r="AS106" s="888"/>
      <c r="AT106" s="888"/>
      <c r="AU106" s="887">
        <v>244563518</v>
      </c>
      <c r="AV106" s="889"/>
      <c r="AW106" s="891">
        <v>233884135</v>
      </c>
      <c r="BC106" s="619" t="s">
        <v>686</v>
      </c>
      <c r="BD106" s="892">
        <v>1077951476136</v>
      </c>
      <c r="BE106" s="893">
        <v>48710.881999999976</v>
      </c>
      <c r="BF106" s="894">
        <v>22129582</v>
      </c>
      <c r="BG106" s="895"/>
      <c r="BH106" s="895"/>
      <c r="BI106" s="892">
        <v>1556141</v>
      </c>
      <c r="BJ106" s="896">
        <v>31.95</v>
      </c>
      <c r="BK106" s="897">
        <v>10046467</v>
      </c>
      <c r="BL106" s="650"/>
      <c r="BN106" s="619" t="s">
        <v>557</v>
      </c>
      <c r="BO106" s="619" t="s">
        <v>558</v>
      </c>
      <c r="BP106" s="772">
        <v>0.91751592356687894</v>
      </c>
      <c r="BQ106" s="772">
        <v>1.0416666666666667</v>
      </c>
      <c r="BR106" s="772">
        <v>0.99387499999999984</v>
      </c>
      <c r="BS106" s="774"/>
      <c r="BT106" s="819">
        <v>2016</v>
      </c>
      <c r="BU106" s="776">
        <v>0.99387499999999984</v>
      </c>
      <c r="BV106" s="777"/>
      <c r="BW106" s="778">
        <v>0.6</v>
      </c>
      <c r="BX106" s="778">
        <v>0.59599999999999997</v>
      </c>
      <c r="BY106" s="778">
        <v>0.89219999999999999</v>
      </c>
      <c r="BZ106" s="622"/>
      <c r="CC106" s="810"/>
      <c r="CD106" s="810"/>
      <c r="CE106" s="810"/>
      <c r="CF106" s="820"/>
      <c r="CG106" s="820"/>
      <c r="CH106" s="639"/>
      <c r="CI106" s="820"/>
      <c r="CJ106" s="820"/>
      <c r="CM106" s="619" t="s">
        <v>560</v>
      </c>
      <c r="CN106" s="781"/>
      <c r="CO106" s="781"/>
      <c r="CP106" s="898">
        <v>1556141</v>
      </c>
      <c r="CQ106" s="899">
        <v>2782814389</v>
      </c>
      <c r="CR106" s="898">
        <v>63094734</v>
      </c>
      <c r="CS106" s="898">
        <v>2845909123</v>
      </c>
      <c r="CT106" s="898">
        <v>1828.82</v>
      </c>
      <c r="CU106" s="781"/>
      <c r="CV106" s="781"/>
      <c r="CW106" s="781"/>
      <c r="CX106" s="781"/>
      <c r="CY106" s="781"/>
      <c r="CZ106" s="781">
        <v>0.66800000000000004</v>
      </c>
      <c r="DA106" s="781"/>
      <c r="DB106" s="781"/>
      <c r="DC106" s="781"/>
      <c r="DX106" s="1042" t="s">
        <v>387</v>
      </c>
      <c r="DY106" s="1042" t="s">
        <v>387</v>
      </c>
      <c r="DZ106" s="1042" t="s">
        <v>744</v>
      </c>
      <c r="EA106" s="1043" t="s">
        <v>76</v>
      </c>
      <c r="EB106" s="792">
        <v>1671</v>
      </c>
      <c r="EC106" s="833"/>
      <c r="ED106" s="834">
        <v>1671</v>
      </c>
      <c r="EE106" s="834">
        <v>1671</v>
      </c>
      <c r="EF106" s="833"/>
      <c r="EG106" s="834"/>
      <c r="EH106" s="833"/>
      <c r="EI106" s="794">
        <v>862086</v>
      </c>
      <c r="EJ106" s="834"/>
      <c r="EK106" s="834">
        <v>862086</v>
      </c>
      <c r="EL106" s="834">
        <v>862086</v>
      </c>
      <c r="EM106" s="833">
        <v>0</v>
      </c>
      <c r="EN106" s="833"/>
      <c r="EO106" s="835"/>
      <c r="ES106" s="823" t="s">
        <v>133</v>
      </c>
      <c r="ET106" s="824" t="s">
        <v>134</v>
      </c>
      <c r="EU106" s="841">
        <v>524392</v>
      </c>
    </row>
    <row r="107" spans="1:151" ht="16.5" thickTop="1" thickBot="1">
      <c r="A107" s="660"/>
      <c r="B107" s="659"/>
      <c r="C107" s="659"/>
      <c r="D107" s="659"/>
      <c r="E107" s="1051"/>
      <c r="F107" s="1051"/>
      <c r="G107" s="1051"/>
      <c r="H107" s="1051"/>
      <c r="M107" s="627" t="s">
        <v>708</v>
      </c>
      <c r="N107" s="627" t="s">
        <v>708</v>
      </c>
      <c r="O107" s="650"/>
      <c r="P107" s="609" t="s">
        <v>709</v>
      </c>
      <c r="Q107" s="622" t="s">
        <v>710</v>
      </c>
      <c r="S107" s="627" t="s">
        <v>708</v>
      </c>
      <c r="T107" s="627" t="s">
        <v>708</v>
      </c>
      <c r="U107" s="627" t="s">
        <v>708</v>
      </c>
      <c r="Z107" s="628"/>
      <c r="AA107" s="628"/>
      <c r="AB107" s="904"/>
      <c r="AC107" s="628"/>
      <c r="AD107" s="905"/>
      <c r="AE107" s="652"/>
      <c r="AF107" s="652"/>
      <c r="AG107" s="652"/>
      <c r="AI107" s="619" t="s">
        <v>559</v>
      </c>
      <c r="AK107" s="888"/>
      <c r="AL107" s="888"/>
      <c r="AM107" s="888"/>
      <c r="AN107" s="888"/>
      <c r="AO107" s="888"/>
      <c r="AP107" s="888"/>
      <c r="AQ107" s="906"/>
      <c r="AR107" s="907" t="s">
        <v>748</v>
      </c>
      <c r="AS107" s="908"/>
      <c r="AT107" s="909"/>
      <c r="AU107" s="888"/>
      <c r="AV107" s="888"/>
      <c r="AW107" s="910"/>
      <c r="BD107" s="911"/>
      <c r="BE107" s="912" t="s">
        <v>708</v>
      </c>
      <c r="BF107" s="627" t="s">
        <v>710</v>
      </c>
      <c r="BG107" s="913"/>
      <c r="BH107" s="913"/>
      <c r="BI107" s="904"/>
      <c r="BJ107" s="904"/>
      <c r="BK107" s="627" t="s">
        <v>709</v>
      </c>
      <c r="BL107" s="626"/>
      <c r="BP107" s="777"/>
      <c r="BQ107" s="777"/>
      <c r="BR107" s="777"/>
      <c r="BS107" s="774"/>
      <c r="BT107" s="777"/>
      <c r="BU107" s="777"/>
      <c r="BV107" s="777"/>
      <c r="BW107" s="777"/>
      <c r="BX107" s="774"/>
      <c r="BY107" s="774"/>
      <c r="BZ107" s="622"/>
      <c r="CB107" s="619" t="s">
        <v>682</v>
      </c>
      <c r="CC107" s="810">
        <v>37813</v>
      </c>
      <c r="CD107" s="810">
        <v>39558</v>
      </c>
      <c r="CE107" s="810">
        <v>41378</v>
      </c>
      <c r="CF107" s="820">
        <v>39583</v>
      </c>
      <c r="CG107" s="820"/>
      <c r="CH107" s="639"/>
      <c r="CI107" s="820"/>
      <c r="CJ107" s="820"/>
      <c r="CN107" s="781"/>
      <c r="CO107" s="781"/>
      <c r="CP107" s="781"/>
      <c r="CQ107" s="781"/>
      <c r="CR107" s="781"/>
      <c r="CS107" s="781"/>
      <c r="CT107" s="781"/>
      <c r="CU107" s="781"/>
      <c r="CV107" s="781"/>
      <c r="CW107" s="781"/>
      <c r="CX107" s="781"/>
      <c r="CY107" s="781"/>
      <c r="CZ107" s="781"/>
      <c r="DA107" s="781"/>
      <c r="DB107" s="781"/>
      <c r="DC107" s="781"/>
      <c r="DX107" s="1042" t="s">
        <v>389</v>
      </c>
      <c r="DY107" s="1042" t="s">
        <v>389</v>
      </c>
      <c r="DZ107" s="1042" t="s">
        <v>744</v>
      </c>
      <c r="EA107" s="1043" t="s">
        <v>390</v>
      </c>
      <c r="EB107" s="792">
        <v>1152</v>
      </c>
      <c r="EC107" s="833"/>
      <c r="ED107" s="834">
        <v>1152</v>
      </c>
      <c r="EE107" s="834">
        <v>1152</v>
      </c>
      <c r="EF107" s="833"/>
      <c r="EG107" s="834"/>
      <c r="EH107" s="833"/>
      <c r="EI107" s="794">
        <v>67871</v>
      </c>
      <c r="EJ107" s="834"/>
      <c r="EK107" s="834">
        <v>67871</v>
      </c>
      <c r="EL107" s="834">
        <v>67871</v>
      </c>
      <c r="EM107" s="833">
        <v>0</v>
      </c>
      <c r="EN107" s="833"/>
      <c r="EO107" s="835"/>
      <c r="ES107" s="823" t="s">
        <v>498</v>
      </c>
      <c r="ET107" s="824" t="s">
        <v>499</v>
      </c>
      <c r="EU107" s="841">
        <v>162750</v>
      </c>
    </row>
    <row r="108" spans="1:151" ht="15.75" thickBot="1">
      <c r="A108" s="660"/>
      <c r="B108" s="659"/>
      <c r="C108" s="659"/>
      <c r="D108" s="659"/>
      <c r="E108" s="1051"/>
      <c r="F108" s="1051"/>
      <c r="G108" s="1051"/>
      <c r="H108" s="1051"/>
      <c r="M108" s="627"/>
      <c r="N108" s="627"/>
      <c r="O108" s="650"/>
      <c r="P108" s="609"/>
      <c r="S108" s="920"/>
      <c r="T108" s="627"/>
      <c r="U108" s="627"/>
      <c r="Z108" s="918" t="s">
        <v>751</v>
      </c>
      <c r="AA108" s="919">
        <v>6.6800000000000002E-3</v>
      </c>
      <c r="AB108" s="920" t="s">
        <v>703</v>
      </c>
      <c r="AC108" s="652" t="s">
        <v>956</v>
      </c>
      <c r="AD108" s="653"/>
      <c r="AE108" s="652"/>
      <c r="AF108" s="652"/>
      <c r="AG108" s="652"/>
      <c r="AK108" s="888"/>
      <c r="AL108" s="888"/>
      <c r="AM108" s="888"/>
      <c r="AN108" s="888"/>
      <c r="AO108" s="921"/>
      <c r="AP108" s="888"/>
      <c r="AQ108" s="922"/>
      <c r="AR108" s="921" t="s">
        <v>749</v>
      </c>
      <c r="AS108" s="923">
        <v>1828.82</v>
      </c>
      <c r="AT108" s="924"/>
      <c r="AU108" s="888"/>
      <c r="AV108" s="888">
        <v>70</v>
      </c>
      <c r="AW108" s="925"/>
      <c r="BB108" s="673" t="s">
        <v>527</v>
      </c>
      <c r="BC108" s="673" t="s">
        <v>758</v>
      </c>
      <c r="BD108" s="911"/>
      <c r="BE108" s="911"/>
      <c r="BF108" s="626"/>
      <c r="BG108" s="631"/>
      <c r="BH108" s="631"/>
      <c r="BI108" s="911"/>
      <c r="BJ108" s="911"/>
      <c r="BK108" s="626"/>
      <c r="BL108" s="626"/>
      <c r="BP108" s="777"/>
      <c r="BQ108" s="777"/>
      <c r="BR108" s="777"/>
      <c r="BS108" s="774"/>
      <c r="BT108" s="914"/>
      <c r="BU108" s="914"/>
      <c r="BV108" s="914"/>
      <c r="BW108" s="915" t="s">
        <v>711</v>
      </c>
      <c r="BX108" s="916">
        <v>0.66800000000000004</v>
      </c>
      <c r="BY108" s="774"/>
      <c r="BZ108" s="622"/>
      <c r="CN108" s="781"/>
      <c r="CO108" s="781"/>
      <c r="CP108" s="781"/>
      <c r="CQ108" s="781"/>
      <c r="CR108" s="781"/>
      <c r="CS108" s="781"/>
      <c r="CT108" s="781"/>
      <c r="CU108" s="781"/>
      <c r="CV108" s="781"/>
      <c r="CW108" s="781"/>
      <c r="CX108" s="781"/>
      <c r="CY108" s="781"/>
      <c r="CZ108" s="781"/>
      <c r="DA108" s="781"/>
      <c r="DB108" s="781"/>
      <c r="DC108" s="781"/>
      <c r="DX108" s="1038" t="s">
        <v>391</v>
      </c>
      <c r="DY108" s="1038" t="s">
        <v>391</v>
      </c>
      <c r="DZ108" s="1038" t="s">
        <v>744</v>
      </c>
      <c r="EA108" s="1039" t="s">
        <v>392</v>
      </c>
      <c r="EB108" s="792">
        <v>7511</v>
      </c>
      <c r="EC108" s="793"/>
      <c r="ED108" s="794">
        <v>7511</v>
      </c>
      <c r="EE108" s="794"/>
      <c r="EF108" s="793"/>
      <c r="EG108" s="794">
        <v>0.82411674347158215</v>
      </c>
      <c r="EH108" s="793"/>
      <c r="EI108" s="794">
        <v>4778652</v>
      </c>
      <c r="EJ108" s="794"/>
      <c r="EK108" s="794">
        <v>3938167</v>
      </c>
      <c r="EL108" s="794">
        <v>4778652</v>
      </c>
      <c r="EM108" s="793">
        <v>0</v>
      </c>
      <c r="EN108" s="793"/>
      <c r="EO108" s="795"/>
      <c r="ES108" s="823" t="s">
        <v>500</v>
      </c>
      <c r="ET108" s="824" t="s">
        <v>501</v>
      </c>
      <c r="EU108" s="841">
        <v>0</v>
      </c>
    </row>
    <row r="109" spans="1:151" ht="16.5" thickTop="1" thickBot="1">
      <c r="A109" s="660"/>
      <c r="B109" s="660"/>
      <c r="C109" s="660"/>
      <c r="D109" s="659"/>
      <c r="E109" s="1051"/>
      <c r="F109" s="1051"/>
      <c r="G109" s="1051"/>
      <c r="H109" s="1051"/>
      <c r="K109" s="609" t="s">
        <v>703</v>
      </c>
      <c r="L109" s="619" t="s">
        <v>728</v>
      </c>
      <c r="M109" s="650"/>
      <c r="N109" s="650"/>
      <c r="O109" s="650"/>
      <c r="S109" s="609"/>
      <c r="Z109" s="927" t="s">
        <v>733</v>
      </c>
      <c r="AA109" s="928"/>
      <c r="AB109" s="650"/>
      <c r="AC109" s="652" t="s">
        <v>734</v>
      </c>
      <c r="AD109" s="653"/>
      <c r="AE109" s="652"/>
      <c r="AF109" s="652"/>
      <c r="AG109" s="652"/>
      <c r="AK109" s="888"/>
      <c r="AL109" s="888"/>
      <c r="AM109" s="888"/>
      <c r="AN109" s="888"/>
      <c r="AO109" s="888"/>
      <c r="AP109" s="888"/>
      <c r="AQ109" s="929"/>
      <c r="AR109" s="930" t="s">
        <v>210</v>
      </c>
      <c r="AS109" s="931" t="s">
        <v>745</v>
      </c>
      <c r="AT109" s="932"/>
      <c r="AU109" s="888"/>
      <c r="AV109" s="888"/>
      <c r="AW109" s="888"/>
      <c r="BB109" s="673"/>
      <c r="BC109" s="933" t="s">
        <v>995</v>
      </c>
      <c r="BD109" s="911"/>
      <c r="BE109" s="911"/>
      <c r="BF109" s="626"/>
      <c r="BG109" s="631"/>
      <c r="BH109" s="631"/>
      <c r="BI109" s="911"/>
      <c r="BJ109" s="911"/>
      <c r="BK109" s="626"/>
      <c r="BL109" s="626"/>
      <c r="BP109" s="777"/>
      <c r="BQ109" s="777"/>
      <c r="BR109" s="777"/>
      <c r="BS109" s="774"/>
      <c r="BT109" s="777"/>
      <c r="BU109" s="777"/>
      <c r="BV109" s="777"/>
      <c r="BW109" s="777"/>
      <c r="BX109" s="777"/>
      <c r="BY109" s="777"/>
      <c r="BZ109" s="622"/>
      <c r="CN109" s="781"/>
      <c r="CO109" s="781"/>
      <c r="CP109" s="781"/>
      <c r="CQ109" s="781"/>
      <c r="CR109" s="781"/>
      <c r="CS109" s="781"/>
      <c r="CT109" s="781"/>
      <c r="CU109" s="781"/>
      <c r="CV109" s="781"/>
      <c r="CW109" s="781"/>
      <c r="CX109" s="781"/>
      <c r="CY109" s="781"/>
      <c r="CZ109" s="781"/>
      <c r="DA109" s="781"/>
      <c r="DB109" s="781"/>
      <c r="DC109" s="781"/>
      <c r="DX109" s="1037" t="s">
        <v>391</v>
      </c>
      <c r="DY109" s="1038" t="s">
        <v>832</v>
      </c>
      <c r="DZ109" s="1038" t="s">
        <v>6</v>
      </c>
      <c r="EA109" s="1039" t="s">
        <v>833</v>
      </c>
      <c r="EB109" s="792">
        <v>1146</v>
      </c>
      <c r="EC109" s="793"/>
      <c r="ED109" s="794">
        <v>1146</v>
      </c>
      <c r="EE109" s="794"/>
      <c r="EF109" s="793"/>
      <c r="EG109" s="794">
        <v>0.12574061882817644</v>
      </c>
      <c r="EH109" s="793"/>
      <c r="EI109" s="794">
        <v>0</v>
      </c>
      <c r="EJ109" s="794"/>
      <c r="EK109" s="794">
        <v>600871</v>
      </c>
      <c r="EL109" s="794"/>
      <c r="EM109" s="793"/>
      <c r="EN109" s="793"/>
      <c r="EO109" s="795"/>
      <c r="ES109" s="823" t="s">
        <v>502</v>
      </c>
      <c r="ET109" s="824" t="s">
        <v>503</v>
      </c>
      <c r="EU109" s="841">
        <v>279742</v>
      </c>
    </row>
    <row r="110" spans="1:151" ht="19.5" thickBot="1">
      <c r="A110" s="660"/>
      <c r="B110" s="660"/>
      <c r="C110" s="660"/>
      <c r="D110" s="624" t="s">
        <v>703</v>
      </c>
      <c r="E110" s="1048" t="s">
        <v>577</v>
      </c>
      <c r="F110" s="1049"/>
      <c r="G110" s="1049"/>
      <c r="H110" s="1050"/>
      <c r="K110" s="609"/>
      <c r="L110" s="619" t="s">
        <v>954</v>
      </c>
      <c r="M110" s="650"/>
      <c r="N110" s="650"/>
      <c r="O110" s="650"/>
      <c r="S110" s="609"/>
      <c r="Z110" s="927" t="s">
        <v>735</v>
      </c>
      <c r="AA110" s="928"/>
      <c r="AB110" s="650"/>
      <c r="AC110" s="652" t="s">
        <v>765</v>
      </c>
      <c r="AD110" s="653"/>
      <c r="AE110" s="652"/>
      <c r="AF110" s="652"/>
      <c r="AG110" s="652"/>
      <c r="AK110" s="888"/>
      <c r="AL110" s="888"/>
      <c r="AM110" s="888"/>
      <c r="AN110" s="910"/>
      <c r="AO110" s="888"/>
      <c r="AP110" s="888"/>
      <c r="AQ110" s="888"/>
      <c r="AR110" s="888"/>
      <c r="AS110" s="888"/>
      <c r="AT110" s="888"/>
      <c r="AU110" s="888"/>
      <c r="AV110" s="888"/>
      <c r="AW110" s="888"/>
      <c r="BB110" s="673" t="s">
        <v>528</v>
      </c>
      <c r="BC110" s="673" t="s">
        <v>996</v>
      </c>
      <c r="BD110" s="911"/>
      <c r="BE110" s="911"/>
      <c r="BF110" s="626"/>
      <c r="BG110" s="631"/>
      <c r="BH110" s="631"/>
      <c r="BI110" s="911"/>
      <c r="BJ110" s="911"/>
      <c r="BK110" s="626"/>
      <c r="BL110" s="626"/>
      <c r="BO110" s="934" t="s">
        <v>712</v>
      </c>
      <c r="BP110" s="914"/>
      <c r="BQ110" s="914"/>
      <c r="BR110" s="914"/>
      <c r="BS110" s="774"/>
      <c r="BT110" s="777"/>
      <c r="BU110" s="777"/>
      <c r="BV110" s="777"/>
      <c r="BW110" s="777"/>
      <c r="BX110" s="774"/>
      <c r="CN110" s="781"/>
      <c r="CO110" s="781"/>
      <c r="CP110" s="781"/>
      <c r="CQ110" s="781"/>
      <c r="CR110" s="781"/>
      <c r="CS110" s="781"/>
      <c r="CT110" s="781"/>
      <c r="CU110" s="940"/>
      <c r="CV110" s="781"/>
      <c r="CW110" s="940"/>
      <c r="CX110" s="781"/>
      <c r="CY110" s="781"/>
      <c r="CZ110" s="781"/>
      <c r="DA110" s="781"/>
      <c r="DB110" s="781"/>
      <c r="DC110" s="781"/>
      <c r="DX110" s="1044" t="s">
        <v>391</v>
      </c>
      <c r="DY110" s="1040" t="s">
        <v>834</v>
      </c>
      <c r="DZ110" s="1040" t="s">
        <v>6</v>
      </c>
      <c r="EA110" s="1041" t="s">
        <v>835</v>
      </c>
      <c r="EB110" s="792">
        <v>457</v>
      </c>
      <c r="EC110" s="827"/>
      <c r="ED110" s="828">
        <v>457</v>
      </c>
      <c r="EE110" s="828">
        <v>9114</v>
      </c>
      <c r="EF110" s="827"/>
      <c r="EG110" s="828">
        <v>5.0142637700241389E-2</v>
      </c>
      <c r="EH110" s="827"/>
      <c r="EI110" s="794">
        <v>0</v>
      </c>
      <c r="EJ110" s="828"/>
      <c r="EK110" s="828">
        <v>239614</v>
      </c>
      <c r="EL110" s="828"/>
      <c r="EM110" s="827"/>
      <c r="EN110" s="827"/>
      <c r="EO110" s="829"/>
      <c r="ES110" s="823" t="s">
        <v>504</v>
      </c>
      <c r="ET110" s="824" t="s">
        <v>505</v>
      </c>
      <c r="EU110" s="841">
        <v>0</v>
      </c>
    </row>
    <row r="111" spans="1:151" ht="15.75" thickBot="1">
      <c r="A111" s="659"/>
      <c r="B111" s="659"/>
      <c r="C111" s="1051"/>
      <c r="D111" s="659"/>
      <c r="E111" s="1052" t="s">
        <v>725</v>
      </c>
      <c r="F111" s="1053" t="s">
        <v>1</v>
      </c>
      <c r="G111" s="1054"/>
      <c r="H111" s="1055"/>
      <c r="K111" s="609"/>
      <c r="L111" s="619" t="s">
        <v>950</v>
      </c>
      <c r="M111" s="650"/>
      <c r="N111" s="650"/>
      <c r="O111" s="650"/>
      <c r="S111" s="609"/>
      <c r="Z111" s="946" t="s">
        <v>752</v>
      </c>
      <c r="AA111" s="947"/>
      <c r="AB111" s="920" t="s">
        <v>729</v>
      </c>
      <c r="AC111" s="652" t="s">
        <v>754</v>
      </c>
      <c r="AD111" s="653"/>
      <c r="AE111" s="652"/>
      <c r="AF111" s="652"/>
      <c r="AG111" s="652"/>
      <c r="AK111" s="948"/>
      <c r="AL111" s="948"/>
      <c r="AM111" s="948"/>
      <c r="AN111" s="888"/>
      <c r="AO111" s="888"/>
      <c r="AP111" s="888"/>
      <c r="AQ111" s="888"/>
      <c r="AR111" s="888"/>
      <c r="AS111" s="888"/>
      <c r="AT111" s="949"/>
      <c r="AU111" s="950" t="s">
        <v>700</v>
      </c>
      <c r="AV111" s="951"/>
      <c r="AW111" s="952"/>
      <c r="BB111" s="673"/>
      <c r="BC111" s="953" t="s">
        <v>815</v>
      </c>
      <c r="BD111" s="911"/>
      <c r="BE111" s="911"/>
      <c r="BF111" s="626"/>
      <c r="BG111" s="631"/>
      <c r="BH111" s="631"/>
      <c r="BI111" s="911"/>
      <c r="BJ111" s="911"/>
      <c r="BK111" s="626"/>
      <c r="BL111" s="626"/>
      <c r="BO111" s="774" t="s">
        <v>816</v>
      </c>
      <c r="BP111" s="777"/>
      <c r="BQ111" s="777"/>
      <c r="BR111" s="777"/>
      <c r="BS111" s="774"/>
      <c r="BT111" s="777"/>
      <c r="BU111" s="777"/>
      <c r="BV111" s="777"/>
      <c r="BW111" s="777"/>
      <c r="BX111" s="774"/>
      <c r="CN111" s="954"/>
      <c r="CO111" s="954"/>
      <c r="CP111" s="954"/>
      <c r="CQ111" s="954"/>
      <c r="CR111" s="954"/>
      <c r="CS111" s="954"/>
      <c r="CT111" s="954"/>
      <c r="CU111" s="955"/>
      <c r="CV111" s="781"/>
      <c r="CW111" s="955"/>
      <c r="CX111" s="781"/>
      <c r="CY111" s="781"/>
      <c r="CZ111" s="781"/>
      <c r="DA111" s="781"/>
      <c r="DB111" s="781"/>
      <c r="DC111" s="781"/>
      <c r="DX111" s="1042" t="s">
        <v>393</v>
      </c>
      <c r="DY111" s="1042" t="s">
        <v>393</v>
      </c>
      <c r="DZ111" s="1042" t="s">
        <v>744</v>
      </c>
      <c r="EA111" s="1043" t="s">
        <v>404</v>
      </c>
      <c r="EB111" s="792">
        <v>3063</v>
      </c>
      <c r="EC111" s="833"/>
      <c r="ED111" s="834">
        <v>3063</v>
      </c>
      <c r="EE111" s="834">
        <v>3063</v>
      </c>
      <c r="EF111" s="833"/>
      <c r="EG111" s="834"/>
      <c r="EH111" s="833"/>
      <c r="EI111" s="794">
        <v>2164500</v>
      </c>
      <c r="EJ111" s="834"/>
      <c r="EK111" s="834">
        <v>2164500</v>
      </c>
      <c r="EL111" s="834">
        <v>2164500</v>
      </c>
      <c r="EM111" s="833">
        <v>0</v>
      </c>
      <c r="EN111" s="833"/>
      <c r="EO111" s="835"/>
      <c r="ES111" s="823" t="s">
        <v>506</v>
      </c>
      <c r="ET111" s="824" t="s">
        <v>507</v>
      </c>
      <c r="EU111" s="841">
        <v>3727230</v>
      </c>
    </row>
    <row r="112" spans="1:151" ht="15">
      <c r="A112" s="660"/>
      <c r="B112" s="659"/>
      <c r="C112" s="659"/>
      <c r="D112" s="659"/>
      <c r="E112" s="1060" t="s">
        <v>726</v>
      </c>
      <c r="F112" s="1061" t="s">
        <v>1030</v>
      </c>
      <c r="G112" s="1062"/>
      <c r="H112" s="1063" t="s">
        <v>296</v>
      </c>
      <c r="K112" s="609" t="s">
        <v>729</v>
      </c>
      <c r="L112" s="619" t="s">
        <v>955</v>
      </c>
      <c r="M112" s="650"/>
      <c r="N112" s="650"/>
      <c r="O112" s="650"/>
      <c r="S112" s="609"/>
      <c r="Z112" s="960"/>
      <c r="AA112" s="960"/>
      <c r="AB112" s="650"/>
      <c r="AC112" s="652" t="s">
        <v>957</v>
      </c>
      <c r="AD112" s="653"/>
      <c r="AE112" s="652"/>
      <c r="AF112" s="652"/>
      <c r="AG112" s="652"/>
      <c r="AK112" s="888"/>
      <c r="AL112" s="888"/>
      <c r="AM112" s="888"/>
      <c r="AN112" s="888"/>
      <c r="AO112" s="888"/>
      <c r="AP112" s="888"/>
      <c r="AQ112" s="888"/>
      <c r="AR112" s="888"/>
      <c r="AS112" s="888"/>
      <c r="AT112" s="961"/>
      <c r="AU112" s="888"/>
      <c r="AV112" s="962" t="s">
        <v>702</v>
      </c>
      <c r="AW112" s="963">
        <v>238316923</v>
      </c>
      <c r="BB112" s="673" t="s">
        <v>516</v>
      </c>
      <c r="BC112" s="673" t="s">
        <v>759</v>
      </c>
      <c r="BD112" s="911"/>
      <c r="BE112" s="911"/>
      <c r="BF112" s="626"/>
      <c r="BG112" s="631"/>
      <c r="BH112" s="631"/>
      <c r="BI112" s="911"/>
      <c r="BJ112" s="911"/>
      <c r="BK112" s="626"/>
      <c r="BL112" s="626"/>
      <c r="BO112" s="774" t="s">
        <v>1004</v>
      </c>
      <c r="BP112" s="777"/>
      <c r="BQ112" s="777"/>
      <c r="BR112" s="777"/>
      <c r="BS112" s="774"/>
      <c r="BT112" s="777"/>
      <c r="BU112" s="777"/>
      <c r="BV112" s="777"/>
      <c r="BW112" s="777"/>
      <c r="BX112" s="774"/>
      <c r="CN112" s="781"/>
      <c r="CO112" s="781"/>
      <c r="CP112" s="781"/>
      <c r="CQ112" s="781"/>
      <c r="CR112" s="781"/>
      <c r="CS112" s="781"/>
      <c r="CT112" s="781"/>
      <c r="CU112" s="940"/>
      <c r="CV112" s="781"/>
      <c r="CW112" s="940"/>
      <c r="CX112" s="781"/>
      <c r="CY112" s="781"/>
      <c r="CZ112" s="781"/>
      <c r="DA112" s="781"/>
      <c r="DB112" s="781"/>
      <c r="DC112" s="781"/>
      <c r="DX112" s="1038" t="s">
        <v>405</v>
      </c>
      <c r="DY112" s="1038" t="s">
        <v>405</v>
      </c>
      <c r="DZ112" s="1038" t="s">
        <v>744</v>
      </c>
      <c r="EA112" s="1039" t="s">
        <v>406</v>
      </c>
      <c r="EB112" s="792">
        <v>72259</v>
      </c>
      <c r="EC112" s="793"/>
      <c r="ED112" s="794">
        <v>72259</v>
      </c>
      <c r="EE112" s="794"/>
      <c r="EF112" s="793"/>
      <c r="EG112" s="794">
        <v>0.90086147785216486</v>
      </c>
      <c r="EH112" s="793"/>
      <c r="EI112" s="794">
        <v>0</v>
      </c>
      <c r="EJ112" s="794"/>
      <c r="EK112" s="794">
        <v>0</v>
      </c>
      <c r="EL112" s="794">
        <v>0</v>
      </c>
      <c r="EM112" s="793">
        <v>0</v>
      </c>
      <c r="EN112" s="793"/>
      <c r="EO112" s="795"/>
      <c r="ES112" s="823" t="s">
        <v>508</v>
      </c>
      <c r="ET112" s="824" t="s">
        <v>542</v>
      </c>
      <c r="EU112" s="841">
        <v>0</v>
      </c>
    </row>
    <row r="113" spans="1:151" ht="15.75" thickBot="1">
      <c r="A113" s="659"/>
      <c r="B113" s="659"/>
      <c r="C113" s="659"/>
      <c r="D113" s="1065" t="s">
        <v>949</v>
      </c>
      <c r="E113" s="1066" t="s">
        <v>727</v>
      </c>
      <c r="F113" s="1067" t="s">
        <v>763</v>
      </c>
      <c r="G113" s="1068" t="s">
        <v>314</v>
      </c>
      <c r="H113" s="1069" t="s">
        <v>257</v>
      </c>
      <c r="K113" s="609"/>
      <c r="L113" s="619" t="s">
        <v>236</v>
      </c>
      <c r="M113" s="650"/>
      <c r="N113" s="650"/>
      <c r="O113" s="650"/>
      <c r="S113" s="609"/>
      <c r="Z113" s="960"/>
      <c r="AA113" s="960"/>
      <c r="AB113" s="650"/>
      <c r="AC113" s="652" t="s">
        <v>958</v>
      </c>
      <c r="AD113" s="653"/>
      <c r="AE113" s="652"/>
      <c r="AF113" s="652"/>
      <c r="AG113" s="652"/>
      <c r="AK113" s="888"/>
      <c r="AL113" s="888">
        <v>0.76629999999999998</v>
      </c>
      <c r="AM113" s="888">
        <v>1.7569999999999999</v>
      </c>
      <c r="AN113" s="888">
        <v>1.0501</v>
      </c>
      <c r="AO113" s="888"/>
      <c r="AP113" s="888"/>
      <c r="AQ113" s="888"/>
      <c r="AR113" s="888"/>
      <c r="AS113" s="888"/>
      <c r="AT113" s="961"/>
      <c r="AU113" s="650"/>
      <c r="AV113" s="962" t="s">
        <v>701</v>
      </c>
      <c r="AW113" s="969">
        <v>233884135</v>
      </c>
      <c r="BD113" s="911"/>
      <c r="BE113" s="911"/>
      <c r="BF113" s="626"/>
      <c r="BG113" s="631"/>
      <c r="BH113" s="631"/>
      <c r="BI113" s="911"/>
      <c r="BJ113" s="911"/>
      <c r="BK113" s="626"/>
      <c r="BL113" s="626"/>
      <c r="BO113" s="774" t="s">
        <v>817</v>
      </c>
      <c r="BP113" s="777"/>
      <c r="BQ113" s="777"/>
      <c r="BR113" s="777"/>
      <c r="BS113" s="774"/>
      <c r="BT113" s="777"/>
      <c r="BU113" s="777"/>
      <c r="BV113" s="777"/>
      <c r="BW113" s="777"/>
      <c r="BX113" s="777"/>
      <c r="CN113" s="781"/>
      <c r="CO113" s="781"/>
      <c r="CP113" s="781"/>
      <c r="CQ113" s="781"/>
      <c r="CR113" s="781"/>
      <c r="CS113" s="781"/>
      <c r="CT113" s="781"/>
      <c r="CU113" s="781"/>
      <c r="CV113" s="781"/>
      <c r="CW113" s="781"/>
      <c r="CX113" s="781"/>
      <c r="CY113" s="781"/>
      <c r="CZ113" s="781"/>
      <c r="DA113" s="781"/>
      <c r="DB113" s="781"/>
      <c r="DC113" s="781"/>
      <c r="DX113" s="1038" t="s">
        <v>405</v>
      </c>
      <c r="DY113" s="1038" t="s">
        <v>77</v>
      </c>
      <c r="DZ113" s="1038" t="s">
        <v>6</v>
      </c>
      <c r="EA113" s="1039" t="s">
        <v>78</v>
      </c>
      <c r="EB113" s="792">
        <v>905</v>
      </c>
      <c r="EC113" s="793"/>
      <c r="ED113" s="794">
        <v>905</v>
      </c>
      <c r="EE113" s="794"/>
      <c r="EF113" s="793"/>
      <c r="EG113" s="794">
        <v>1.1282741768585356E-2</v>
      </c>
      <c r="EH113" s="793"/>
      <c r="EI113" s="794">
        <v>0</v>
      </c>
      <c r="EJ113" s="794"/>
      <c r="EK113" s="794">
        <v>0</v>
      </c>
      <c r="EL113" s="794"/>
      <c r="EM113" s="793"/>
      <c r="EN113" s="793"/>
      <c r="EO113" s="795"/>
      <c r="ES113" s="823" t="s">
        <v>543</v>
      </c>
      <c r="ET113" s="824" t="s">
        <v>544</v>
      </c>
      <c r="EU113" s="841">
        <v>249104</v>
      </c>
    </row>
    <row r="114" spans="1:151" ht="15.75" thickBot="1">
      <c r="A114" s="660"/>
      <c r="B114" s="971"/>
      <c r="C114" s="971"/>
      <c r="D114" s="609" t="s">
        <v>575</v>
      </c>
      <c r="E114" s="619">
        <v>4170</v>
      </c>
      <c r="F114" s="659">
        <v>5451</v>
      </c>
      <c r="G114" s="659">
        <v>-1281</v>
      </c>
      <c r="H114" s="659">
        <v>4170</v>
      </c>
      <c r="K114" s="609"/>
      <c r="L114" s="619" t="s">
        <v>730</v>
      </c>
      <c r="M114" s="650"/>
      <c r="N114" s="650"/>
      <c r="O114" s="650"/>
      <c r="S114" s="609"/>
      <c r="Z114" s="960"/>
      <c r="AA114" s="960"/>
      <c r="AB114" s="973"/>
      <c r="AC114" s="974" t="s">
        <v>755</v>
      </c>
      <c r="AD114" s="653"/>
      <c r="AE114" s="652" t="s">
        <v>756</v>
      </c>
      <c r="AF114" s="652"/>
      <c r="AG114" s="652"/>
      <c r="AK114" s="668"/>
      <c r="AL114" s="668">
        <v>0.74729999999999996</v>
      </c>
      <c r="AM114" s="668">
        <v>1.6771</v>
      </c>
      <c r="AN114" s="668">
        <v>1.0235000000000001</v>
      </c>
      <c r="AO114" s="668"/>
      <c r="AP114" s="668"/>
      <c r="AQ114" s="668"/>
      <c r="AR114" s="668"/>
      <c r="AS114" s="668"/>
      <c r="AT114" s="961"/>
      <c r="AU114" s="962"/>
      <c r="AV114" s="962" t="s">
        <v>524</v>
      </c>
      <c r="AW114" s="975">
        <v>4432788</v>
      </c>
      <c r="BD114" s="911"/>
      <c r="BE114" s="911"/>
      <c r="BF114" s="626"/>
      <c r="BG114" s="631"/>
      <c r="BH114" s="631"/>
      <c r="BI114" s="911"/>
      <c r="BJ114" s="911"/>
      <c r="BK114" s="626"/>
      <c r="BL114" s="626"/>
      <c r="BO114" s="970"/>
      <c r="BP114" s="777"/>
      <c r="BQ114" s="777"/>
      <c r="BR114" s="777"/>
      <c r="BS114" s="774"/>
      <c r="BT114" s="777"/>
      <c r="BU114" s="777"/>
      <c r="BV114" s="777"/>
      <c r="BW114" s="777"/>
      <c r="BX114" s="774"/>
      <c r="CN114" s="781"/>
      <c r="CO114" s="781"/>
      <c r="CP114" s="781"/>
      <c r="CQ114" s="781"/>
      <c r="CR114" s="781"/>
      <c r="CS114" s="781"/>
      <c r="CT114" s="781"/>
      <c r="CU114" s="781"/>
      <c r="CV114" s="781"/>
      <c r="CW114" s="781"/>
      <c r="CX114" s="781"/>
      <c r="CY114" s="781"/>
      <c r="CZ114" s="781"/>
      <c r="DA114" s="781"/>
      <c r="DB114" s="781"/>
      <c r="DC114" s="781"/>
      <c r="DX114" s="1038" t="s">
        <v>405</v>
      </c>
      <c r="DY114" s="1038" t="s">
        <v>79</v>
      </c>
      <c r="DZ114" s="1038" t="s">
        <v>6</v>
      </c>
      <c r="EA114" s="1039" t="s">
        <v>717</v>
      </c>
      <c r="EB114" s="792">
        <v>280</v>
      </c>
      <c r="EC114" s="793"/>
      <c r="ED114" s="794">
        <v>280</v>
      </c>
      <c r="EE114" s="794"/>
      <c r="EF114" s="793"/>
      <c r="EG114" s="794">
        <v>3.4907930333744749E-3</v>
      </c>
      <c r="EH114" s="793"/>
      <c r="EI114" s="794">
        <v>0</v>
      </c>
      <c r="EJ114" s="794"/>
      <c r="EK114" s="794">
        <v>0</v>
      </c>
      <c r="EL114" s="794"/>
      <c r="EM114" s="793"/>
      <c r="EN114" s="793"/>
      <c r="EO114" s="795"/>
      <c r="ES114" s="823" t="s">
        <v>545</v>
      </c>
      <c r="ET114" s="824" t="s">
        <v>546</v>
      </c>
      <c r="EU114" s="841">
        <v>571131</v>
      </c>
    </row>
    <row r="115" spans="1:151" ht="15.75" thickTop="1">
      <c r="A115" s="660"/>
      <c r="B115" s="971"/>
      <c r="C115" s="971"/>
      <c r="D115" s="609" t="s">
        <v>576</v>
      </c>
      <c r="E115" s="619">
        <v>1281</v>
      </c>
      <c r="F115" s="659"/>
      <c r="G115" s="659">
        <v>1281</v>
      </c>
      <c r="H115" s="659">
        <v>1281</v>
      </c>
      <c r="K115" s="609"/>
      <c r="M115" s="609" t="s">
        <v>953</v>
      </c>
      <c r="N115" s="976" t="s">
        <v>814</v>
      </c>
      <c r="O115" s="650"/>
      <c r="S115" s="609"/>
      <c r="Z115" s="960"/>
      <c r="AA115" s="960"/>
      <c r="AB115" s="977"/>
      <c r="AC115" s="652"/>
      <c r="AD115" s="653"/>
      <c r="AE115" s="652"/>
      <c r="AF115" s="652"/>
      <c r="AG115" s="652"/>
      <c r="AK115" s="668"/>
      <c r="AL115" s="668"/>
      <c r="AM115" s="668"/>
      <c r="AN115" s="668"/>
      <c r="AO115" s="668"/>
      <c r="AP115" s="668"/>
      <c r="AQ115" s="668"/>
      <c r="AR115" s="668"/>
      <c r="AS115" s="668"/>
      <c r="AT115" s="961"/>
      <c r="AU115" s="962"/>
      <c r="AV115" s="668"/>
      <c r="AW115" s="978" t="s">
        <v>959</v>
      </c>
      <c r="BD115" s="911"/>
      <c r="BE115" s="911"/>
      <c r="BF115" s="626"/>
      <c r="BG115" s="631"/>
      <c r="BH115" s="631"/>
      <c r="BI115" s="911"/>
      <c r="BJ115" s="911"/>
      <c r="BK115" s="626"/>
      <c r="BL115" s="626"/>
      <c r="BO115" s="934" t="s">
        <v>945</v>
      </c>
      <c r="BP115" s="914"/>
      <c r="BQ115" s="914"/>
      <c r="BR115" s="914"/>
      <c r="BS115" s="934"/>
      <c r="BT115" s="914"/>
      <c r="BU115" s="777"/>
      <c r="BV115" s="777"/>
      <c r="BW115" s="777"/>
      <c r="BX115" s="774"/>
      <c r="DX115" s="1038" t="s">
        <v>405</v>
      </c>
      <c r="DY115" s="1038" t="s">
        <v>80</v>
      </c>
      <c r="DZ115" s="1038" t="s">
        <v>6</v>
      </c>
      <c r="EA115" s="1039" t="s">
        <v>81</v>
      </c>
      <c r="EB115" s="792">
        <v>1154</v>
      </c>
      <c r="EC115" s="793"/>
      <c r="ED115" s="794">
        <v>1154</v>
      </c>
      <c r="EE115" s="794"/>
      <c r="EF115" s="793"/>
      <c r="EG115" s="794">
        <v>1.4387054144693372E-2</v>
      </c>
      <c r="EH115" s="793"/>
      <c r="EI115" s="794">
        <v>0</v>
      </c>
      <c r="EJ115" s="794"/>
      <c r="EK115" s="794">
        <v>0</v>
      </c>
      <c r="EL115" s="794"/>
      <c r="EM115" s="793"/>
      <c r="EN115" s="793"/>
      <c r="EO115" s="795"/>
      <c r="ES115" s="823" t="s">
        <v>547</v>
      </c>
      <c r="ET115" s="824" t="s">
        <v>548</v>
      </c>
      <c r="EU115" s="841">
        <v>0</v>
      </c>
    </row>
    <row r="116" spans="1:151" ht="15.75" thickBot="1">
      <c r="A116" s="660"/>
      <c r="D116" s="609" t="s">
        <v>813</v>
      </c>
      <c r="E116" s="1015">
        <v>5451</v>
      </c>
      <c r="F116" s="1015">
        <v>5451</v>
      </c>
      <c r="G116" s="1015">
        <v>0</v>
      </c>
      <c r="H116" s="1015">
        <v>5451</v>
      </c>
      <c r="K116" s="609" t="s">
        <v>731</v>
      </c>
      <c r="L116" s="619" t="s">
        <v>732</v>
      </c>
      <c r="M116" s="650"/>
      <c r="N116" s="650"/>
      <c r="O116" s="650"/>
      <c r="S116" s="609"/>
      <c r="AK116" s="668"/>
      <c r="AL116" s="668"/>
      <c r="AM116" s="668"/>
      <c r="AN116" s="668"/>
      <c r="AO116" s="668"/>
      <c r="AP116" s="668"/>
      <c r="AQ116" s="668"/>
      <c r="AR116" s="668"/>
      <c r="AS116" s="668"/>
      <c r="AT116" s="980"/>
      <c r="AU116" s="981"/>
      <c r="AV116" s="982"/>
      <c r="AW116" s="983"/>
      <c r="BO116" s="774" t="s">
        <v>1005</v>
      </c>
      <c r="BP116" s="777"/>
      <c r="BQ116" s="777"/>
      <c r="BR116" s="777"/>
      <c r="BS116" s="774"/>
      <c r="BT116" s="777"/>
      <c r="BU116" s="777"/>
      <c r="BV116" s="777"/>
      <c r="BW116" s="777"/>
      <c r="BX116" s="774"/>
      <c r="DX116" s="1038" t="s">
        <v>405</v>
      </c>
      <c r="DY116" s="1038" t="s">
        <v>264</v>
      </c>
      <c r="DZ116" s="1038" t="s">
        <v>6</v>
      </c>
      <c r="EA116" s="1039" t="s">
        <v>265</v>
      </c>
      <c r="EB116" s="792">
        <v>1476</v>
      </c>
      <c r="EC116" s="793"/>
      <c r="ED116" s="794">
        <v>1476</v>
      </c>
      <c r="EE116" s="794"/>
      <c r="EF116" s="793"/>
      <c r="EG116" s="794">
        <v>1.8401466133074019E-2</v>
      </c>
      <c r="EH116" s="793"/>
      <c r="EI116" s="794">
        <v>0</v>
      </c>
      <c r="EJ116" s="794"/>
      <c r="EK116" s="794">
        <v>0</v>
      </c>
      <c r="EL116" s="794"/>
      <c r="EM116" s="793"/>
      <c r="EN116" s="793"/>
      <c r="EO116" s="795"/>
      <c r="ES116" s="823" t="s">
        <v>549</v>
      </c>
      <c r="ET116" s="824" t="s">
        <v>550</v>
      </c>
      <c r="EU116" s="841">
        <v>7642721</v>
      </c>
    </row>
    <row r="117" spans="1:151" ht="17.25" thickTop="1" thickBot="1">
      <c r="A117" s="660"/>
      <c r="C117" s="1070"/>
      <c r="D117" s="1071"/>
      <c r="E117" s="1072"/>
      <c r="F117" s="1072"/>
      <c r="G117" s="1072"/>
      <c r="H117" s="1072"/>
      <c r="M117" s="650"/>
      <c r="N117" s="650"/>
      <c r="O117" s="650"/>
      <c r="S117" s="609"/>
      <c r="AK117" s="668"/>
      <c r="AL117" s="668"/>
      <c r="AM117" s="668"/>
      <c r="AN117" s="668"/>
      <c r="AO117" s="668"/>
      <c r="AP117" s="668"/>
      <c r="AQ117" s="668"/>
      <c r="AR117" s="668"/>
      <c r="AS117" s="668"/>
      <c r="AT117" s="668"/>
      <c r="AU117" s="668"/>
      <c r="AV117" s="668"/>
      <c r="AW117" s="973"/>
      <c r="BO117" s="774" t="s">
        <v>1006</v>
      </c>
      <c r="BP117" s="777"/>
      <c r="BQ117" s="777"/>
      <c r="BR117" s="777"/>
      <c r="BS117" s="774"/>
      <c r="BT117" s="777"/>
      <c r="BU117" s="777"/>
      <c r="BV117" s="777"/>
      <c r="BW117" s="777"/>
      <c r="BX117" s="774"/>
      <c r="DX117" s="1037" t="s">
        <v>405</v>
      </c>
      <c r="DY117" s="1038" t="s">
        <v>772</v>
      </c>
      <c r="DZ117" s="1038" t="s">
        <v>6</v>
      </c>
      <c r="EA117" s="1039" t="s">
        <v>773</v>
      </c>
      <c r="EB117" s="792">
        <v>1284</v>
      </c>
      <c r="EC117" s="793"/>
      <c r="ED117" s="794">
        <v>1284</v>
      </c>
      <c r="EE117" s="794"/>
      <c r="EF117" s="793"/>
      <c r="EG117" s="794">
        <v>1.6007779481617235E-2</v>
      </c>
      <c r="EH117" s="793"/>
      <c r="EI117" s="794">
        <v>0</v>
      </c>
      <c r="EJ117" s="794"/>
      <c r="EK117" s="794">
        <v>0</v>
      </c>
      <c r="EL117" s="794"/>
      <c r="EM117" s="793"/>
      <c r="EN117" s="793"/>
      <c r="EO117" s="795"/>
      <c r="ES117" s="823" t="s">
        <v>551</v>
      </c>
      <c r="ET117" s="824" t="s">
        <v>552</v>
      </c>
      <c r="EU117" s="841">
        <v>2822346</v>
      </c>
    </row>
    <row r="118" spans="1:151" ht="15.75">
      <c r="A118" s="660"/>
      <c r="C118" s="1070"/>
      <c r="D118" s="1092" t="s">
        <v>1031</v>
      </c>
      <c r="E118" s="1093"/>
      <c r="F118" s="1093"/>
      <c r="G118" s="1093"/>
      <c r="H118" s="1093"/>
      <c r="I118" s="989"/>
      <c r="J118" s="990"/>
      <c r="L118" s="619" t="s">
        <v>951</v>
      </c>
      <c r="M118" s="650"/>
      <c r="N118" s="650"/>
      <c r="O118" s="650"/>
      <c r="S118" s="609"/>
      <c r="BO118" s="774"/>
      <c r="BP118" s="777"/>
      <c r="BQ118" s="777"/>
      <c r="BR118" s="777"/>
      <c r="BS118" s="774"/>
      <c r="BT118" s="777"/>
      <c r="BU118" s="777"/>
      <c r="BV118" s="777"/>
      <c r="BW118" s="777"/>
      <c r="BX118" s="774"/>
      <c r="DX118" s="1037" t="s">
        <v>405</v>
      </c>
      <c r="DY118" s="1038" t="s">
        <v>774</v>
      </c>
      <c r="DZ118" s="1038" t="s">
        <v>6</v>
      </c>
      <c r="EA118" s="1039" t="s">
        <v>775</v>
      </c>
      <c r="EB118" s="792">
        <v>748</v>
      </c>
      <c r="EC118" s="793"/>
      <c r="ED118" s="794">
        <v>748</v>
      </c>
      <c r="EE118" s="794"/>
      <c r="EF118" s="793"/>
      <c r="EG118" s="794">
        <v>9.3254042463003835E-3</v>
      </c>
      <c r="EH118" s="793"/>
      <c r="EI118" s="794">
        <v>0</v>
      </c>
      <c r="EJ118" s="794"/>
      <c r="EK118" s="794">
        <v>0</v>
      </c>
      <c r="EL118" s="794"/>
      <c r="EM118" s="793"/>
      <c r="EN118" s="793"/>
      <c r="EO118" s="795"/>
      <c r="ES118" s="823" t="s">
        <v>553</v>
      </c>
      <c r="ET118" s="824" t="s">
        <v>554</v>
      </c>
      <c r="EU118" s="841">
        <v>3378736</v>
      </c>
    </row>
    <row r="119" spans="1:151" ht="16.5" thickBot="1">
      <c r="A119" s="660"/>
      <c r="C119" s="1070"/>
      <c r="D119" s="1094" t="s">
        <v>1032</v>
      </c>
      <c r="E119" s="1095"/>
      <c r="F119" s="1095"/>
      <c r="G119" s="1095"/>
      <c r="H119" s="1095"/>
      <c r="I119" s="993"/>
      <c r="J119" s="994"/>
      <c r="M119" s="650"/>
      <c r="N119" s="650"/>
      <c r="O119" s="650"/>
      <c r="S119" s="609"/>
      <c r="BO119" s="934" t="s">
        <v>724</v>
      </c>
      <c r="BP119" s="914"/>
      <c r="BQ119" s="914"/>
      <c r="BR119" s="914"/>
      <c r="BS119" s="934"/>
      <c r="BT119" s="914"/>
      <c r="BU119" s="777"/>
      <c r="BV119" s="777"/>
      <c r="BW119" s="777"/>
      <c r="BX119" s="774"/>
      <c r="DX119" s="1037" t="s">
        <v>405</v>
      </c>
      <c r="DY119" s="1037" t="s">
        <v>836</v>
      </c>
      <c r="DZ119" s="1038" t="s">
        <v>6</v>
      </c>
      <c r="EA119" s="1039" t="s">
        <v>837</v>
      </c>
      <c r="EB119" s="792">
        <v>914</v>
      </c>
      <c r="EC119" s="793"/>
      <c r="ED119" s="794">
        <v>914</v>
      </c>
      <c r="EE119" s="794"/>
      <c r="EF119" s="793"/>
      <c r="EG119" s="794">
        <v>1.1394945830372392E-2</v>
      </c>
      <c r="EH119" s="793"/>
      <c r="EI119" s="794">
        <v>0</v>
      </c>
      <c r="EJ119" s="794"/>
      <c r="EK119" s="794">
        <v>0</v>
      </c>
      <c r="EL119" s="794"/>
      <c r="EM119" s="793"/>
      <c r="EN119" s="793"/>
      <c r="EO119" s="795"/>
      <c r="ES119" s="823" t="s">
        <v>555</v>
      </c>
      <c r="ET119" s="824" t="s">
        <v>556</v>
      </c>
      <c r="EU119" s="841">
        <v>2096860</v>
      </c>
    </row>
    <row r="120" spans="1:151" ht="15">
      <c r="A120" s="660"/>
      <c r="B120" s="659"/>
      <c r="C120" s="995"/>
      <c r="D120" s="659"/>
      <c r="E120" s="995"/>
      <c r="F120" s="995"/>
      <c r="G120" s="996"/>
      <c r="H120" s="996"/>
      <c r="BO120" s="774" t="s">
        <v>960</v>
      </c>
      <c r="BP120" s="777"/>
      <c r="BQ120" s="777"/>
      <c r="BR120" s="777"/>
      <c r="BS120" s="774"/>
      <c r="BT120" s="777"/>
      <c r="BU120" s="777"/>
      <c r="BV120" s="777"/>
      <c r="BW120" s="777"/>
      <c r="BX120" s="774"/>
      <c r="DX120" s="1037" t="s">
        <v>405</v>
      </c>
      <c r="DY120" s="1037" t="s">
        <v>926</v>
      </c>
      <c r="DZ120" s="1038" t="s">
        <v>6</v>
      </c>
      <c r="EA120" s="1039" t="s">
        <v>927</v>
      </c>
      <c r="EB120" s="792">
        <v>500</v>
      </c>
      <c r="EC120" s="793"/>
      <c r="ED120" s="794">
        <v>500</v>
      </c>
      <c r="EE120" s="794"/>
      <c r="EF120" s="793"/>
      <c r="EG120" s="794">
        <v>6.233558988168705E-3</v>
      </c>
      <c r="EH120" s="793"/>
      <c r="EI120" s="794">
        <v>0</v>
      </c>
      <c r="EJ120" s="794"/>
      <c r="EK120" s="794">
        <v>0</v>
      </c>
      <c r="EL120" s="794"/>
      <c r="EM120" s="793"/>
      <c r="EN120" s="793"/>
      <c r="EO120" s="795"/>
      <c r="ES120" s="997" t="s">
        <v>557</v>
      </c>
      <c r="ET120" s="998" t="s">
        <v>558</v>
      </c>
      <c r="EU120" s="841">
        <v>627</v>
      </c>
    </row>
    <row r="121" spans="1:151" ht="15.75" thickBot="1">
      <c r="A121" s="999"/>
      <c r="B121" s="659"/>
      <c r="C121" s="659"/>
      <c r="D121" s="659"/>
      <c r="E121" s="659"/>
      <c r="F121" s="659"/>
      <c r="G121" s="1000"/>
      <c r="H121" s="999"/>
      <c r="BO121" s="774" t="s">
        <v>961</v>
      </c>
      <c r="BP121" s="777"/>
      <c r="BQ121" s="777"/>
      <c r="BR121" s="777"/>
      <c r="BS121" s="774"/>
      <c r="BT121" s="777"/>
      <c r="BU121" s="777"/>
      <c r="BV121" s="777"/>
      <c r="BW121" s="777"/>
      <c r="BX121" s="774"/>
      <c r="DX121" s="1044" t="s">
        <v>405</v>
      </c>
      <c r="DY121" s="1040" t="s">
        <v>969</v>
      </c>
      <c r="DZ121" s="1040" t="s">
        <v>6</v>
      </c>
      <c r="EA121" s="1041" t="s">
        <v>970</v>
      </c>
      <c r="EB121" s="792">
        <v>691</v>
      </c>
      <c r="EC121" s="827"/>
      <c r="ED121" s="828">
        <v>691</v>
      </c>
      <c r="EE121" s="828">
        <v>80211</v>
      </c>
      <c r="EF121" s="827"/>
      <c r="EG121" s="828">
        <v>8.614778521649151E-3</v>
      </c>
      <c r="EH121" s="827"/>
      <c r="EI121" s="794">
        <v>0</v>
      </c>
      <c r="EJ121" s="828"/>
      <c r="EK121" s="828">
        <v>0</v>
      </c>
      <c r="EL121" s="828"/>
      <c r="EM121" s="827"/>
      <c r="EN121" s="827"/>
      <c r="EO121" s="829"/>
      <c r="ES121" s="1001"/>
      <c r="ET121" s="1002" t="s">
        <v>182</v>
      </c>
      <c r="EU121" s="841">
        <v>0</v>
      </c>
    </row>
    <row r="122" spans="1:151" ht="15.75" thickBot="1">
      <c r="BO122" s="774" t="s">
        <v>962</v>
      </c>
      <c r="BP122" s="777"/>
      <c r="BQ122" s="777"/>
      <c r="BR122" s="777"/>
      <c r="BS122" s="774"/>
      <c r="BT122" s="777"/>
      <c r="BU122" s="777"/>
      <c r="BV122" s="777"/>
      <c r="BW122" s="777"/>
      <c r="BX122" s="774"/>
      <c r="DX122" s="1038" t="s">
        <v>407</v>
      </c>
      <c r="DY122" s="1038" t="s">
        <v>407</v>
      </c>
      <c r="DZ122" s="1038" t="s">
        <v>744</v>
      </c>
      <c r="EA122" s="1039" t="s">
        <v>408</v>
      </c>
      <c r="EB122" s="792">
        <v>2472</v>
      </c>
      <c r="EC122" s="793"/>
      <c r="ED122" s="794">
        <v>2472</v>
      </c>
      <c r="EE122" s="794"/>
      <c r="EF122" s="793"/>
      <c r="EG122" s="794">
        <v>0.36654804270462632</v>
      </c>
      <c r="EH122" s="793"/>
      <c r="EI122" s="794">
        <v>2939103</v>
      </c>
      <c r="EJ122" s="794"/>
      <c r="EK122" s="794">
        <v>1077322</v>
      </c>
      <c r="EL122" s="794">
        <v>2939103</v>
      </c>
      <c r="EM122" s="793">
        <v>0</v>
      </c>
      <c r="EN122" s="793"/>
      <c r="EO122" s="795"/>
      <c r="ES122" s="1235" t="s">
        <v>560</v>
      </c>
      <c r="ET122" s="1236"/>
      <c r="EU122" s="1004">
        <f>SUM(EU6:EU121)</f>
        <v>224443538</v>
      </c>
    </row>
    <row r="123" spans="1:151" ht="15">
      <c r="BO123" s="774" t="s">
        <v>963</v>
      </c>
      <c r="BP123" s="777"/>
      <c r="BQ123" s="777"/>
      <c r="BR123" s="777"/>
      <c r="BS123" s="774"/>
      <c r="BT123" s="777"/>
      <c r="BU123" s="777"/>
      <c r="BV123" s="777"/>
      <c r="BW123" s="777"/>
      <c r="BX123" s="774"/>
      <c r="DX123" s="1038" t="s">
        <v>407</v>
      </c>
      <c r="DY123" s="1038" t="s">
        <v>886</v>
      </c>
      <c r="DZ123" s="1038" t="s">
        <v>6</v>
      </c>
      <c r="EA123" s="1039" t="s">
        <v>887</v>
      </c>
      <c r="EB123" s="792">
        <v>502</v>
      </c>
      <c r="EC123" s="793"/>
      <c r="ED123" s="794">
        <v>502</v>
      </c>
      <c r="EE123" s="794"/>
      <c r="EF123" s="793"/>
      <c r="EG123" s="794">
        <v>7.4436536180308419E-2</v>
      </c>
      <c r="EH123" s="793"/>
      <c r="EI123" s="794">
        <v>0</v>
      </c>
      <c r="EJ123" s="794"/>
      <c r="EK123" s="794">
        <v>218777</v>
      </c>
      <c r="EL123" s="794"/>
      <c r="EM123" s="793"/>
      <c r="EN123" s="793"/>
      <c r="EO123" s="795"/>
      <c r="ES123" s="1005"/>
      <c r="ET123" s="1006"/>
      <c r="EU123" s="1006"/>
    </row>
    <row r="124" spans="1:151" ht="15">
      <c r="BO124" s="774" t="s">
        <v>964</v>
      </c>
      <c r="BP124" s="777"/>
      <c r="BQ124" s="777"/>
      <c r="BR124" s="777"/>
      <c r="BS124" s="774"/>
      <c r="BT124" s="777"/>
      <c r="BU124" s="777"/>
      <c r="BV124" s="777"/>
      <c r="BW124" s="777"/>
      <c r="BX124" s="774"/>
      <c r="DX124" s="1038" t="s">
        <v>407</v>
      </c>
      <c r="DY124" s="1038" t="s">
        <v>82</v>
      </c>
      <c r="DZ124" s="1038" t="s">
        <v>744</v>
      </c>
      <c r="EA124" s="1039" t="s">
        <v>83</v>
      </c>
      <c r="EB124" s="792">
        <v>2871</v>
      </c>
      <c r="EC124" s="793"/>
      <c r="ED124" s="794">
        <v>2871</v>
      </c>
      <c r="EE124" s="794"/>
      <c r="EF124" s="793"/>
      <c r="EG124" s="794">
        <v>0.42571174377224197</v>
      </c>
      <c r="EH124" s="793"/>
      <c r="EI124" s="794">
        <v>0</v>
      </c>
      <c r="EJ124" s="794"/>
      <c r="EK124" s="794">
        <v>1251211</v>
      </c>
      <c r="EL124" s="794"/>
      <c r="EM124" s="793"/>
      <c r="EN124" s="793"/>
      <c r="EO124" s="795"/>
      <c r="ES124" s="1005"/>
      <c r="ET124" s="1006"/>
      <c r="EU124" s="1006">
        <f>COUNTIF(EU6:EU120,"&gt;0")</f>
        <v>79</v>
      </c>
    </row>
    <row r="125" spans="1:151" ht="15">
      <c r="BO125" s="774" t="s">
        <v>946</v>
      </c>
      <c r="BP125" s="777"/>
      <c r="BQ125" s="777"/>
      <c r="BR125" s="777"/>
      <c r="BS125" s="774"/>
      <c r="BT125" s="777"/>
      <c r="BU125" s="777"/>
      <c r="BV125" s="777"/>
      <c r="BW125" s="777"/>
      <c r="BX125" s="774"/>
      <c r="DX125" s="1040" t="s">
        <v>407</v>
      </c>
      <c r="DY125" s="1040" t="s">
        <v>84</v>
      </c>
      <c r="DZ125" s="1040" t="s">
        <v>744</v>
      </c>
      <c r="EA125" s="1041" t="s">
        <v>85</v>
      </c>
      <c r="EB125" s="792">
        <v>899</v>
      </c>
      <c r="EC125" s="827"/>
      <c r="ED125" s="828">
        <v>899</v>
      </c>
      <c r="EE125" s="828">
        <v>6744</v>
      </c>
      <c r="EF125" s="827"/>
      <c r="EG125" s="828">
        <v>0.13330367734282325</v>
      </c>
      <c r="EH125" s="827"/>
      <c r="EI125" s="794">
        <v>0</v>
      </c>
      <c r="EJ125" s="828"/>
      <c r="EK125" s="828">
        <v>391793</v>
      </c>
      <c r="EL125" s="828"/>
      <c r="EM125" s="827"/>
      <c r="EN125" s="827"/>
      <c r="EO125" s="829"/>
    </row>
    <row r="126" spans="1:151" ht="15">
      <c r="BO126" s="774" t="s">
        <v>947</v>
      </c>
      <c r="BP126" s="777"/>
      <c r="BQ126" s="777"/>
      <c r="BR126" s="777"/>
      <c r="BS126" s="774"/>
      <c r="BT126" s="777"/>
      <c r="BU126" s="777"/>
      <c r="BV126" s="777"/>
      <c r="BW126" s="777"/>
      <c r="BX126" s="774"/>
      <c r="DX126" s="1038" t="s">
        <v>409</v>
      </c>
      <c r="DY126" s="1038" t="s">
        <v>409</v>
      </c>
      <c r="DZ126" s="1038" t="s">
        <v>744</v>
      </c>
      <c r="EA126" s="1039" t="s">
        <v>410</v>
      </c>
      <c r="EB126" s="792">
        <v>20536</v>
      </c>
      <c r="EC126" s="793"/>
      <c r="ED126" s="794">
        <v>20536</v>
      </c>
      <c r="EE126" s="794"/>
      <c r="EF126" s="793"/>
      <c r="EG126" s="794">
        <v>0.9874975956914791</v>
      </c>
      <c r="EH126" s="793"/>
      <c r="EI126" s="794">
        <v>11930665</v>
      </c>
      <c r="EJ126" s="794"/>
      <c r="EK126" s="794">
        <v>11781503</v>
      </c>
      <c r="EL126" s="794">
        <v>11930665</v>
      </c>
      <c r="EM126" s="793">
        <v>0</v>
      </c>
      <c r="EN126" s="793"/>
      <c r="EO126" s="795"/>
      <c r="ES126" s="619" t="s">
        <v>857</v>
      </c>
    </row>
    <row r="127" spans="1:151" ht="15" customHeight="1">
      <c r="BO127" s="774"/>
      <c r="BP127" s="777"/>
      <c r="BQ127" s="777"/>
      <c r="BR127" s="777"/>
      <c r="BS127" s="774"/>
      <c r="BT127" s="777"/>
      <c r="BU127" s="777"/>
      <c r="BV127" s="777"/>
      <c r="BW127" s="777"/>
      <c r="BX127" s="774"/>
      <c r="DX127" s="1040" t="s">
        <v>409</v>
      </c>
      <c r="DY127" s="1040" t="s">
        <v>888</v>
      </c>
      <c r="DZ127" s="1040" t="s">
        <v>6</v>
      </c>
      <c r="EA127" s="1041" t="s">
        <v>889</v>
      </c>
      <c r="EB127" s="792">
        <v>260</v>
      </c>
      <c r="EC127" s="827"/>
      <c r="ED127" s="828">
        <v>260</v>
      </c>
      <c r="EE127" s="828">
        <v>20796</v>
      </c>
      <c r="EF127" s="827"/>
      <c r="EG127" s="828">
        <v>1.250240430852087E-2</v>
      </c>
      <c r="EH127" s="827"/>
      <c r="EI127" s="794">
        <v>0</v>
      </c>
      <c r="EJ127" s="828"/>
      <c r="EK127" s="828">
        <v>149162</v>
      </c>
      <c r="EL127" s="828"/>
      <c r="EM127" s="827"/>
      <c r="EN127" s="827"/>
      <c r="EO127" s="829"/>
      <c r="ES127" s="1238" t="s">
        <v>1039</v>
      </c>
      <c r="ET127" s="1238"/>
      <c r="EU127" s="1238"/>
    </row>
    <row r="128" spans="1:151" ht="15">
      <c r="BO128" s="934" t="s">
        <v>948</v>
      </c>
      <c r="BP128" s="914"/>
      <c r="BQ128" s="914"/>
      <c r="BR128" s="777"/>
      <c r="BS128" s="774"/>
      <c r="BT128" s="777"/>
      <c r="BU128" s="777"/>
      <c r="BV128" s="777"/>
      <c r="BW128" s="777"/>
      <c r="BX128" s="774"/>
      <c r="DX128" s="1038" t="s">
        <v>411</v>
      </c>
      <c r="DY128" s="1038" t="s">
        <v>411</v>
      </c>
      <c r="DZ128" s="1038" t="s">
        <v>744</v>
      </c>
      <c r="EA128" s="1039" t="s">
        <v>412</v>
      </c>
      <c r="EB128" s="792">
        <v>7277</v>
      </c>
      <c r="EC128" s="793"/>
      <c r="ED128" s="794">
        <v>7277</v>
      </c>
      <c r="EE128" s="794"/>
      <c r="EF128" s="793"/>
      <c r="EG128" s="794">
        <v>0.94298302449138272</v>
      </c>
      <c r="EH128" s="793"/>
      <c r="EI128" s="794">
        <v>0</v>
      </c>
      <c r="EJ128" s="794"/>
      <c r="EK128" s="794">
        <v>0</v>
      </c>
      <c r="EL128" s="794">
        <v>0</v>
      </c>
      <c r="EM128" s="793">
        <v>0</v>
      </c>
      <c r="EN128" s="793"/>
      <c r="EO128" s="795"/>
      <c r="ES128" s="1238"/>
      <c r="ET128" s="1238"/>
      <c r="EU128" s="1238"/>
    </row>
    <row r="129" spans="67:153" ht="15">
      <c r="BO129" s="774" t="s">
        <v>946</v>
      </c>
      <c r="BP129" s="777"/>
      <c r="BQ129" s="777"/>
      <c r="BR129" s="777"/>
      <c r="BS129" s="774"/>
      <c r="BT129" s="777"/>
      <c r="BU129" s="777"/>
      <c r="BV129" s="777"/>
      <c r="BW129" s="777"/>
      <c r="BX129" s="774"/>
      <c r="DX129" s="1040">
        <v>440</v>
      </c>
      <c r="DY129" s="1044" t="s">
        <v>928</v>
      </c>
      <c r="DZ129" s="1040" t="s">
        <v>6</v>
      </c>
      <c r="EA129" s="1041" t="s">
        <v>929</v>
      </c>
      <c r="EB129" s="792">
        <v>440</v>
      </c>
      <c r="EC129" s="827"/>
      <c r="ED129" s="828">
        <v>440</v>
      </c>
      <c r="EE129" s="828">
        <v>7717</v>
      </c>
      <c r="EF129" s="827"/>
      <c r="EG129" s="828">
        <v>5.701697550861734E-2</v>
      </c>
      <c r="EH129" s="827"/>
      <c r="EI129" s="794">
        <v>0</v>
      </c>
      <c r="EJ129" s="828"/>
      <c r="EK129" s="828">
        <v>0</v>
      </c>
      <c r="EL129" s="828"/>
      <c r="EM129" s="827"/>
      <c r="EN129" s="827"/>
      <c r="EO129" s="829"/>
      <c r="ES129" s="1238"/>
      <c r="ET129" s="1238"/>
      <c r="EU129" s="1238"/>
    </row>
    <row r="130" spans="67:153" ht="15">
      <c r="BO130" s="774" t="s">
        <v>952</v>
      </c>
      <c r="BP130" s="777"/>
      <c r="BQ130" s="777"/>
      <c r="BR130" s="777"/>
      <c r="BS130" s="774"/>
      <c r="BT130" s="777"/>
      <c r="BU130" s="777"/>
      <c r="BV130" s="777"/>
      <c r="BW130" s="777"/>
      <c r="BX130" s="774"/>
      <c r="DX130" s="1038" t="s">
        <v>413</v>
      </c>
      <c r="DY130" s="1038" t="s">
        <v>413</v>
      </c>
      <c r="DZ130" s="1038" t="s">
        <v>744</v>
      </c>
      <c r="EA130" s="1039" t="s">
        <v>414</v>
      </c>
      <c r="EB130" s="792">
        <v>13527</v>
      </c>
      <c r="EC130" s="793"/>
      <c r="ED130" s="794">
        <v>13527</v>
      </c>
      <c r="EE130" s="794"/>
      <c r="EF130" s="793"/>
      <c r="EG130" s="794">
        <v>0.96600728415339565</v>
      </c>
      <c r="EH130" s="793"/>
      <c r="EI130" s="794">
        <v>0</v>
      </c>
      <c r="EJ130" s="794"/>
      <c r="EK130" s="794">
        <v>0</v>
      </c>
      <c r="EL130" s="794">
        <v>0</v>
      </c>
      <c r="EM130" s="793">
        <v>0</v>
      </c>
      <c r="EN130" s="793"/>
      <c r="EO130" s="795"/>
      <c r="ES130" s="1238"/>
      <c r="ET130" s="1238"/>
      <c r="EU130" s="1238"/>
    </row>
    <row r="131" spans="67:153" ht="15">
      <c r="BO131" s="1008" t="s">
        <v>559</v>
      </c>
      <c r="BP131" s="1009"/>
      <c r="BQ131" s="1009"/>
      <c r="BR131" s="1009"/>
      <c r="BS131" s="1009"/>
      <c r="BT131" s="1009"/>
      <c r="BU131" s="1009"/>
      <c r="BV131" s="1009"/>
      <c r="BW131" s="1009"/>
      <c r="BX131" s="1009"/>
      <c r="DX131" s="1038" t="s">
        <v>413</v>
      </c>
      <c r="DY131" s="1038" t="s">
        <v>86</v>
      </c>
      <c r="DZ131" s="1038" t="s">
        <v>6</v>
      </c>
      <c r="EA131" s="1039" t="s">
        <v>87</v>
      </c>
      <c r="EB131" s="792">
        <v>205</v>
      </c>
      <c r="EC131" s="793"/>
      <c r="ED131" s="794">
        <v>205</v>
      </c>
      <c r="EE131" s="794"/>
      <c r="EF131" s="793"/>
      <c r="EG131" s="794">
        <v>1.4639720059987146E-2</v>
      </c>
      <c r="EH131" s="793"/>
      <c r="EI131" s="794">
        <v>0</v>
      </c>
      <c r="EJ131" s="794"/>
      <c r="EK131" s="794">
        <v>0</v>
      </c>
      <c r="EL131" s="794"/>
      <c r="EM131" s="793"/>
      <c r="EN131" s="793"/>
      <c r="EO131" s="795"/>
      <c r="ES131" s="1238"/>
      <c r="ET131" s="1238"/>
      <c r="EU131" s="1238"/>
    </row>
    <row r="132" spans="67:153">
      <c r="DX132" s="1040" t="s">
        <v>413</v>
      </c>
      <c r="DY132" s="1040" t="s">
        <v>971</v>
      </c>
      <c r="DZ132" s="1040" t="s">
        <v>6</v>
      </c>
      <c r="EA132" s="1041" t="s">
        <v>972</v>
      </c>
      <c r="EB132" s="792">
        <v>271</v>
      </c>
      <c r="EC132" s="827"/>
      <c r="ED132" s="828">
        <v>271</v>
      </c>
      <c r="EE132" s="828">
        <v>14003</v>
      </c>
      <c r="EF132" s="827"/>
      <c r="EG132" s="828">
        <v>1.9352995786617155E-2</v>
      </c>
      <c r="EH132" s="827"/>
      <c r="EI132" s="794">
        <v>0</v>
      </c>
      <c r="EJ132" s="828"/>
      <c r="EK132" s="828">
        <v>0</v>
      </c>
      <c r="EL132" s="828"/>
      <c r="EM132" s="827"/>
      <c r="EN132" s="827"/>
      <c r="EO132" s="829"/>
      <c r="ES132" s="1238"/>
      <c r="ET132" s="1238"/>
      <c r="EU132" s="1238"/>
    </row>
    <row r="133" spans="67:153">
      <c r="DX133" s="1040" t="s">
        <v>415</v>
      </c>
      <c r="DY133" s="1040" t="s">
        <v>415</v>
      </c>
      <c r="DZ133" s="1040" t="s">
        <v>744</v>
      </c>
      <c r="EA133" s="1041" t="s">
        <v>416</v>
      </c>
      <c r="EB133" s="792">
        <v>2812</v>
      </c>
      <c r="EC133" s="827"/>
      <c r="ED133" s="828">
        <v>2812</v>
      </c>
      <c r="EE133" s="828">
        <v>2812</v>
      </c>
      <c r="EF133" s="827"/>
      <c r="EG133" s="828"/>
      <c r="EH133" s="827"/>
      <c r="EI133" s="794">
        <v>1426556</v>
      </c>
      <c r="EJ133" s="828"/>
      <c r="EK133" s="828">
        <v>1426556</v>
      </c>
      <c r="EL133" s="828">
        <v>1426556</v>
      </c>
      <c r="EM133" s="827">
        <v>0</v>
      </c>
      <c r="EN133" s="827"/>
      <c r="EO133" s="829"/>
      <c r="ES133" s="1238"/>
      <c r="ET133" s="1238"/>
      <c r="EU133" s="1238"/>
      <c r="EV133" s="1105"/>
      <c r="EW133" s="625"/>
    </row>
    <row r="134" spans="67:153">
      <c r="DX134" s="1042" t="s">
        <v>417</v>
      </c>
      <c r="DY134" s="1042" t="s">
        <v>417</v>
      </c>
      <c r="DZ134" s="1042" t="s">
        <v>744</v>
      </c>
      <c r="EA134" s="1043" t="s">
        <v>418</v>
      </c>
      <c r="EB134" s="792">
        <v>9000</v>
      </c>
      <c r="EC134" s="833"/>
      <c r="ED134" s="834">
        <v>9000</v>
      </c>
      <c r="EE134" s="834">
        <v>9000</v>
      </c>
      <c r="EF134" s="833"/>
      <c r="EG134" s="834"/>
      <c r="EH134" s="833"/>
      <c r="EI134" s="794">
        <v>6257880</v>
      </c>
      <c r="EJ134" s="834"/>
      <c r="EK134" s="834">
        <v>6257880</v>
      </c>
      <c r="EL134" s="834">
        <v>6257880</v>
      </c>
      <c r="EM134" s="833">
        <v>0</v>
      </c>
      <c r="EN134" s="833"/>
      <c r="EO134" s="835"/>
      <c r="ES134" s="1238"/>
      <c r="ET134" s="1238"/>
      <c r="EU134" s="1238"/>
      <c r="EV134" s="1088"/>
    </row>
    <row r="135" spans="67:153">
      <c r="DX135" s="1040" t="s">
        <v>419</v>
      </c>
      <c r="DY135" s="1040" t="s">
        <v>419</v>
      </c>
      <c r="DZ135" s="1040" t="s">
        <v>744</v>
      </c>
      <c r="EA135" s="1041" t="s">
        <v>420</v>
      </c>
      <c r="EB135" s="792">
        <v>603</v>
      </c>
      <c r="EC135" s="827"/>
      <c r="ED135" s="828">
        <v>603</v>
      </c>
      <c r="EE135" s="828">
        <v>603</v>
      </c>
      <c r="EF135" s="827"/>
      <c r="EG135" s="828"/>
      <c r="EH135" s="827"/>
      <c r="EI135" s="794">
        <v>0</v>
      </c>
      <c r="EJ135" s="828"/>
      <c r="EK135" s="828">
        <v>0</v>
      </c>
      <c r="EL135" s="828">
        <v>0</v>
      </c>
      <c r="EM135" s="827">
        <v>0</v>
      </c>
      <c r="EN135" s="827"/>
      <c r="EO135" s="829"/>
      <c r="ES135" s="1238"/>
      <c r="ET135" s="1238"/>
      <c r="EU135" s="1238"/>
      <c r="EV135" s="1088"/>
    </row>
    <row r="136" spans="67:153">
      <c r="DX136" s="1038" t="s">
        <v>421</v>
      </c>
      <c r="DY136" s="1038" t="s">
        <v>421</v>
      </c>
      <c r="DZ136" s="1038" t="s">
        <v>744</v>
      </c>
      <c r="EA136" s="1039" t="s">
        <v>422</v>
      </c>
      <c r="EB136" s="792">
        <v>20437</v>
      </c>
      <c r="EC136" s="793"/>
      <c r="ED136" s="794">
        <v>20437</v>
      </c>
      <c r="EE136" s="794"/>
      <c r="EF136" s="793"/>
      <c r="EG136" s="794">
        <v>0.65013519961825994</v>
      </c>
      <c r="EH136" s="793"/>
      <c r="EI136" s="794">
        <v>0</v>
      </c>
      <c r="EJ136" s="794"/>
      <c r="EK136" s="794">
        <v>0</v>
      </c>
      <c r="EL136" s="794">
        <v>0</v>
      </c>
      <c r="EM136" s="793">
        <v>0</v>
      </c>
      <c r="EN136" s="793"/>
      <c r="EO136" s="795"/>
      <c r="ES136" s="1238"/>
      <c r="ET136" s="1238"/>
      <c r="EU136" s="1238"/>
      <c r="EV136" s="1088"/>
    </row>
    <row r="137" spans="67:153">
      <c r="DX137" s="1038" t="s">
        <v>421</v>
      </c>
      <c r="DY137" s="1038" t="s">
        <v>88</v>
      </c>
      <c r="DZ137" s="1038" t="s">
        <v>744</v>
      </c>
      <c r="EA137" s="1039" t="s">
        <v>89</v>
      </c>
      <c r="EB137" s="792">
        <v>6005</v>
      </c>
      <c r="EC137" s="793"/>
      <c r="ED137" s="794">
        <v>6005</v>
      </c>
      <c r="EE137" s="794"/>
      <c r="EF137" s="793"/>
      <c r="EG137" s="794">
        <v>0.19102910768251949</v>
      </c>
      <c r="EH137" s="793"/>
      <c r="EI137" s="794">
        <v>0</v>
      </c>
      <c r="EJ137" s="794"/>
      <c r="EK137" s="794">
        <v>0</v>
      </c>
      <c r="EL137" s="794"/>
      <c r="EM137" s="793"/>
      <c r="EN137" s="793"/>
      <c r="EO137" s="795"/>
      <c r="ES137" s="1238"/>
      <c r="ET137" s="1238"/>
      <c r="EU137" s="1238"/>
      <c r="EV137" s="1088"/>
    </row>
    <row r="138" spans="67:153">
      <c r="DX138" s="1038" t="s">
        <v>421</v>
      </c>
      <c r="DY138" s="1038" t="s">
        <v>90</v>
      </c>
      <c r="DZ138" s="1038" t="s">
        <v>6</v>
      </c>
      <c r="EA138" s="1039" t="s">
        <v>91</v>
      </c>
      <c r="EB138" s="792">
        <v>652</v>
      </c>
      <c r="EC138" s="793"/>
      <c r="ED138" s="794">
        <v>652</v>
      </c>
      <c r="EE138" s="794"/>
      <c r="EF138" s="793"/>
      <c r="EG138" s="794">
        <v>2.0741212024813105E-2</v>
      </c>
      <c r="EH138" s="793"/>
      <c r="EI138" s="794">
        <v>0</v>
      </c>
      <c r="EJ138" s="794"/>
      <c r="EK138" s="794">
        <v>0</v>
      </c>
      <c r="EL138" s="794"/>
      <c r="EM138" s="793"/>
      <c r="EN138" s="793"/>
      <c r="EO138" s="795"/>
      <c r="ES138" s="1238"/>
      <c r="ET138" s="1238"/>
      <c r="EU138" s="1238"/>
    </row>
    <row r="139" spans="67:153">
      <c r="DX139" s="1038" t="s">
        <v>421</v>
      </c>
      <c r="DY139" s="1038" t="s">
        <v>92</v>
      </c>
      <c r="DZ139" s="1038" t="s">
        <v>6</v>
      </c>
      <c r="EA139" s="1039" t="s">
        <v>93</v>
      </c>
      <c r="EB139" s="792">
        <v>114</v>
      </c>
      <c r="EC139" s="793"/>
      <c r="ED139" s="794">
        <v>114</v>
      </c>
      <c r="EE139" s="794"/>
      <c r="EF139" s="793"/>
      <c r="EG139" s="794">
        <v>3.6265309368538252E-3</v>
      </c>
      <c r="EH139" s="793"/>
      <c r="EI139" s="794">
        <v>0</v>
      </c>
      <c r="EJ139" s="794"/>
      <c r="EK139" s="794">
        <v>0</v>
      </c>
      <c r="EL139" s="794"/>
      <c r="EM139" s="793"/>
      <c r="EN139" s="793"/>
      <c r="EO139" s="795"/>
      <c r="ES139" s="1238"/>
      <c r="ET139" s="1238"/>
      <c r="EU139" s="1238"/>
    </row>
    <row r="140" spans="67:153">
      <c r="DX140" s="1038" t="s">
        <v>421</v>
      </c>
      <c r="DY140" s="1038" t="s">
        <v>266</v>
      </c>
      <c r="DZ140" s="1038" t="s">
        <v>6</v>
      </c>
      <c r="EA140" s="1039" t="s">
        <v>267</v>
      </c>
      <c r="EB140" s="792">
        <v>1885</v>
      </c>
      <c r="EC140" s="793"/>
      <c r="ED140" s="794">
        <v>1885</v>
      </c>
      <c r="EE140" s="794"/>
      <c r="EF140" s="793"/>
      <c r="EG140" s="794">
        <v>5.996500715762685E-2</v>
      </c>
      <c r="EH140" s="793"/>
      <c r="EI140" s="794">
        <v>0</v>
      </c>
      <c r="EJ140" s="794"/>
      <c r="EK140" s="794">
        <v>0</v>
      </c>
      <c r="EL140" s="794"/>
      <c r="EM140" s="793"/>
      <c r="EN140" s="793"/>
      <c r="EO140" s="795"/>
      <c r="ES140" s="1238"/>
      <c r="ET140" s="1238"/>
      <c r="EU140" s="1238"/>
    </row>
    <row r="141" spans="67:153">
      <c r="DX141" s="1038" t="s">
        <v>421</v>
      </c>
      <c r="DY141" s="1038" t="s">
        <v>838</v>
      </c>
      <c r="DZ141" s="1038" t="s">
        <v>6</v>
      </c>
      <c r="EA141" s="1039" t="s">
        <v>839</v>
      </c>
      <c r="EB141" s="792">
        <v>1725</v>
      </c>
      <c r="EC141" s="793"/>
      <c r="ED141" s="794">
        <v>1725</v>
      </c>
      <c r="EE141" s="794"/>
      <c r="EF141" s="793"/>
      <c r="EG141" s="794">
        <v>5.4875139176077621E-2</v>
      </c>
      <c r="EH141" s="793"/>
      <c r="EI141" s="794">
        <v>0</v>
      </c>
      <c r="EJ141" s="794"/>
      <c r="EK141" s="794">
        <v>0</v>
      </c>
      <c r="EL141" s="794"/>
      <c r="EM141" s="793"/>
      <c r="EN141" s="793"/>
      <c r="EO141" s="795"/>
      <c r="ES141" s="1238"/>
      <c r="ET141" s="1238"/>
      <c r="EU141" s="1238"/>
    </row>
    <row r="142" spans="67:153">
      <c r="DX142" s="1044" t="s">
        <v>421</v>
      </c>
      <c r="DY142" s="1040" t="s">
        <v>973</v>
      </c>
      <c r="DZ142" s="1040" t="s">
        <v>6</v>
      </c>
      <c r="EA142" s="1041" t="s">
        <v>974</v>
      </c>
      <c r="EB142" s="792">
        <v>617</v>
      </c>
      <c r="EC142" s="827"/>
      <c r="ED142" s="828">
        <v>617</v>
      </c>
      <c r="EE142" s="828">
        <v>31435</v>
      </c>
      <c r="EF142" s="827"/>
      <c r="EG142" s="828">
        <v>1.9627803403849214E-2</v>
      </c>
      <c r="EH142" s="827"/>
      <c r="EI142" s="794">
        <v>0</v>
      </c>
      <c r="EJ142" s="828"/>
      <c r="EK142" s="828">
        <v>0</v>
      </c>
      <c r="EL142" s="828"/>
      <c r="EM142" s="827"/>
      <c r="EN142" s="827"/>
      <c r="EO142" s="829"/>
      <c r="ES142" s="1238"/>
      <c r="ET142" s="1238"/>
      <c r="EU142" s="1238"/>
    </row>
    <row r="143" spans="67:153" ht="38.25" customHeight="1">
      <c r="DX143" s="1038" t="s">
        <v>423</v>
      </c>
      <c r="DY143" s="1038" t="s">
        <v>423</v>
      </c>
      <c r="DZ143" s="1038" t="s">
        <v>744</v>
      </c>
      <c r="EA143" s="1039" t="s">
        <v>424</v>
      </c>
      <c r="EB143" s="792">
        <v>3755</v>
      </c>
      <c r="EC143" s="793"/>
      <c r="ED143" s="794">
        <v>3755</v>
      </c>
      <c r="EE143" s="794"/>
      <c r="EF143" s="793"/>
      <c r="EG143" s="794">
        <v>0.91318093385214005</v>
      </c>
      <c r="EH143" s="793"/>
      <c r="EI143" s="794">
        <v>0</v>
      </c>
      <c r="EJ143" s="794"/>
      <c r="EK143" s="794">
        <v>0</v>
      </c>
      <c r="EL143" s="794">
        <v>0</v>
      </c>
      <c r="EM143" s="793">
        <v>0</v>
      </c>
      <c r="EN143" s="793"/>
      <c r="EO143" s="795"/>
      <c r="ES143" s="1238"/>
      <c r="ET143" s="1238"/>
      <c r="EU143" s="1238"/>
    </row>
    <row r="144" spans="67:153">
      <c r="DX144" s="1038" t="s">
        <v>423</v>
      </c>
      <c r="DY144" s="1038" t="s">
        <v>94</v>
      </c>
      <c r="DZ144" s="1038" t="s">
        <v>6</v>
      </c>
      <c r="EA144" s="1039" t="s">
        <v>95</v>
      </c>
      <c r="EB144" s="792">
        <v>290</v>
      </c>
      <c r="EC144" s="793"/>
      <c r="ED144" s="794">
        <v>290</v>
      </c>
      <c r="EE144" s="794"/>
      <c r="EF144" s="793"/>
      <c r="EG144" s="794">
        <v>7.0525291828793774E-2</v>
      </c>
      <c r="EH144" s="793"/>
      <c r="EI144" s="794">
        <v>0</v>
      </c>
      <c r="EJ144" s="794"/>
      <c r="EK144" s="794">
        <v>0</v>
      </c>
      <c r="EL144" s="794"/>
      <c r="EM144" s="793">
        <v>0</v>
      </c>
      <c r="EN144" s="793"/>
      <c r="EO144" s="795"/>
      <c r="ES144" s="1238"/>
      <c r="ET144" s="1238"/>
      <c r="EU144" s="1238"/>
    </row>
    <row r="145" spans="128:151">
      <c r="DX145" s="1040" t="s">
        <v>423</v>
      </c>
      <c r="DY145" s="1040" t="s">
        <v>1015</v>
      </c>
      <c r="DZ145" s="1040" t="s">
        <v>6</v>
      </c>
      <c r="EA145" s="1041" t="s">
        <v>1016</v>
      </c>
      <c r="EB145" s="792">
        <v>67</v>
      </c>
      <c r="EC145" s="827"/>
      <c r="ED145" s="828">
        <v>67</v>
      </c>
      <c r="EE145" s="828">
        <v>4112</v>
      </c>
      <c r="EF145" s="827"/>
      <c r="EG145" s="828">
        <v>1.6293774319066149E-2</v>
      </c>
      <c r="EH145" s="827"/>
      <c r="EI145" s="794">
        <v>0</v>
      </c>
      <c r="EJ145" s="828"/>
      <c r="EK145" s="828">
        <v>0</v>
      </c>
      <c r="EL145" s="828"/>
      <c r="EM145" s="827"/>
      <c r="EN145" s="827"/>
      <c r="EO145" s="829"/>
      <c r="ES145" s="1238"/>
      <c r="ET145" s="1238"/>
      <c r="EU145" s="1238"/>
    </row>
    <row r="146" spans="128:151">
      <c r="DX146" s="1038" t="s">
        <v>425</v>
      </c>
      <c r="DY146" s="1038" t="s">
        <v>425</v>
      </c>
      <c r="DZ146" s="1038" t="s">
        <v>744</v>
      </c>
      <c r="EA146" s="1039" t="s">
        <v>426</v>
      </c>
      <c r="EB146" s="792">
        <v>36550</v>
      </c>
      <c r="EC146" s="793"/>
      <c r="ED146" s="794">
        <v>36550</v>
      </c>
      <c r="EE146" s="794"/>
      <c r="EF146" s="793"/>
      <c r="EG146" s="794">
        <v>0.9740173217854764</v>
      </c>
      <c r="EH146" s="793"/>
      <c r="EI146" s="794">
        <v>15063661</v>
      </c>
      <c r="EJ146" s="794"/>
      <c r="EK146" s="794">
        <v>14672267</v>
      </c>
      <c r="EL146" s="794">
        <v>15063661</v>
      </c>
      <c r="EM146" s="793">
        <v>0</v>
      </c>
      <c r="EN146" s="793"/>
      <c r="EO146" s="795"/>
      <c r="ES146" s="1238"/>
      <c r="ET146" s="1238"/>
      <c r="EU146" s="1238"/>
    </row>
    <row r="147" spans="128:151">
      <c r="DX147" s="1044" t="s">
        <v>425</v>
      </c>
      <c r="DY147" s="1040" t="s">
        <v>268</v>
      </c>
      <c r="DZ147" s="1040" t="s">
        <v>6</v>
      </c>
      <c r="EA147" s="1041" t="s">
        <v>269</v>
      </c>
      <c r="EB147" s="792">
        <v>975</v>
      </c>
      <c r="EC147" s="827"/>
      <c r="ED147" s="828">
        <v>975</v>
      </c>
      <c r="EE147" s="828">
        <v>37525</v>
      </c>
      <c r="EF147" s="827"/>
      <c r="EG147" s="828">
        <v>2.5982678214523651E-2</v>
      </c>
      <c r="EH147" s="827"/>
      <c r="EI147" s="794">
        <v>0</v>
      </c>
      <c r="EJ147" s="828"/>
      <c r="EK147" s="828">
        <v>391394</v>
      </c>
      <c r="EL147" s="828"/>
      <c r="EM147" s="827"/>
      <c r="EN147" s="827"/>
      <c r="EO147" s="829"/>
      <c r="ES147" s="1238"/>
      <c r="ET147" s="1238"/>
      <c r="EU147" s="1238"/>
    </row>
    <row r="148" spans="128:151">
      <c r="DX148" s="1040" t="s">
        <v>427</v>
      </c>
      <c r="DY148" s="1040" t="s">
        <v>427</v>
      </c>
      <c r="DZ148" s="1040" t="s">
        <v>744</v>
      </c>
      <c r="EA148" s="1041" t="s">
        <v>428</v>
      </c>
      <c r="EB148" s="792">
        <v>1086</v>
      </c>
      <c r="EC148" s="827"/>
      <c r="ED148" s="828">
        <v>1086</v>
      </c>
      <c r="EE148" s="828">
        <v>1086</v>
      </c>
      <c r="EF148" s="827"/>
      <c r="EG148" s="828"/>
      <c r="EH148" s="827"/>
      <c r="EI148" s="794">
        <v>211118</v>
      </c>
      <c r="EJ148" s="828"/>
      <c r="EK148" s="828">
        <v>211118</v>
      </c>
      <c r="EL148" s="828">
        <v>211118</v>
      </c>
      <c r="EM148" s="827">
        <v>0</v>
      </c>
      <c r="EN148" s="827"/>
      <c r="EO148" s="829"/>
      <c r="ES148" s="1238"/>
      <c r="ET148" s="1238"/>
      <c r="EU148" s="1238"/>
    </row>
    <row r="149" spans="128:151">
      <c r="DX149" s="1040" t="s">
        <v>429</v>
      </c>
      <c r="DY149" s="1040" t="s">
        <v>429</v>
      </c>
      <c r="DZ149" s="1040" t="s">
        <v>744</v>
      </c>
      <c r="EA149" s="1041" t="s">
        <v>430</v>
      </c>
      <c r="EB149" s="792">
        <v>9945</v>
      </c>
      <c r="EC149" s="827"/>
      <c r="ED149" s="828">
        <v>9945</v>
      </c>
      <c r="EE149" s="828">
        <v>9945</v>
      </c>
      <c r="EF149" s="827"/>
      <c r="EG149" s="828"/>
      <c r="EH149" s="827"/>
      <c r="EI149" s="794">
        <v>2604496</v>
      </c>
      <c r="EJ149" s="828"/>
      <c r="EK149" s="828">
        <v>2604496</v>
      </c>
      <c r="EL149" s="828">
        <v>2604496</v>
      </c>
      <c r="EM149" s="827">
        <v>0</v>
      </c>
      <c r="EN149" s="827"/>
      <c r="EO149" s="829"/>
      <c r="ES149" s="1238"/>
      <c r="ET149" s="1238"/>
      <c r="EU149" s="1238"/>
    </row>
    <row r="150" spans="128:151">
      <c r="DX150" s="1038" t="s">
        <v>431</v>
      </c>
      <c r="DY150" s="1038" t="s">
        <v>431</v>
      </c>
      <c r="DZ150" s="1038" t="s">
        <v>744</v>
      </c>
      <c r="EA150" s="1039" t="s">
        <v>96</v>
      </c>
      <c r="EB150" s="792">
        <v>8620</v>
      </c>
      <c r="EC150" s="793"/>
      <c r="ED150" s="794">
        <v>8620</v>
      </c>
      <c r="EE150" s="794"/>
      <c r="EF150" s="793"/>
      <c r="EG150" s="794">
        <v>0.97456189937817972</v>
      </c>
      <c r="EH150" s="793"/>
      <c r="EI150" s="794">
        <v>3379144</v>
      </c>
      <c r="EJ150" s="794"/>
      <c r="EK150" s="794">
        <v>3293185</v>
      </c>
      <c r="EL150" s="794">
        <v>3379144</v>
      </c>
      <c r="EM150" s="793">
        <v>0</v>
      </c>
      <c r="EN150" s="793"/>
      <c r="EO150" s="795"/>
      <c r="ES150" s="1238"/>
      <c r="ET150" s="1238"/>
      <c r="EU150" s="1238"/>
    </row>
    <row r="151" spans="128:151">
      <c r="DX151" s="1040" t="s">
        <v>431</v>
      </c>
      <c r="DY151" s="1040" t="s">
        <v>97</v>
      </c>
      <c r="DZ151" s="1040" t="s">
        <v>6</v>
      </c>
      <c r="EA151" s="1041" t="s">
        <v>98</v>
      </c>
      <c r="EB151" s="792">
        <v>225</v>
      </c>
      <c r="EC151" s="827"/>
      <c r="ED151" s="828">
        <v>225</v>
      </c>
      <c r="EE151" s="827">
        <v>8845</v>
      </c>
      <c r="EF151" s="827"/>
      <c r="EG151" s="828">
        <v>2.5438100621820236E-2</v>
      </c>
      <c r="EH151" s="827"/>
      <c r="EI151" s="794">
        <v>0</v>
      </c>
      <c r="EJ151" s="828"/>
      <c r="EK151" s="828">
        <v>85959</v>
      </c>
      <c r="EL151" s="828"/>
      <c r="EM151" s="827"/>
      <c r="EN151" s="827"/>
      <c r="EO151" s="829"/>
      <c r="ES151" s="1238"/>
      <c r="ET151" s="1238"/>
      <c r="EU151" s="1238"/>
    </row>
    <row r="152" spans="128:151">
      <c r="DX152" s="1038" t="s">
        <v>433</v>
      </c>
      <c r="DY152" s="1038" t="s">
        <v>433</v>
      </c>
      <c r="DZ152" s="1038" t="s">
        <v>744</v>
      </c>
      <c r="EA152" s="1039" t="s">
        <v>434</v>
      </c>
      <c r="EB152" s="792">
        <v>11441</v>
      </c>
      <c r="EC152" s="793"/>
      <c r="ED152" s="794">
        <v>11441</v>
      </c>
      <c r="EE152" s="794"/>
      <c r="EF152" s="793"/>
      <c r="EG152" s="794">
        <v>0.82226534425758224</v>
      </c>
      <c r="EH152" s="793"/>
      <c r="EI152" s="794">
        <v>220517</v>
      </c>
      <c r="EJ152" s="794"/>
      <c r="EK152" s="794">
        <v>181323</v>
      </c>
      <c r="EL152" s="794">
        <v>220517</v>
      </c>
      <c r="EM152" s="793">
        <v>0</v>
      </c>
      <c r="EN152" s="793"/>
      <c r="EO152" s="795"/>
      <c r="ES152" s="1238"/>
      <c r="ET152" s="1238"/>
      <c r="EU152" s="1238"/>
    </row>
    <row r="153" spans="128:151">
      <c r="DX153" s="1040" t="s">
        <v>433</v>
      </c>
      <c r="DY153" s="1040" t="s">
        <v>99</v>
      </c>
      <c r="DZ153" s="1040" t="s">
        <v>6</v>
      </c>
      <c r="EA153" s="1041" t="s">
        <v>100</v>
      </c>
      <c r="EB153" s="792">
        <v>2473</v>
      </c>
      <c r="EC153" s="827"/>
      <c r="ED153" s="828">
        <v>2473</v>
      </c>
      <c r="EE153" s="828">
        <v>13914</v>
      </c>
      <c r="EF153" s="827"/>
      <c r="EG153" s="828">
        <v>0.1777346557424177</v>
      </c>
      <c r="EH153" s="827"/>
      <c r="EI153" s="794">
        <v>0</v>
      </c>
      <c r="EJ153" s="828"/>
      <c r="EK153" s="828">
        <v>39194</v>
      </c>
      <c r="EL153" s="828"/>
      <c r="EM153" s="827"/>
      <c r="EN153" s="827"/>
      <c r="EO153" s="829"/>
    </row>
    <row r="154" spans="128:151">
      <c r="DX154" s="1038" t="s">
        <v>435</v>
      </c>
      <c r="DY154" s="1038" t="s">
        <v>435</v>
      </c>
      <c r="DZ154" s="1038" t="s">
        <v>744</v>
      </c>
      <c r="EA154" s="1039" t="s">
        <v>436</v>
      </c>
      <c r="EB154" s="792">
        <v>4455</v>
      </c>
      <c r="EC154" s="793"/>
      <c r="ED154" s="794">
        <v>4455</v>
      </c>
      <c r="EE154" s="794">
        <v>4455</v>
      </c>
      <c r="EF154" s="793"/>
      <c r="EG154" s="794"/>
      <c r="EH154" s="793"/>
      <c r="EI154" s="794">
        <v>0</v>
      </c>
      <c r="EJ154" s="794"/>
      <c r="EK154" s="794">
        <v>0</v>
      </c>
      <c r="EL154" s="794">
        <v>0</v>
      </c>
      <c r="EM154" s="793">
        <v>0</v>
      </c>
      <c r="EN154" s="793"/>
      <c r="EO154" s="795"/>
    </row>
    <row r="155" spans="128:151">
      <c r="DX155" s="1042" t="s">
        <v>437</v>
      </c>
      <c r="DY155" s="1042" t="s">
        <v>437</v>
      </c>
      <c r="DZ155" s="1042" t="s">
        <v>744</v>
      </c>
      <c r="EA155" s="1043" t="s">
        <v>438</v>
      </c>
      <c r="EB155" s="792">
        <v>2292</v>
      </c>
      <c r="EC155" s="833"/>
      <c r="ED155" s="834">
        <v>2292</v>
      </c>
      <c r="EE155" s="834">
        <v>2292</v>
      </c>
      <c r="EF155" s="833"/>
      <c r="EG155" s="834"/>
      <c r="EH155" s="833"/>
      <c r="EI155" s="794">
        <v>128871</v>
      </c>
      <c r="EJ155" s="834"/>
      <c r="EK155" s="834">
        <v>128871</v>
      </c>
      <c r="EL155" s="834">
        <v>128871</v>
      </c>
      <c r="EM155" s="833">
        <v>0</v>
      </c>
      <c r="EN155" s="833"/>
      <c r="EO155" s="835"/>
      <c r="ES155" s="1210" t="s">
        <v>999</v>
      </c>
      <c r="ET155" s="1210"/>
      <c r="EU155" s="1210"/>
    </row>
    <row r="156" spans="128:151">
      <c r="DX156" s="1038" t="s">
        <v>439</v>
      </c>
      <c r="DY156" s="1038" t="s">
        <v>439</v>
      </c>
      <c r="DZ156" s="1038" t="s">
        <v>744</v>
      </c>
      <c r="EA156" s="1039" t="s">
        <v>440</v>
      </c>
      <c r="EB156" s="792">
        <v>3111</v>
      </c>
      <c r="EC156" s="793"/>
      <c r="ED156" s="794">
        <v>3111</v>
      </c>
      <c r="EE156" s="794"/>
      <c r="EF156" s="793"/>
      <c r="EG156" s="794">
        <v>0.88355580800908828</v>
      </c>
      <c r="EH156" s="793"/>
      <c r="EI156" s="794">
        <v>1525473</v>
      </c>
      <c r="EJ156" s="794"/>
      <c r="EK156" s="794">
        <v>1347841</v>
      </c>
      <c r="EL156" s="794">
        <v>1525473</v>
      </c>
      <c r="EM156" s="793">
        <v>0</v>
      </c>
      <c r="EN156" s="793"/>
      <c r="EO156" s="795"/>
      <c r="ES156" s="1210"/>
      <c r="ET156" s="1210"/>
      <c r="EU156" s="1210"/>
    </row>
    <row r="157" spans="128:151">
      <c r="DX157" s="1044" t="s">
        <v>439</v>
      </c>
      <c r="DY157" s="1040" t="s">
        <v>776</v>
      </c>
      <c r="DZ157" s="1040" t="s">
        <v>6</v>
      </c>
      <c r="EA157" s="1041" t="s">
        <v>777</v>
      </c>
      <c r="EB157" s="792">
        <v>410</v>
      </c>
      <c r="EC157" s="827"/>
      <c r="ED157" s="828">
        <v>410</v>
      </c>
      <c r="EE157" s="828">
        <v>3521</v>
      </c>
      <c r="EF157" s="827"/>
      <c r="EG157" s="828">
        <v>0.11644419199091167</v>
      </c>
      <c r="EH157" s="827"/>
      <c r="EI157" s="794">
        <v>0</v>
      </c>
      <c r="EJ157" s="828"/>
      <c r="EK157" s="828">
        <v>177632</v>
      </c>
      <c r="EL157" s="828"/>
      <c r="EM157" s="827"/>
      <c r="EN157" s="827"/>
      <c r="EO157" s="829"/>
      <c r="ES157" s="1210"/>
      <c r="ET157" s="1210"/>
      <c r="EU157" s="1210"/>
    </row>
    <row r="158" spans="128:151">
      <c r="DX158" s="1040" t="s">
        <v>441</v>
      </c>
      <c r="DY158" s="1040" t="s">
        <v>441</v>
      </c>
      <c r="DZ158" s="1040" t="s">
        <v>744</v>
      </c>
      <c r="EA158" s="1041" t="s">
        <v>442</v>
      </c>
      <c r="EB158" s="792">
        <v>6092</v>
      </c>
      <c r="EC158" s="827"/>
      <c r="ED158" s="828">
        <v>6092</v>
      </c>
      <c r="EE158" s="828">
        <v>6092</v>
      </c>
      <c r="EF158" s="827"/>
      <c r="EG158" s="828"/>
      <c r="EH158" s="827"/>
      <c r="EI158" s="794">
        <v>2213527</v>
      </c>
      <c r="EJ158" s="828"/>
      <c r="EK158" s="828">
        <v>2213527</v>
      </c>
      <c r="EL158" s="828">
        <v>2213527</v>
      </c>
      <c r="EM158" s="827">
        <v>0</v>
      </c>
      <c r="EN158" s="827"/>
      <c r="EO158" s="829"/>
      <c r="ES158" s="1210"/>
      <c r="ET158" s="1210"/>
      <c r="EU158" s="1210"/>
    </row>
    <row r="159" spans="128:151">
      <c r="DX159" s="1038" t="s">
        <v>443</v>
      </c>
      <c r="DY159" s="1037" t="s">
        <v>443</v>
      </c>
      <c r="DZ159" s="1038" t="s">
        <v>744</v>
      </c>
      <c r="EA159" s="1039" t="s">
        <v>573</v>
      </c>
      <c r="EB159" s="792">
        <v>148109</v>
      </c>
      <c r="EC159" s="793"/>
      <c r="ED159" s="794">
        <v>148109</v>
      </c>
      <c r="EE159" s="794"/>
      <c r="EF159" s="793"/>
      <c r="EG159" s="794">
        <v>0.89282527970679015</v>
      </c>
      <c r="EH159" s="793"/>
      <c r="EI159" s="794">
        <v>0</v>
      </c>
      <c r="EJ159" s="794"/>
      <c r="EK159" s="794">
        <v>0</v>
      </c>
      <c r="EL159" s="794">
        <v>0</v>
      </c>
      <c r="EM159" s="793">
        <v>0</v>
      </c>
      <c r="EN159" s="793"/>
      <c r="EO159" s="795"/>
      <c r="ES159" s="1210"/>
      <c r="ET159" s="1210"/>
      <c r="EU159" s="1210"/>
    </row>
    <row r="160" spans="128:151">
      <c r="DX160" s="1038" t="s">
        <v>443</v>
      </c>
      <c r="DY160" s="1038" t="s">
        <v>101</v>
      </c>
      <c r="DZ160" s="1038" t="s">
        <v>6</v>
      </c>
      <c r="EA160" s="1039" t="s">
        <v>102</v>
      </c>
      <c r="EB160" s="792">
        <v>1635</v>
      </c>
      <c r="EC160" s="793"/>
      <c r="ED160" s="794">
        <v>1635</v>
      </c>
      <c r="EE160" s="794"/>
      <c r="EF160" s="793"/>
      <c r="EG160" s="794">
        <v>9.8560474537037045E-3</v>
      </c>
      <c r="EH160" s="793"/>
      <c r="EI160" s="794">
        <v>0</v>
      </c>
      <c r="EJ160" s="794"/>
      <c r="EK160" s="794">
        <v>0</v>
      </c>
      <c r="EL160" s="794"/>
      <c r="EM160" s="793"/>
      <c r="EN160" s="793"/>
      <c r="EO160" s="795"/>
      <c r="ES160" s="1210"/>
      <c r="ET160" s="1210"/>
      <c r="EU160" s="1210"/>
    </row>
    <row r="161" spans="128:151">
      <c r="DX161" s="1038" t="s">
        <v>443</v>
      </c>
      <c r="DY161" s="1038" t="s">
        <v>103</v>
      </c>
      <c r="DZ161" s="1038" t="s">
        <v>6</v>
      </c>
      <c r="EA161" s="1039" t="s">
        <v>104</v>
      </c>
      <c r="EB161" s="792">
        <v>2125</v>
      </c>
      <c r="EC161" s="793"/>
      <c r="ED161" s="794">
        <v>2125</v>
      </c>
      <c r="EE161" s="794"/>
      <c r="EF161" s="793"/>
      <c r="EG161" s="794">
        <v>1.2809847608024691E-2</v>
      </c>
      <c r="EH161" s="793"/>
      <c r="EI161" s="794">
        <v>0</v>
      </c>
      <c r="EJ161" s="794"/>
      <c r="EK161" s="794">
        <v>0</v>
      </c>
      <c r="EL161" s="794"/>
      <c r="EM161" s="793"/>
      <c r="EN161" s="793"/>
      <c r="EO161" s="795"/>
      <c r="ES161" s="1210"/>
      <c r="ET161" s="1210"/>
      <c r="EU161" s="1210"/>
    </row>
    <row r="162" spans="128:151">
      <c r="DX162" s="1038" t="s">
        <v>443</v>
      </c>
      <c r="DY162" s="1038" t="s">
        <v>105</v>
      </c>
      <c r="DZ162" s="1038" t="s">
        <v>6</v>
      </c>
      <c r="EA162" s="1039" t="s">
        <v>106</v>
      </c>
      <c r="EB162" s="792">
        <v>385</v>
      </c>
      <c r="EC162" s="793"/>
      <c r="ED162" s="794">
        <v>385</v>
      </c>
      <c r="EE162" s="794"/>
      <c r="EF162" s="793"/>
      <c r="EG162" s="794">
        <v>2.3208429783950616E-3</v>
      </c>
      <c r="EH162" s="793"/>
      <c r="EI162" s="794">
        <v>0</v>
      </c>
      <c r="EJ162" s="794"/>
      <c r="EK162" s="794">
        <v>0</v>
      </c>
      <c r="EL162" s="794"/>
      <c r="EM162" s="793"/>
      <c r="EN162" s="793"/>
      <c r="EO162" s="795"/>
      <c r="ES162" s="1210"/>
      <c r="ET162" s="1210"/>
      <c r="EU162" s="1210"/>
    </row>
    <row r="163" spans="128:151">
      <c r="DX163" s="1037" t="s">
        <v>443</v>
      </c>
      <c r="DY163" s="1038" t="s">
        <v>579</v>
      </c>
      <c r="DZ163" s="1038" t="s">
        <v>6</v>
      </c>
      <c r="EA163" s="1039" t="s">
        <v>255</v>
      </c>
      <c r="EB163" s="792">
        <v>1525</v>
      </c>
      <c r="EC163" s="793"/>
      <c r="ED163" s="794">
        <v>1525</v>
      </c>
      <c r="EE163" s="794"/>
      <c r="EF163" s="793"/>
      <c r="EG163" s="794">
        <v>9.1929494598765437E-3</v>
      </c>
      <c r="EH163" s="793"/>
      <c r="EI163" s="794">
        <v>0</v>
      </c>
      <c r="EJ163" s="794"/>
      <c r="EK163" s="794">
        <v>0</v>
      </c>
      <c r="EL163" s="794"/>
      <c r="EM163" s="793"/>
      <c r="EN163" s="793"/>
      <c r="EO163" s="795"/>
      <c r="ES163" s="1210"/>
      <c r="ET163" s="1210"/>
      <c r="EU163" s="1210"/>
    </row>
    <row r="164" spans="128:151">
      <c r="DX164" s="1047" t="s">
        <v>443</v>
      </c>
      <c r="DY164" s="1045" t="s">
        <v>718</v>
      </c>
      <c r="DZ164" s="1038" t="s">
        <v>6</v>
      </c>
      <c r="EA164" s="1046" t="s">
        <v>785</v>
      </c>
      <c r="EB164" s="792">
        <v>1639</v>
      </c>
      <c r="EC164" s="793"/>
      <c r="ED164" s="794">
        <v>1639</v>
      </c>
      <c r="EE164" s="794"/>
      <c r="EF164" s="793"/>
      <c r="EG164" s="794">
        <v>9.8801601080246906E-3</v>
      </c>
      <c r="EH164" s="793"/>
      <c r="EI164" s="794">
        <v>0</v>
      </c>
      <c r="EJ164" s="794"/>
      <c r="EK164" s="794">
        <v>0</v>
      </c>
      <c r="EL164" s="794"/>
      <c r="EM164" s="793"/>
      <c r="EN164" s="793"/>
      <c r="EO164" s="795"/>
      <c r="ES164" s="1210"/>
      <c r="ET164" s="1210"/>
      <c r="EU164" s="1210"/>
    </row>
    <row r="165" spans="128:151">
      <c r="DX165" s="1047" t="s">
        <v>443</v>
      </c>
      <c r="DY165" s="793" t="s">
        <v>244</v>
      </c>
      <c r="DZ165" s="1013" t="s">
        <v>6</v>
      </c>
      <c r="EA165" s="1013" t="s">
        <v>245</v>
      </c>
      <c r="EB165" s="792">
        <v>720</v>
      </c>
      <c r="EC165" s="793"/>
      <c r="ED165" s="794">
        <v>720</v>
      </c>
      <c r="EE165" s="794"/>
      <c r="EF165" s="793"/>
      <c r="EG165" s="794">
        <v>4.340277777777778E-3</v>
      </c>
      <c r="EH165" s="793"/>
      <c r="EI165" s="794">
        <v>0</v>
      </c>
      <c r="EJ165" s="794"/>
      <c r="EK165" s="794">
        <v>0</v>
      </c>
      <c r="EL165" s="794"/>
      <c r="EM165" s="793"/>
      <c r="EN165" s="793"/>
      <c r="EO165" s="795"/>
      <c r="ES165" s="1210"/>
      <c r="ET165" s="1210"/>
      <c r="EU165" s="1210"/>
    </row>
    <row r="166" spans="128:151">
      <c r="DX166" s="1047" t="s">
        <v>443</v>
      </c>
      <c r="DY166" s="793" t="s">
        <v>786</v>
      </c>
      <c r="DZ166" s="1013" t="s">
        <v>6</v>
      </c>
      <c r="EA166" s="1013" t="s">
        <v>270</v>
      </c>
      <c r="EB166" s="792">
        <v>449</v>
      </c>
      <c r="EC166" s="793"/>
      <c r="ED166" s="794">
        <v>449</v>
      </c>
      <c r="EE166" s="794"/>
      <c r="EF166" s="793"/>
      <c r="EG166" s="794">
        <v>2.7066454475308641E-3</v>
      </c>
      <c r="EH166" s="793"/>
      <c r="EI166" s="794">
        <v>0</v>
      </c>
      <c r="EJ166" s="794"/>
      <c r="EK166" s="794">
        <v>0</v>
      </c>
      <c r="EL166" s="794"/>
      <c r="EM166" s="793"/>
      <c r="EN166" s="793"/>
      <c r="EO166" s="795"/>
    </row>
    <row r="167" spans="128:151">
      <c r="DX167" s="1047" t="s">
        <v>443</v>
      </c>
      <c r="DY167" s="793" t="s">
        <v>271</v>
      </c>
      <c r="DZ167" s="1013" t="s">
        <v>6</v>
      </c>
      <c r="EA167" s="1013" t="s">
        <v>272</v>
      </c>
      <c r="EB167" s="792">
        <v>840</v>
      </c>
      <c r="EC167" s="1013"/>
      <c r="ED167" s="794">
        <v>840</v>
      </c>
      <c r="EE167" s="794"/>
      <c r="EF167" s="793"/>
      <c r="EG167" s="794">
        <v>5.0636574074074073E-3</v>
      </c>
      <c r="EH167" s="793"/>
      <c r="EI167" s="794">
        <v>0</v>
      </c>
      <c r="EJ167" s="794"/>
      <c r="EK167" s="794">
        <v>0</v>
      </c>
      <c r="EL167" s="794"/>
      <c r="EM167" s="793"/>
      <c r="EN167" s="793"/>
      <c r="EO167" s="795"/>
    </row>
    <row r="168" spans="128:151">
      <c r="DX168" s="1047" t="s">
        <v>443</v>
      </c>
      <c r="DY168" s="793" t="s">
        <v>778</v>
      </c>
      <c r="DZ168" s="1013" t="s">
        <v>6</v>
      </c>
      <c r="EA168" s="1013" t="s">
        <v>779</v>
      </c>
      <c r="EB168" s="792">
        <v>989</v>
      </c>
      <c r="EC168" s="1013"/>
      <c r="ED168" s="794">
        <v>989</v>
      </c>
      <c r="EE168" s="794"/>
      <c r="EF168" s="793"/>
      <c r="EG168" s="794">
        <v>5.9618537808641976E-3</v>
      </c>
      <c r="EH168" s="793"/>
      <c r="EI168" s="794">
        <v>0</v>
      </c>
      <c r="EJ168" s="794"/>
      <c r="EK168" s="794">
        <v>0</v>
      </c>
      <c r="EL168" s="794"/>
      <c r="EM168" s="793"/>
      <c r="EN168" s="793"/>
      <c r="EO168" s="795"/>
    </row>
    <row r="169" spans="128:151">
      <c r="DX169" s="1047" t="s">
        <v>443</v>
      </c>
      <c r="DY169" s="793" t="s">
        <v>840</v>
      </c>
      <c r="DZ169" s="1013" t="s">
        <v>6</v>
      </c>
      <c r="EA169" s="1013" t="s">
        <v>841</v>
      </c>
      <c r="EB169" s="792">
        <v>149</v>
      </c>
      <c r="EC169" s="1013"/>
      <c r="ED169" s="794">
        <v>149</v>
      </c>
      <c r="EE169" s="794"/>
      <c r="EF169" s="793"/>
      <c r="EG169" s="794">
        <v>8.981963734567901E-4</v>
      </c>
      <c r="EH169" s="793"/>
      <c r="EI169" s="794">
        <v>0</v>
      </c>
      <c r="EJ169" s="794"/>
      <c r="EK169" s="794">
        <v>0</v>
      </c>
      <c r="EL169" s="794"/>
      <c r="EM169" s="793"/>
      <c r="EN169" s="793"/>
      <c r="EO169" s="795"/>
    </row>
    <row r="170" spans="128:151">
      <c r="DX170" s="1047" t="s">
        <v>443</v>
      </c>
      <c r="DY170" s="793" t="s">
        <v>842</v>
      </c>
      <c r="DZ170" s="1013" t="s">
        <v>6</v>
      </c>
      <c r="EA170" s="1013" t="s">
        <v>843</v>
      </c>
      <c r="EB170" s="792">
        <v>245</v>
      </c>
      <c r="EC170" s="1013"/>
      <c r="ED170" s="794">
        <v>245</v>
      </c>
      <c r="EE170" s="794"/>
      <c r="EF170" s="793"/>
      <c r="EG170" s="794">
        <v>1.4769000771604939E-3</v>
      </c>
      <c r="EH170" s="793"/>
      <c r="EI170" s="794">
        <v>0</v>
      </c>
      <c r="EJ170" s="794"/>
      <c r="EK170" s="794">
        <v>0</v>
      </c>
      <c r="EL170" s="794"/>
      <c r="EM170" s="793"/>
      <c r="EN170" s="793"/>
      <c r="EO170" s="795"/>
    </row>
    <row r="171" spans="128:151">
      <c r="DX171" s="1047" t="s">
        <v>443</v>
      </c>
      <c r="DY171" s="793" t="s">
        <v>844</v>
      </c>
      <c r="DZ171" s="1013" t="s">
        <v>6</v>
      </c>
      <c r="EA171" s="1013" t="s">
        <v>845</v>
      </c>
      <c r="EB171" s="792">
        <v>500</v>
      </c>
      <c r="EC171" s="1013"/>
      <c r="ED171" s="794">
        <v>500</v>
      </c>
      <c r="EE171" s="794"/>
      <c r="EF171" s="793"/>
      <c r="EG171" s="794">
        <v>3.0140817901234567E-3</v>
      </c>
      <c r="EH171" s="793"/>
      <c r="EI171" s="794">
        <v>0</v>
      </c>
      <c r="EJ171" s="794"/>
      <c r="EK171" s="794">
        <v>0</v>
      </c>
      <c r="EL171" s="794"/>
      <c r="EM171" s="793"/>
      <c r="EN171" s="793"/>
      <c r="EO171" s="795"/>
    </row>
    <row r="172" spans="128:151" ht="13.5" thickBot="1">
      <c r="DX172" s="1047" t="s">
        <v>443</v>
      </c>
      <c r="DY172" s="793" t="s">
        <v>890</v>
      </c>
      <c r="DZ172" s="1013" t="s">
        <v>6</v>
      </c>
      <c r="EA172" s="1013" t="s">
        <v>891</v>
      </c>
      <c r="EB172" s="792">
        <v>1360</v>
      </c>
      <c r="EC172" s="1013"/>
      <c r="ED172" s="794">
        <v>1360</v>
      </c>
      <c r="EE172" s="794"/>
      <c r="EF172" s="793"/>
      <c r="EG172" s="794">
        <v>8.1983024691358024E-3</v>
      </c>
      <c r="EH172" s="793"/>
      <c r="EI172" s="794">
        <v>0</v>
      </c>
      <c r="EJ172" s="794"/>
      <c r="EK172" s="794">
        <v>0</v>
      </c>
      <c r="EL172" s="794"/>
      <c r="EM172" s="793"/>
      <c r="EN172" s="793"/>
      <c r="EO172" s="795"/>
    </row>
    <row r="173" spans="128:151" ht="13.5" thickBot="1">
      <c r="DX173" s="1047" t="s">
        <v>443</v>
      </c>
      <c r="DY173" s="793" t="s">
        <v>892</v>
      </c>
      <c r="DZ173" s="1013" t="s">
        <v>6</v>
      </c>
      <c r="EA173" s="1013" t="s">
        <v>893</v>
      </c>
      <c r="EB173" s="792">
        <v>247</v>
      </c>
      <c r="EC173" s="1013"/>
      <c r="ED173" s="794">
        <v>247</v>
      </c>
      <c r="EE173" s="794"/>
      <c r="EF173" s="793"/>
      <c r="EG173" s="794">
        <v>1.4889564043209878E-3</v>
      </c>
      <c r="EH173" s="793"/>
      <c r="EI173" s="794">
        <v>0</v>
      </c>
      <c r="EJ173" s="794"/>
      <c r="EK173" s="794">
        <v>0</v>
      </c>
      <c r="EL173" s="794"/>
      <c r="EM173" s="793"/>
      <c r="EN173" s="793"/>
      <c r="EO173" s="795"/>
      <c r="ES173" s="1211" t="s">
        <v>700</v>
      </c>
      <c r="ET173" s="1212"/>
      <c r="EU173" s="1237"/>
    </row>
    <row r="174" spans="128:151">
      <c r="DX174" s="1047" t="s">
        <v>443</v>
      </c>
      <c r="DY174" s="793" t="s">
        <v>894</v>
      </c>
      <c r="DZ174" s="1013" t="s">
        <v>6</v>
      </c>
      <c r="EA174" s="1013" t="s">
        <v>895</v>
      </c>
      <c r="EB174" s="792">
        <v>328</v>
      </c>
      <c r="EC174" s="1013"/>
      <c r="ED174" s="794">
        <v>328</v>
      </c>
      <c r="EE174" s="794"/>
      <c r="EF174" s="793"/>
      <c r="EG174" s="794">
        <v>1.9772376543209878E-3</v>
      </c>
      <c r="EH174" s="793"/>
      <c r="EI174" s="794">
        <v>0</v>
      </c>
      <c r="EJ174" s="794"/>
      <c r="EK174" s="794">
        <v>0</v>
      </c>
      <c r="EL174" s="794"/>
      <c r="EM174" s="793"/>
      <c r="EN174" s="793"/>
      <c r="EO174" s="795"/>
      <c r="ES174" s="1088"/>
      <c r="ET174" s="609" t="s">
        <v>702</v>
      </c>
      <c r="EU174" s="619">
        <v>235999107</v>
      </c>
    </row>
    <row r="175" spans="128:151">
      <c r="DX175" s="1047" t="s">
        <v>443</v>
      </c>
      <c r="DY175" s="793" t="s">
        <v>896</v>
      </c>
      <c r="DZ175" s="1013" t="s">
        <v>6</v>
      </c>
      <c r="EA175" s="1013" t="s">
        <v>891</v>
      </c>
      <c r="EB175" s="792">
        <v>338</v>
      </c>
      <c r="EC175" s="1013"/>
      <c r="ED175" s="794">
        <v>338</v>
      </c>
      <c r="EE175" s="794"/>
      <c r="EF175" s="793"/>
      <c r="EG175" s="794">
        <v>2.0375192901234567E-3</v>
      </c>
      <c r="EH175" s="793"/>
      <c r="EI175" s="794">
        <v>0</v>
      </c>
      <c r="EJ175" s="794"/>
      <c r="EK175" s="794">
        <v>0</v>
      </c>
      <c r="EL175" s="794"/>
      <c r="EM175" s="793"/>
      <c r="EN175" s="793"/>
      <c r="EO175" s="795"/>
      <c r="ES175" s="1088"/>
      <c r="ET175" s="609" t="s">
        <v>286</v>
      </c>
      <c r="EU175" s="619">
        <v>233864332</v>
      </c>
    </row>
    <row r="176" spans="128:151" ht="13.5" thickBot="1">
      <c r="DX176" s="1047" t="s">
        <v>443</v>
      </c>
      <c r="DY176" s="793" t="s">
        <v>897</v>
      </c>
      <c r="DZ176" s="1013" t="s">
        <v>6</v>
      </c>
      <c r="EA176" s="1013" t="s">
        <v>898</v>
      </c>
      <c r="EB176" s="792">
        <v>148</v>
      </c>
      <c r="EC176" s="1013"/>
      <c r="ED176" s="794">
        <v>148</v>
      </c>
      <c r="EE176" s="794"/>
      <c r="EF176" s="793"/>
      <c r="EG176" s="794">
        <v>8.9216820987654316E-4</v>
      </c>
      <c r="EH176" s="793"/>
      <c r="EI176" s="794">
        <v>0</v>
      </c>
      <c r="EJ176" s="794"/>
      <c r="EK176" s="794">
        <v>0</v>
      </c>
      <c r="EL176" s="794"/>
      <c r="EM176" s="793"/>
      <c r="EN176" s="793"/>
      <c r="EO176" s="795"/>
      <c r="ES176" s="1088"/>
      <c r="ET176" s="609" t="s">
        <v>524</v>
      </c>
      <c r="EU176" s="1015">
        <v>2134775</v>
      </c>
    </row>
    <row r="177" spans="128:151" ht="14.25" thickTop="1" thickBot="1">
      <c r="DX177" s="1047" t="s">
        <v>443</v>
      </c>
      <c r="DY177" s="793" t="s">
        <v>899</v>
      </c>
      <c r="DZ177" s="1013" t="s">
        <v>6</v>
      </c>
      <c r="EA177" s="1013" t="s">
        <v>900</v>
      </c>
      <c r="EB177" s="792">
        <v>260</v>
      </c>
      <c r="EC177" s="1013"/>
      <c r="ED177" s="794">
        <v>260</v>
      </c>
      <c r="EE177" s="794"/>
      <c r="EF177" s="793"/>
      <c r="EG177" s="794">
        <v>1.5673225308641976E-3</v>
      </c>
      <c r="EH177" s="793"/>
      <c r="EI177" s="794">
        <v>0</v>
      </c>
      <c r="EJ177" s="794"/>
      <c r="EK177" s="794">
        <v>0</v>
      </c>
      <c r="EL177" s="794"/>
      <c r="EM177" s="793"/>
      <c r="EN177" s="793"/>
      <c r="EO177" s="795"/>
      <c r="ES177" s="1096"/>
      <c r="ET177" s="993"/>
      <c r="EU177" s="1097"/>
    </row>
    <row r="178" spans="128:151">
      <c r="DX178" s="1047" t="s">
        <v>443</v>
      </c>
      <c r="DY178" s="1013" t="s">
        <v>930</v>
      </c>
      <c r="DZ178" s="1013" t="s">
        <v>6</v>
      </c>
      <c r="EA178" s="1013" t="s">
        <v>931</v>
      </c>
      <c r="EB178" s="792">
        <v>142</v>
      </c>
      <c r="EC178" s="1013"/>
      <c r="ED178" s="794">
        <v>142</v>
      </c>
      <c r="EE178" s="794"/>
      <c r="EF178" s="793"/>
      <c r="EG178" s="794">
        <v>8.5599922839506174E-4</v>
      </c>
      <c r="EH178" s="793"/>
      <c r="EI178" s="794">
        <v>0</v>
      </c>
      <c r="EJ178" s="794"/>
      <c r="EK178" s="794">
        <v>0</v>
      </c>
      <c r="EL178" s="794"/>
      <c r="EM178" s="793"/>
      <c r="EN178" s="793"/>
      <c r="EO178" s="795"/>
    </row>
    <row r="179" spans="128:151">
      <c r="DX179" s="1047" t="s">
        <v>443</v>
      </c>
      <c r="DY179" s="1013" t="s">
        <v>932</v>
      </c>
      <c r="DZ179" s="1013" t="s">
        <v>6</v>
      </c>
      <c r="EA179" s="1013" t="s">
        <v>933</v>
      </c>
      <c r="EB179" s="792">
        <v>638</v>
      </c>
      <c r="EC179" s="1013"/>
      <c r="ED179" s="794">
        <v>638</v>
      </c>
      <c r="EE179" s="794"/>
      <c r="EF179" s="793"/>
      <c r="EG179" s="794">
        <v>3.845968364197531E-3</v>
      </c>
      <c r="EH179" s="793"/>
      <c r="EI179" s="794">
        <v>0</v>
      </c>
      <c r="EJ179" s="794"/>
      <c r="EK179" s="794">
        <v>0</v>
      </c>
      <c r="EL179" s="794"/>
      <c r="EM179" s="793"/>
      <c r="EN179" s="793"/>
      <c r="EO179" s="795"/>
    </row>
    <row r="180" spans="128:151">
      <c r="DX180" s="1047" t="s">
        <v>443</v>
      </c>
      <c r="DY180" s="1013" t="s">
        <v>934</v>
      </c>
      <c r="DZ180" s="1013" t="s">
        <v>6</v>
      </c>
      <c r="EA180" s="1013" t="s">
        <v>935</v>
      </c>
      <c r="EB180" s="792">
        <v>628</v>
      </c>
      <c r="EC180" s="1013"/>
      <c r="ED180" s="794">
        <v>628</v>
      </c>
      <c r="EE180" s="794"/>
      <c r="EF180" s="793"/>
      <c r="EG180" s="794">
        <v>3.7856867283950616E-3</v>
      </c>
      <c r="EH180" s="793"/>
      <c r="EI180" s="794">
        <v>0</v>
      </c>
      <c r="EJ180" s="794"/>
      <c r="EK180" s="794">
        <v>0</v>
      </c>
      <c r="EL180" s="794"/>
      <c r="EM180" s="793"/>
      <c r="EN180" s="793"/>
      <c r="EO180" s="795"/>
    </row>
    <row r="181" spans="128:151">
      <c r="DX181" s="1047" t="s">
        <v>443</v>
      </c>
      <c r="DY181" s="1013" t="s">
        <v>936</v>
      </c>
      <c r="DZ181" s="1013" t="s">
        <v>6</v>
      </c>
      <c r="EA181" s="1013" t="s">
        <v>937</v>
      </c>
      <c r="EB181" s="792">
        <v>208</v>
      </c>
      <c r="EC181" s="1013"/>
      <c r="ED181" s="794">
        <v>208</v>
      </c>
      <c r="EE181" s="794"/>
      <c r="EF181" s="793"/>
      <c r="EG181" s="794">
        <v>1.253858024691358E-3</v>
      </c>
      <c r="EH181" s="793"/>
      <c r="EI181" s="794">
        <v>0</v>
      </c>
      <c r="EJ181" s="794"/>
      <c r="EK181" s="794">
        <v>0</v>
      </c>
      <c r="EL181" s="794"/>
      <c r="EM181" s="793"/>
      <c r="EN181" s="793"/>
      <c r="EO181" s="795"/>
    </row>
    <row r="182" spans="128:151">
      <c r="DX182" s="1047" t="s">
        <v>443</v>
      </c>
      <c r="DY182" s="1013" t="s">
        <v>975</v>
      </c>
      <c r="DZ182" s="1013" t="s">
        <v>6</v>
      </c>
      <c r="EA182" s="1013" t="s">
        <v>976</v>
      </c>
      <c r="EB182" s="792">
        <v>773</v>
      </c>
      <c r="EC182" s="1013"/>
      <c r="ED182" s="794">
        <v>773</v>
      </c>
      <c r="EE182" s="794"/>
      <c r="EF182" s="793"/>
      <c r="EG182" s="794">
        <v>4.6597704475308645E-3</v>
      </c>
      <c r="EH182" s="793"/>
      <c r="EI182" s="794">
        <v>0</v>
      </c>
      <c r="EJ182" s="794"/>
      <c r="EK182" s="794">
        <v>0</v>
      </c>
      <c r="EL182" s="794"/>
      <c r="EM182" s="793"/>
      <c r="EN182" s="793"/>
      <c r="EO182" s="795"/>
    </row>
    <row r="183" spans="128:151">
      <c r="DX183" s="1047" t="s">
        <v>443</v>
      </c>
      <c r="DY183" s="1013" t="s">
        <v>977</v>
      </c>
      <c r="DZ183" s="1013" t="s">
        <v>6</v>
      </c>
      <c r="EA183" s="1013" t="s">
        <v>978</v>
      </c>
      <c r="EB183" s="792">
        <v>793</v>
      </c>
      <c r="EC183" s="1013"/>
      <c r="ED183" s="794">
        <v>793</v>
      </c>
      <c r="EE183" s="794"/>
      <c r="EF183" s="793"/>
      <c r="EG183" s="794">
        <v>4.7803337191358024E-3</v>
      </c>
      <c r="EH183" s="793"/>
      <c r="EI183" s="794">
        <v>0</v>
      </c>
      <c r="EJ183" s="794"/>
      <c r="EK183" s="794">
        <v>0</v>
      </c>
      <c r="EL183" s="794"/>
      <c r="EM183" s="793"/>
      <c r="EN183" s="793"/>
      <c r="EO183" s="795"/>
    </row>
    <row r="184" spans="128:151">
      <c r="DX184" s="1047" t="s">
        <v>443</v>
      </c>
      <c r="DY184" s="1019" t="s">
        <v>1017</v>
      </c>
      <c r="DZ184" s="1013" t="s">
        <v>6</v>
      </c>
      <c r="EA184" s="1019" t="s">
        <v>1018</v>
      </c>
      <c r="EB184" s="792">
        <v>127</v>
      </c>
      <c r="EC184" s="1013"/>
      <c r="ED184" s="794">
        <v>127</v>
      </c>
      <c r="EE184" s="794"/>
      <c r="EF184" s="793"/>
      <c r="EG184" s="794">
        <v>7.6557677469135806E-4</v>
      </c>
      <c r="EH184" s="793"/>
      <c r="EI184" s="794">
        <v>0</v>
      </c>
      <c r="EJ184" s="794"/>
      <c r="EK184" s="794">
        <v>0</v>
      </c>
      <c r="EL184" s="794"/>
      <c r="EM184" s="793"/>
      <c r="EN184" s="793"/>
      <c r="EO184" s="795"/>
    </row>
    <row r="185" spans="128:151">
      <c r="DX185" s="1047" t="s">
        <v>443</v>
      </c>
      <c r="DY185" s="1019" t="s">
        <v>1019</v>
      </c>
      <c r="DZ185" s="1013" t="s">
        <v>6</v>
      </c>
      <c r="EA185" s="1019" t="s">
        <v>1020</v>
      </c>
      <c r="EB185" s="792">
        <v>362</v>
      </c>
      <c r="EC185" s="1013"/>
      <c r="ED185" s="794">
        <v>362</v>
      </c>
      <c r="EE185" s="794"/>
      <c r="EF185" s="793"/>
      <c r="EG185" s="794">
        <v>2.1821952160493829E-3</v>
      </c>
      <c r="EH185" s="793"/>
      <c r="EI185" s="794">
        <v>0</v>
      </c>
      <c r="EJ185" s="794"/>
      <c r="EK185" s="794">
        <v>0</v>
      </c>
      <c r="EL185" s="794"/>
      <c r="EM185" s="793"/>
      <c r="EN185" s="793"/>
      <c r="EO185" s="795"/>
    </row>
    <row r="186" spans="128:151">
      <c r="DX186" s="1047" t="s">
        <v>443</v>
      </c>
      <c r="DY186" s="1019" t="s">
        <v>1021</v>
      </c>
      <c r="DZ186" s="1013" t="s">
        <v>6</v>
      </c>
      <c r="EA186" s="1019" t="s">
        <v>1022</v>
      </c>
      <c r="EB186" s="792">
        <v>226</v>
      </c>
      <c r="EC186" s="1013"/>
      <c r="ED186" s="794">
        <v>226</v>
      </c>
      <c r="EE186" s="794">
        <v>165888</v>
      </c>
      <c r="EF186" s="793"/>
      <c r="EG186" s="794">
        <v>1.3623649691358024E-3</v>
      </c>
      <c r="EH186" s="793"/>
      <c r="EI186" s="794">
        <v>0</v>
      </c>
      <c r="EJ186" s="794"/>
      <c r="EK186" s="794">
        <v>0</v>
      </c>
      <c r="EL186" s="794"/>
      <c r="EM186" s="793"/>
      <c r="EN186" s="793"/>
      <c r="EO186" s="795"/>
    </row>
    <row r="187" spans="128:151">
      <c r="DX187" s="1042" t="s">
        <v>445</v>
      </c>
      <c r="DY187" s="1042" t="s">
        <v>445</v>
      </c>
      <c r="DZ187" s="1042" t="s">
        <v>744</v>
      </c>
      <c r="EA187" s="1043" t="s">
        <v>446</v>
      </c>
      <c r="EB187" s="792">
        <v>1862</v>
      </c>
      <c r="EC187" s="833"/>
      <c r="ED187" s="834">
        <v>1862</v>
      </c>
      <c r="EE187" s="834">
        <v>1862</v>
      </c>
      <c r="EF187" s="833"/>
      <c r="EG187" s="834"/>
      <c r="EH187" s="833"/>
      <c r="EI187" s="794">
        <v>113710</v>
      </c>
      <c r="EJ187" s="834"/>
      <c r="EK187" s="834">
        <v>113710</v>
      </c>
      <c r="EL187" s="834">
        <v>113710</v>
      </c>
      <c r="EM187" s="833">
        <v>0</v>
      </c>
      <c r="EN187" s="833"/>
      <c r="EO187" s="835"/>
    </row>
    <row r="188" spans="128:151">
      <c r="DX188" s="1038" t="s">
        <v>447</v>
      </c>
      <c r="DY188" s="1038" t="s">
        <v>447</v>
      </c>
      <c r="DZ188" s="1038" t="s">
        <v>744</v>
      </c>
      <c r="EA188" s="1039" t="s">
        <v>448</v>
      </c>
      <c r="EB188" s="792">
        <v>3976</v>
      </c>
      <c r="EC188" s="793"/>
      <c r="ED188" s="794">
        <v>3976</v>
      </c>
      <c r="EE188" s="794">
        <v>3976</v>
      </c>
      <c r="EF188" s="793"/>
      <c r="EG188" s="794"/>
      <c r="EH188" s="793"/>
      <c r="EI188" s="794">
        <v>819253</v>
      </c>
      <c r="EJ188" s="794"/>
      <c r="EK188" s="794">
        <v>819253</v>
      </c>
      <c r="EL188" s="794">
        <v>819253</v>
      </c>
      <c r="EM188" s="793">
        <v>0</v>
      </c>
      <c r="EN188" s="793"/>
      <c r="EO188" s="795"/>
    </row>
    <row r="189" spans="128:151">
      <c r="DX189" s="1075" t="s">
        <v>449</v>
      </c>
      <c r="DY189" s="1075" t="s">
        <v>449</v>
      </c>
      <c r="DZ189" s="1075" t="s">
        <v>744</v>
      </c>
      <c r="EA189" s="1076" t="s">
        <v>450</v>
      </c>
      <c r="EB189" s="792">
        <v>12768</v>
      </c>
      <c r="EC189" s="1016"/>
      <c r="ED189" s="1017">
        <v>12768</v>
      </c>
      <c r="EE189" s="1017"/>
      <c r="EF189" s="1016"/>
      <c r="EG189" s="1017">
        <v>0.92723311546840959</v>
      </c>
      <c r="EH189" s="1016"/>
      <c r="EI189" s="794">
        <v>0</v>
      </c>
      <c r="EJ189" s="1017"/>
      <c r="EK189" s="1017">
        <v>0</v>
      </c>
      <c r="EL189" s="1017">
        <v>0</v>
      </c>
      <c r="EM189" s="1016">
        <v>0</v>
      </c>
      <c r="EN189" s="1016"/>
      <c r="EO189" s="1018"/>
    </row>
    <row r="190" spans="128:151">
      <c r="DX190" s="1038" t="s">
        <v>449</v>
      </c>
      <c r="DY190" s="1038" t="s">
        <v>107</v>
      </c>
      <c r="DZ190" s="1038" t="s">
        <v>6</v>
      </c>
      <c r="EA190" s="1039" t="s">
        <v>719</v>
      </c>
      <c r="EB190" s="792">
        <v>392</v>
      </c>
      <c r="EC190" s="793"/>
      <c r="ED190" s="794">
        <v>392</v>
      </c>
      <c r="EE190" s="794"/>
      <c r="EF190" s="793"/>
      <c r="EG190" s="794">
        <v>2.8467683369644153E-2</v>
      </c>
      <c r="EH190" s="793"/>
      <c r="EI190" s="794">
        <v>0</v>
      </c>
      <c r="EJ190" s="794"/>
      <c r="EK190" s="794">
        <v>0</v>
      </c>
      <c r="EL190" s="794"/>
      <c r="EM190" s="793"/>
      <c r="EN190" s="793"/>
      <c r="EO190" s="795"/>
    </row>
    <row r="191" spans="128:151">
      <c r="DX191" s="1038" t="s">
        <v>449</v>
      </c>
      <c r="DY191" s="1038" t="s">
        <v>108</v>
      </c>
      <c r="DZ191" s="1038" t="s">
        <v>6</v>
      </c>
      <c r="EA191" s="1039" t="s">
        <v>109</v>
      </c>
      <c r="EB191" s="792">
        <v>610</v>
      </c>
      <c r="EC191" s="793"/>
      <c r="ED191" s="794">
        <v>610</v>
      </c>
      <c r="EE191" s="794">
        <v>13770</v>
      </c>
      <c r="EF191" s="793"/>
      <c r="EG191" s="794">
        <v>4.4299201161946258E-2</v>
      </c>
      <c r="EH191" s="793"/>
      <c r="EI191" s="794">
        <v>0</v>
      </c>
      <c r="EJ191" s="794"/>
      <c r="EK191" s="794">
        <v>0</v>
      </c>
      <c r="EL191" s="794"/>
      <c r="EM191" s="793"/>
      <c r="EN191" s="793"/>
      <c r="EO191" s="795"/>
    </row>
    <row r="192" spans="128:151">
      <c r="DX192" s="1075" t="s">
        <v>451</v>
      </c>
      <c r="DY192" s="1075" t="s">
        <v>451</v>
      </c>
      <c r="DZ192" s="1075" t="s">
        <v>744</v>
      </c>
      <c r="EA192" s="1076" t="s">
        <v>452</v>
      </c>
      <c r="EB192" s="792">
        <v>15067</v>
      </c>
      <c r="EC192" s="1016"/>
      <c r="ED192" s="1017">
        <v>15067</v>
      </c>
      <c r="EE192" s="1017"/>
      <c r="EF192" s="1016"/>
      <c r="EG192" s="1017">
        <v>0.92057188244638599</v>
      </c>
      <c r="EH192" s="1016"/>
      <c r="EI192" s="794">
        <v>5914543</v>
      </c>
      <c r="EJ192" s="1017"/>
      <c r="EK192" s="1017">
        <v>5444762</v>
      </c>
      <c r="EL192" s="1017">
        <v>5914543</v>
      </c>
      <c r="EM192" s="1016">
        <v>0</v>
      </c>
      <c r="EN192" s="1016"/>
      <c r="EO192" s="1018"/>
    </row>
    <row r="193" spans="128:145">
      <c r="DX193" s="1040" t="s">
        <v>451</v>
      </c>
      <c r="DY193" s="1040" t="s">
        <v>110</v>
      </c>
      <c r="DZ193" s="1040" t="s">
        <v>6</v>
      </c>
      <c r="EA193" s="1041" t="s">
        <v>720</v>
      </c>
      <c r="EB193" s="792">
        <v>1300</v>
      </c>
      <c r="EC193" s="827"/>
      <c r="ED193" s="828">
        <v>1300</v>
      </c>
      <c r="EE193" s="828">
        <v>16367</v>
      </c>
      <c r="EF193" s="827"/>
      <c r="EG193" s="828">
        <v>7.9428117553613981E-2</v>
      </c>
      <c r="EH193" s="827"/>
      <c r="EI193" s="794">
        <v>0</v>
      </c>
      <c r="EJ193" s="828"/>
      <c r="EK193" s="828">
        <v>469781</v>
      </c>
      <c r="EL193" s="828"/>
      <c r="EM193" s="827"/>
      <c r="EN193" s="827"/>
      <c r="EO193" s="829"/>
    </row>
    <row r="194" spans="128:145">
      <c r="DX194" s="1038" t="s">
        <v>453</v>
      </c>
      <c r="DY194" s="1038" t="s">
        <v>453</v>
      </c>
      <c r="DZ194" s="1038" t="s">
        <v>744</v>
      </c>
      <c r="EA194" s="1039" t="s">
        <v>454</v>
      </c>
      <c r="EB194" s="792">
        <v>26361</v>
      </c>
      <c r="EC194" s="793"/>
      <c r="ED194" s="794">
        <v>26361</v>
      </c>
      <c r="EE194" s="794"/>
      <c r="EF194" s="793"/>
      <c r="EG194" s="794">
        <v>0.93326488706365507</v>
      </c>
      <c r="EH194" s="793"/>
      <c r="EI194" s="794">
        <v>0</v>
      </c>
      <c r="EJ194" s="794"/>
      <c r="EK194" s="794">
        <v>0</v>
      </c>
      <c r="EL194" s="794">
        <v>0</v>
      </c>
      <c r="EM194" s="793">
        <v>0</v>
      </c>
      <c r="EN194" s="793"/>
      <c r="EO194" s="795"/>
    </row>
    <row r="195" spans="128:145">
      <c r="DX195" s="1038" t="s">
        <v>453</v>
      </c>
      <c r="DY195" s="1038" t="s">
        <v>111</v>
      </c>
      <c r="DZ195" s="1038" t="s">
        <v>6</v>
      </c>
      <c r="EA195" s="1039" t="s">
        <v>787</v>
      </c>
      <c r="EB195" s="792">
        <v>408</v>
      </c>
      <c r="EC195" s="793"/>
      <c r="ED195" s="794">
        <v>408</v>
      </c>
      <c r="EE195" s="794"/>
      <c r="EF195" s="793"/>
      <c r="EG195" s="794">
        <v>1.4444523118317638E-2</v>
      </c>
      <c r="EH195" s="793"/>
      <c r="EI195" s="794">
        <v>0</v>
      </c>
      <c r="EJ195" s="794"/>
      <c r="EK195" s="794">
        <v>0</v>
      </c>
      <c r="EL195" s="794"/>
      <c r="EM195" s="793"/>
      <c r="EN195" s="793"/>
      <c r="EO195" s="795"/>
    </row>
    <row r="196" spans="128:145">
      <c r="DX196" s="1038" t="s">
        <v>453</v>
      </c>
      <c r="DY196" s="1038" t="s">
        <v>273</v>
      </c>
      <c r="DZ196" s="1038" t="s">
        <v>6</v>
      </c>
      <c r="EA196" s="1039" t="s">
        <v>788</v>
      </c>
      <c r="EB196" s="792">
        <v>155</v>
      </c>
      <c r="EC196" s="793"/>
      <c r="ED196" s="794">
        <v>155</v>
      </c>
      <c r="EE196" s="794"/>
      <c r="EF196" s="793"/>
      <c r="EG196" s="794">
        <v>5.4875026552432199E-3</v>
      </c>
      <c r="EH196" s="793"/>
      <c r="EI196" s="794">
        <v>0</v>
      </c>
      <c r="EJ196" s="794"/>
      <c r="EK196" s="794">
        <v>0</v>
      </c>
      <c r="EL196" s="794"/>
      <c r="EM196" s="793"/>
      <c r="EN196" s="793"/>
      <c r="EO196" s="795"/>
    </row>
    <row r="197" spans="128:145">
      <c r="DX197" s="1037" t="s">
        <v>453</v>
      </c>
      <c r="DY197" s="1038" t="s">
        <v>846</v>
      </c>
      <c r="DZ197" s="1038" t="s">
        <v>6</v>
      </c>
      <c r="EA197" s="1039" t="s">
        <v>847</v>
      </c>
      <c r="EB197" s="792">
        <v>218</v>
      </c>
      <c r="EC197" s="793"/>
      <c r="ED197" s="794">
        <v>218</v>
      </c>
      <c r="EE197" s="794"/>
      <c r="EF197" s="793"/>
      <c r="EG197" s="794">
        <v>7.7179069602775615E-3</v>
      </c>
      <c r="EH197" s="793"/>
      <c r="EI197" s="794">
        <v>0</v>
      </c>
      <c r="EJ197" s="794"/>
      <c r="EK197" s="794">
        <v>0</v>
      </c>
      <c r="EL197" s="794"/>
      <c r="EM197" s="793"/>
      <c r="EN197" s="793"/>
      <c r="EO197" s="795"/>
    </row>
    <row r="198" spans="128:145">
      <c r="DX198" s="1037" t="s">
        <v>453</v>
      </c>
      <c r="DY198" s="1038" t="s">
        <v>848</v>
      </c>
      <c r="DZ198" s="1038" t="s">
        <v>6</v>
      </c>
      <c r="EA198" s="1039" t="s">
        <v>849</v>
      </c>
      <c r="EB198" s="792">
        <v>246</v>
      </c>
      <c r="EC198" s="793"/>
      <c r="ED198" s="794">
        <v>246</v>
      </c>
      <c r="EE198" s="794"/>
      <c r="EF198" s="793"/>
      <c r="EG198" s="794">
        <v>8.709197762515046E-3</v>
      </c>
      <c r="EH198" s="793"/>
      <c r="EI198" s="794">
        <v>0</v>
      </c>
      <c r="EJ198" s="794"/>
      <c r="EK198" s="794">
        <v>0</v>
      </c>
      <c r="EL198" s="794"/>
      <c r="EM198" s="793"/>
      <c r="EN198" s="793"/>
      <c r="EO198" s="795"/>
    </row>
    <row r="199" spans="128:145">
      <c r="DX199" s="1037" t="s">
        <v>453</v>
      </c>
      <c r="DY199" s="1038" t="s">
        <v>1023</v>
      </c>
      <c r="DZ199" s="1038" t="s">
        <v>6</v>
      </c>
      <c r="EA199" s="1039" t="s">
        <v>1024</v>
      </c>
      <c r="EB199" s="792">
        <v>620</v>
      </c>
      <c r="EC199" s="793"/>
      <c r="ED199" s="794">
        <v>620</v>
      </c>
      <c r="EE199" s="794"/>
      <c r="EF199" s="793"/>
      <c r="EG199" s="794">
        <v>2.195001062097288E-2</v>
      </c>
      <c r="EH199" s="793"/>
      <c r="EI199" s="794">
        <v>0</v>
      </c>
      <c r="EJ199" s="794"/>
      <c r="EK199" s="794">
        <v>0</v>
      </c>
      <c r="EL199" s="794"/>
      <c r="EM199" s="793"/>
      <c r="EN199" s="793"/>
      <c r="EO199" s="795"/>
    </row>
    <row r="200" spans="128:145" ht="15">
      <c r="DX200" s="1037" t="s">
        <v>453</v>
      </c>
      <c r="DY200" s="1038" t="s">
        <v>979</v>
      </c>
      <c r="DZ200" s="1038" t="s">
        <v>6</v>
      </c>
      <c r="EA200" s="1077" t="s">
        <v>980</v>
      </c>
      <c r="EB200" s="792">
        <v>238</v>
      </c>
      <c r="EC200" s="793"/>
      <c r="ED200" s="794">
        <v>238</v>
      </c>
      <c r="EE200" s="794">
        <v>28246</v>
      </c>
      <c r="EF200" s="793"/>
      <c r="EG200" s="794">
        <v>8.4259718190186229E-3</v>
      </c>
      <c r="EH200" s="793"/>
      <c r="EI200" s="794">
        <v>0</v>
      </c>
      <c r="EJ200" s="794"/>
      <c r="EK200" s="794">
        <v>0</v>
      </c>
      <c r="EL200" s="794"/>
      <c r="EM200" s="793"/>
      <c r="EN200" s="793"/>
      <c r="EO200" s="795"/>
    </row>
    <row r="201" spans="128:145">
      <c r="DX201" s="1075" t="s">
        <v>455</v>
      </c>
      <c r="DY201" s="1075" t="s">
        <v>455</v>
      </c>
      <c r="DZ201" s="1075" t="s">
        <v>744</v>
      </c>
      <c r="EA201" s="1076" t="s">
        <v>456</v>
      </c>
      <c r="EB201" s="792">
        <v>1651</v>
      </c>
      <c r="EC201" s="1016"/>
      <c r="ED201" s="1017">
        <v>1651</v>
      </c>
      <c r="EE201" s="1017"/>
      <c r="EF201" s="1016"/>
      <c r="EG201" s="1017">
        <v>0.52781329923273657</v>
      </c>
      <c r="EH201" s="1016"/>
      <c r="EI201" s="794">
        <v>1487927</v>
      </c>
      <c r="EJ201" s="1017"/>
      <c r="EK201" s="1017">
        <v>785348</v>
      </c>
      <c r="EL201" s="1017">
        <v>1487927</v>
      </c>
      <c r="EM201" s="1016">
        <v>0</v>
      </c>
      <c r="EN201" s="1016"/>
      <c r="EO201" s="1018"/>
    </row>
    <row r="202" spans="128:145">
      <c r="DX202" s="1038" t="s">
        <v>455</v>
      </c>
      <c r="DY202" s="1038" t="s">
        <v>112</v>
      </c>
      <c r="DZ202" s="1038" t="s">
        <v>6</v>
      </c>
      <c r="EA202" s="1039" t="s">
        <v>113</v>
      </c>
      <c r="EB202" s="792">
        <v>1477</v>
      </c>
      <c r="EC202" s="793"/>
      <c r="ED202" s="794">
        <v>1477</v>
      </c>
      <c r="EE202" s="794">
        <v>3128</v>
      </c>
      <c r="EF202" s="793"/>
      <c r="EG202" s="794">
        <v>0.47218670076726343</v>
      </c>
      <c r="EH202" s="793"/>
      <c r="EI202" s="794">
        <v>0</v>
      </c>
      <c r="EJ202" s="794"/>
      <c r="EK202" s="794">
        <v>702579</v>
      </c>
      <c r="EL202" s="794"/>
      <c r="EM202" s="793"/>
      <c r="EN202" s="793"/>
      <c r="EO202" s="795"/>
    </row>
    <row r="203" spans="128:145">
      <c r="DX203" s="1075" t="s">
        <v>457</v>
      </c>
      <c r="DY203" s="1075" t="s">
        <v>457</v>
      </c>
      <c r="DZ203" s="1075" t="s">
        <v>744</v>
      </c>
      <c r="EA203" s="1076" t="s">
        <v>458</v>
      </c>
      <c r="EB203" s="792">
        <v>27317</v>
      </c>
      <c r="EC203" s="1016"/>
      <c r="ED203" s="1017">
        <v>27317</v>
      </c>
      <c r="EE203" s="1017"/>
      <c r="EF203" s="1016"/>
      <c r="EG203" s="1017">
        <v>0.99262354651162787</v>
      </c>
      <c r="EH203" s="1016"/>
      <c r="EI203" s="794">
        <v>2294893</v>
      </c>
      <c r="EJ203" s="1017"/>
      <c r="EK203" s="1017">
        <v>2277965</v>
      </c>
      <c r="EL203" s="1017">
        <v>2294893</v>
      </c>
      <c r="EM203" s="1016">
        <v>0</v>
      </c>
      <c r="EN203" s="1016"/>
      <c r="EO203" s="1018"/>
    </row>
    <row r="204" spans="128:145">
      <c r="DX204" s="1037" t="s">
        <v>457</v>
      </c>
      <c r="DY204" s="1038" t="s">
        <v>850</v>
      </c>
      <c r="DZ204" s="1038" t="s">
        <v>6</v>
      </c>
      <c r="EA204" s="1039" t="s">
        <v>851</v>
      </c>
      <c r="EB204" s="792">
        <v>203</v>
      </c>
      <c r="EC204" s="793"/>
      <c r="ED204" s="794">
        <v>203</v>
      </c>
      <c r="EE204" s="794">
        <v>27520</v>
      </c>
      <c r="EF204" s="793"/>
      <c r="EG204" s="794">
        <v>7.3764534883720926E-3</v>
      </c>
      <c r="EH204" s="793"/>
      <c r="EI204" s="794">
        <v>0</v>
      </c>
      <c r="EJ204" s="794"/>
      <c r="EK204" s="794">
        <v>16928</v>
      </c>
      <c r="EL204" s="794"/>
      <c r="EM204" s="793"/>
      <c r="EN204" s="793"/>
      <c r="EO204" s="795"/>
    </row>
    <row r="205" spans="128:145">
      <c r="DX205" s="1075" t="s">
        <v>459</v>
      </c>
      <c r="DY205" s="1075" t="s">
        <v>459</v>
      </c>
      <c r="DZ205" s="1075" t="s">
        <v>744</v>
      </c>
      <c r="EA205" s="1076" t="s">
        <v>460</v>
      </c>
      <c r="EB205" s="792">
        <v>7345</v>
      </c>
      <c r="EC205" s="1016"/>
      <c r="ED205" s="1017">
        <v>7345</v>
      </c>
      <c r="EE205" s="1017"/>
      <c r="EF205" s="1016"/>
      <c r="EG205" s="1017">
        <v>0.3529044347282948</v>
      </c>
      <c r="EH205" s="1016"/>
      <c r="EI205" s="794">
        <v>0</v>
      </c>
      <c r="EJ205" s="1017"/>
      <c r="EK205" s="1017">
        <v>0</v>
      </c>
      <c r="EL205" s="1017">
        <v>0</v>
      </c>
      <c r="EM205" s="1016">
        <v>0</v>
      </c>
      <c r="EN205" s="1016"/>
      <c r="EO205" s="1018"/>
    </row>
    <row r="206" spans="128:145">
      <c r="DX206" s="1038" t="s">
        <v>459</v>
      </c>
      <c r="DY206" s="1038" t="s">
        <v>114</v>
      </c>
      <c r="DZ206" s="1038" t="s">
        <v>744</v>
      </c>
      <c r="EA206" s="1039" t="s">
        <v>115</v>
      </c>
      <c r="EB206" s="792">
        <v>12474</v>
      </c>
      <c r="EC206" s="793"/>
      <c r="ED206" s="794">
        <v>12474</v>
      </c>
      <c r="EE206" s="794"/>
      <c r="EF206" s="793"/>
      <c r="EG206" s="794">
        <v>0.5993369528659972</v>
      </c>
      <c r="EH206" s="793"/>
      <c r="EI206" s="794">
        <v>0</v>
      </c>
      <c r="EJ206" s="794"/>
      <c r="EK206" s="794">
        <v>0</v>
      </c>
      <c r="EL206" s="794"/>
      <c r="EM206" s="793"/>
      <c r="EN206" s="793"/>
      <c r="EO206" s="795"/>
    </row>
    <row r="207" spans="128:145">
      <c r="DX207" s="1038" t="s">
        <v>459</v>
      </c>
      <c r="DY207" s="1038" t="s">
        <v>116</v>
      </c>
      <c r="DZ207" s="1038" t="s">
        <v>6</v>
      </c>
      <c r="EA207" s="1039" t="s">
        <v>789</v>
      </c>
      <c r="EB207" s="792">
        <v>624</v>
      </c>
      <c r="EC207" s="793"/>
      <c r="ED207" s="794">
        <v>624</v>
      </c>
      <c r="EE207" s="794"/>
      <c r="EF207" s="793"/>
      <c r="EG207" s="794">
        <v>2.9981261711430358E-2</v>
      </c>
      <c r="EH207" s="793"/>
      <c r="EI207" s="794">
        <v>0</v>
      </c>
      <c r="EJ207" s="794"/>
      <c r="EK207" s="794">
        <v>0</v>
      </c>
      <c r="EL207" s="794"/>
      <c r="EM207" s="793"/>
      <c r="EN207" s="793"/>
      <c r="EO207" s="795"/>
    </row>
    <row r="208" spans="128:145">
      <c r="DX208" s="1038" t="s">
        <v>459</v>
      </c>
      <c r="DY208" s="1038" t="s">
        <v>901</v>
      </c>
      <c r="DZ208" s="1038" t="s">
        <v>6</v>
      </c>
      <c r="EA208" s="1039" t="s">
        <v>902</v>
      </c>
      <c r="EB208" s="792">
        <v>370</v>
      </c>
      <c r="EC208" s="793"/>
      <c r="ED208" s="794">
        <v>370</v>
      </c>
      <c r="EE208" s="794">
        <v>20813</v>
      </c>
      <c r="EF208" s="793"/>
      <c r="EG208" s="794">
        <v>1.7777350694277615E-2</v>
      </c>
      <c r="EH208" s="793"/>
      <c r="EI208" s="794">
        <v>0</v>
      </c>
      <c r="EJ208" s="794"/>
      <c r="EK208" s="794">
        <v>0</v>
      </c>
      <c r="EL208" s="794"/>
      <c r="EM208" s="793"/>
      <c r="EN208" s="793"/>
      <c r="EO208" s="795"/>
    </row>
    <row r="209" spans="128:145">
      <c r="DX209" s="1075" t="s">
        <v>461</v>
      </c>
      <c r="DY209" s="1075" t="s">
        <v>461</v>
      </c>
      <c r="DZ209" s="1075" t="s">
        <v>744</v>
      </c>
      <c r="EA209" s="1076" t="s">
        <v>462</v>
      </c>
      <c r="EB209" s="792">
        <v>1250</v>
      </c>
      <c r="EC209" s="1016"/>
      <c r="ED209" s="1017">
        <v>1250</v>
      </c>
      <c r="EE209" s="1017"/>
      <c r="EF209" s="1016"/>
      <c r="EG209" s="1017">
        <v>0.66348195329087045</v>
      </c>
      <c r="EH209" s="1016"/>
      <c r="EI209" s="794">
        <v>0</v>
      </c>
      <c r="EJ209" s="1017"/>
      <c r="EK209" s="1017">
        <v>0</v>
      </c>
      <c r="EL209" s="1017">
        <v>0</v>
      </c>
      <c r="EM209" s="1016">
        <v>0</v>
      </c>
      <c r="EN209" s="1016"/>
      <c r="EO209" s="1018"/>
    </row>
    <row r="210" spans="128:145">
      <c r="DX210" s="1038" t="s">
        <v>461</v>
      </c>
      <c r="DY210" s="1038" t="s">
        <v>117</v>
      </c>
      <c r="DZ210" s="1038" t="s">
        <v>6</v>
      </c>
      <c r="EA210" s="1039" t="s">
        <v>118</v>
      </c>
      <c r="EB210" s="792">
        <v>634</v>
      </c>
      <c r="EC210" s="793"/>
      <c r="ED210" s="794">
        <v>634</v>
      </c>
      <c r="EE210" s="794">
        <v>1884</v>
      </c>
      <c r="EF210" s="793"/>
      <c r="EG210" s="794">
        <v>0.33651804670912949</v>
      </c>
      <c r="EH210" s="793"/>
      <c r="EI210" s="794">
        <v>0</v>
      </c>
      <c r="EJ210" s="794"/>
      <c r="EK210" s="794">
        <v>0</v>
      </c>
      <c r="EL210" s="794"/>
      <c r="EM210" s="793"/>
      <c r="EN210" s="793"/>
      <c r="EO210" s="795"/>
    </row>
    <row r="211" spans="128:145">
      <c r="DX211" s="1075" t="s">
        <v>463</v>
      </c>
      <c r="DY211" s="1075" t="s">
        <v>463</v>
      </c>
      <c r="DZ211" s="1075" t="s">
        <v>744</v>
      </c>
      <c r="EA211" s="1076" t="s">
        <v>464</v>
      </c>
      <c r="EB211" s="792">
        <v>5549</v>
      </c>
      <c r="EC211" s="1016"/>
      <c r="ED211" s="1017">
        <v>5549</v>
      </c>
      <c r="EE211" s="1017"/>
      <c r="EF211" s="1016"/>
      <c r="EG211" s="1017">
        <v>0.92994804759510641</v>
      </c>
      <c r="EH211" s="1016"/>
      <c r="EI211" s="794">
        <v>1951149</v>
      </c>
      <c r="EJ211" s="1017"/>
      <c r="EK211" s="1017">
        <v>1814467</v>
      </c>
      <c r="EL211" s="1017">
        <v>1951149</v>
      </c>
      <c r="EM211" s="1016">
        <v>0</v>
      </c>
      <c r="EN211" s="1016"/>
      <c r="EO211" s="1018"/>
    </row>
    <row r="212" spans="128:145">
      <c r="DX212" s="1037" t="s">
        <v>463</v>
      </c>
      <c r="DY212" s="1037" t="s">
        <v>938</v>
      </c>
      <c r="DZ212" s="1038" t="s">
        <v>6</v>
      </c>
      <c r="EA212" s="1039" t="s">
        <v>939</v>
      </c>
      <c r="EB212" s="792">
        <v>418</v>
      </c>
      <c r="EC212" s="793"/>
      <c r="ED212" s="794">
        <v>418</v>
      </c>
      <c r="EE212" s="794">
        <v>5967</v>
      </c>
      <c r="EF212" s="793"/>
      <c r="EG212" s="794">
        <v>7.0051952404893578E-2</v>
      </c>
      <c r="EH212" s="793"/>
      <c r="EI212" s="794"/>
      <c r="EJ212" s="794"/>
      <c r="EK212" s="794">
        <v>136682</v>
      </c>
      <c r="EL212" s="794"/>
      <c r="EM212" s="793"/>
      <c r="EN212" s="793"/>
      <c r="EO212" s="795"/>
    </row>
    <row r="213" spans="128:145">
      <c r="DX213" s="1075" t="s">
        <v>465</v>
      </c>
      <c r="DY213" s="1075" t="s">
        <v>465</v>
      </c>
      <c r="DZ213" s="1075" t="s">
        <v>744</v>
      </c>
      <c r="EA213" s="1076" t="s">
        <v>466</v>
      </c>
      <c r="EB213" s="792">
        <v>9404</v>
      </c>
      <c r="EC213" s="1016"/>
      <c r="ED213" s="1017">
        <v>9404</v>
      </c>
      <c r="EE213" s="1017">
        <v>9404</v>
      </c>
      <c r="EF213" s="1016"/>
      <c r="EG213" s="1017"/>
      <c r="EH213" s="1016"/>
      <c r="EI213" s="794">
        <v>2569455</v>
      </c>
      <c r="EJ213" s="1017"/>
      <c r="EK213" s="1017">
        <v>2569455</v>
      </c>
      <c r="EL213" s="1017">
        <v>2569455</v>
      </c>
      <c r="EM213" s="1016">
        <v>0</v>
      </c>
      <c r="EN213" s="1016"/>
      <c r="EO213" s="1018"/>
    </row>
    <row r="214" spans="128:145">
      <c r="DX214" s="1075" t="s">
        <v>467</v>
      </c>
      <c r="DY214" s="1075" t="s">
        <v>467</v>
      </c>
      <c r="DZ214" s="1075" t="s">
        <v>744</v>
      </c>
      <c r="EA214" s="1076" t="s">
        <v>468</v>
      </c>
      <c r="EB214" s="792">
        <v>1619</v>
      </c>
      <c r="EC214" s="1016"/>
      <c r="ED214" s="1017">
        <v>1619</v>
      </c>
      <c r="EE214" s="1017">
        <v>1619</v>
      </c>
      <c r="EF214" s="1016"/>
      <c r="EG214" s="1017"/>
      <c r="EH214" s="1016"/>
      <c r="EI214" s="794">
        <v>93843</v>
      </c>
      <c r="EJ214" s="1017"/>
      <c r="EK214" s="1017">
        <v>93843</v>
      </c>
      <c r="EL214" s="1017">
        <v>93843</v>
      </c>
      <c r="EM214" s="1016">
        <v>0</v>
      </c>
      <c r="EN214" s="1016"/>
      <c r="EO214" s="1018"/>
    </row>
    <row r="215" spans="128:145">
      <c r="DX215" s="1075" t="s">
        <v>469</v>
      </c>
      <c r="DY215" s="1075" t="s">
        <v>469</v>
      </c>
      <c r="DZ215" s="1075" t="s">
        <v>744</v>
      </c>
      <c r="EA215" s="1076" t="s">
        <v>470</v>
      </c>
      <c r="EB215" s="1020">
        <v>4449</v>
      </c>
      <c r="EC215" s="1016"/>
      <c r="ED215" s="1017">
        <v>4449</v>
      </c>
      <c r="EE215" s="1017"/>
      <c r="EF215" s="1016"/>
      <c r="EG215" s="1017">
        <v>0.79817007534983853</v>
      </c>
      <c r="EH215" s="1016"/>
      <c r="EI215" s="1017">
        <v>672782</v>
      </c>
      <c r="EJ215" s="1017"/>
      <c r="EK215" s="1017">
        <v>536994</v>
      </c>
      <c r="EL215" s="1017">
        <v>672782</v>
      </c>
      <c r="EM215" s="1016">
        <v>0</v>
      </c>
      <c r="EN215" s="1016"/>
      <c r="EO215" s="1018"/>
    </row>
    <row r="216" spans="128:145">
      <c r="DX216" s="1038" t="s">
        <v>469</v>
      </c>
      <c r="DY216" s="1038" t="s">
        <v>119</v>
      </c>
      <c r="DZ216" s="1038" t="s">
        <v>6</v>
      </c>
      <c r="EA216" s="1039" t="s">
        <v>120</v>
      </c>
      <c r="EB216" s="792">
        <v>400</v>
      </c>
      <c r="EC216" s="793"/>
      <c r="ED216" s="794">
        <v>400</v>
      </c>
      <c r="EE216" s="794"/>
      <c r="EF216" s="793"/>
      <c r="EG216" s="794">
        <v>7.1761750986724077E-2</v>
      </c>
      <c r="EH216" s="793"/>
      <c r="EI216" s="794">
        <v>0</v>
      </c>
      <c r="EJ216" s="794"/>
      <c r="EK216" s="794">
        <v>48280</v>
      </c>
      <c r="EL216" s="794"/>
      <c r="EM216" s="793"/>
      <c r="EN216" s="793"/>
      <c r="EO216" s="795"/>
    </row>
    <row r="217" spans="128:145">
      <c r="DX217" s="1038" t="s">
        <v>469</v>
      </c>
      <c r="DY217" s="1038" t="s">
        <v>537</v>
      </c>
      <c r="DZ217" s="1038" t="s">
        <v>6</v>
      </c>
      <c r="EA217" s="1039" t="s">
        <v>538</v>
      </c>
      <c r="EB217" s="792">
        <v>725</v>
      </c>
      <c r="EC217" s="793"/>
      <c r="ED217" s="794">
        <v>725</v>
      </c>
      <c r="EE217" s="794">
        <v>5574</v>
      </c>
      <c r="EF217" s="793"/>
      <c r="EG217" s="794">
        <v>0.1300681736634374</v>
      </c>
      <c r="EH217" s="793"/>
      <c r="EI217" s="794">
        <v>0</v>
      </c>
      <c r="EJ217" s="794"/>
      <c r="EK217" s="794">
        <v>87508</v>
      </c>
      <c r="EL217" s="794"/>
      <c r="EM217" s="793"/>
      <c r="EN217" s="793"/>
      <c r="EO217" s="795"/>
    </row>
    <row r="218" spans="128:145">
      <c r="DX218" s="1075" t="s">
        <v>471</v>
      </c>
      <c r="DY218" s="1075" t="s">
        <v>471</v>
      </c>
      <c r="DZ218" s="1075" t="s">
        <v>744</v>
      </c>
      <c r="EA218" s="1076" t="s">
        <v>472</v>
      </c>
      <c r="EB218" s="792">
        <v>23791</v>
      </c>
      <c r="EC218" s="1016"/>
      <c r="ED218" s="1017">
        <v>23791</v>
      </c>
      <c r="EE218" s="1017"/>
      <c r="EF218" s="1016"/>
      <c r="EG218" s="1017">
        <v>0.95523167108327312</v>
      </c>
      <c r="EH218" s="1016"/>
      <c r="EI218" s="794">
        <v>6918887</v>
      </c>
      <c r="EJ218" s="1017"/>
      <c r="EK218" s="1017">
        <v>6609140</v>
      </c>
      <c r="EL218" s="1017">
        <v>6918887</v>
      </c>
      <c r="EM218" s="1016">
        <v>0</v>
      </c>
      <c r="EN218" s="1016"/>
      <c r="EO218" s="1018"/>
    </row>
    <row r="219" spans="128:145">
      <c r="DX219" s="1037" t="s">
        <v>471</v>
      </c>
      <c r="DY219" s="1037" t="s">
        <v>981</v>
      </c>
      <c r="DZ219" s="1038" t="s">
        <v>6</v>
      </c>
      <c r="EA219" s="1039" t="s">
        <v>982</v>
      </c>
      <c r="EB219" s="792">
        <v>301</v>
      </c>
      <c r="EC219" s="793"/>
      <c r="ED219" s="794">
        <v>301</v>
      </c>
      <c r="EE219" s="794"/>
      <c r="EF219" s="793"/>
      <c r="EG219" s="794">
        <v>1.2085441259134345E-2</v>
      </c>
      <c r="EH219" s="793"/>
      <c r="EI219" s="794">
        <v>0</v>
      </c>
      <c r="EJ219" s="794"/>
      <c r="EK219" s="794">
        <v>83618</v>
      </c>
      <c r="EL219" s="794"/>
      <c r="EM219" s="793"/>
      <c r="EN219" s="793"/>
      <c r="EO219" s="795"/>
    </row>
    <row r="220" spans="128:145">
      <c r="DX220" s="1037" t="s">
        <v>471</v>
      </c>
      <c r="DY220" s="1037" t="s">
        <v>940</v>
      </c>
      <c r="DZ220" s="1038" t="s">
        <v>6</v>
      </c>
      <c r="EA220" s="1039" t="s">
        <v>941</v>
      </c>
      <c r="EB220" s="792">
        <v>726</v>
      </c>
      <c r="EC220" s="793"/>
      <c r="ED220" s="794">
        <v>726</v>
      </c>
      <c r="EE220" s="794"/>
      <c r="EF220" s="793"/>
      <c r="EG220" s="794">
        <v>2.9149602505420379E-2</v>
      </c>
      <c r="EH220" s="793"/>
      <c r="EI220" s="794">
        <v>0</v>
      </c>
      <c r="EJ220" s="794"/>
      <c r="EK220" s="794">
        <v>201683</v>
      </c>
      <c r="EL220" s="794"/>
      <c r="EM220" s="793"/>
      <c r="EN220" s="793"/>
      <c r="EO220" s="795"/>
    </row>
    <row r="221" spans="128:145">
      <c r="DX221" s="1037" t="s">
        <v>471</v>
      </c>
      <c r="DY221" s="1037" t="s">
        <v>1025</v>
      </c>
      <c r="DZ221" s="1038" t="s">
        <v>6</v>
      </c>
      <c r="EA221" s="1039" t="s">
        <v>941</v>
      </c>
      <c r="EB221" s="792">
        <v>88</v>
      </c>
      <c r="EC221" s="793"/>
      <c r="ED221" s="794">
        <v>88</v>
      </c>
      <c r="EE221" s="794">
        <v>24906</v>
      </c>
      <c r="EF221" s="793"/>
      <c r="EG221" s="794">
        <v>3.5332851521721674E-3</v>
      </c>
      <c r="EH221" s="793"/>
      <c r="EI221" s="794">
        <v>0</v>
      </c>
      <c r="EJ221" s="794"/>
      <c r="EK221" s="794">
        <v>24446</v>
      </c>
      <c r="EL221" s="794"/>
      <c r="EM221" s="793"/>
      <c r="EN221" s="793"/>
      <c r="EO221" s="795"/>
    </row>
    <row r="222" spans="128:145">
      <c r="DX222" s="1075" t="s">
        <v>473</v>
      </c>
      <c r="DY222" s="1075" t="s">
        <v>473</v>
      </c>
      <c r="DZ222" s="1075" t="s">
        <v>744</v>
      </c>
      <c r="EA222" s="1076" t="s">
        <v>474</v>
      </c>
      <c r="EB222" s="792">
        <v>2107</v>
      </c>
      <c r="EC222" s="1016"/>
      <c r="ED222" s="1017">
        <v>2107</v>
      </c>
      <c r="EE222" s="1017">
        <v>2107</v>
      </c>
      <c r="EF222" s="1016"/>
      <c r="EG222" s="1017"/>
      <c r="EH222" s="1016"/>
      <c r="EI222" s="794">
        <v>0</v>
      </c>
      <c r="EJ222" s="1017"/>
      <c r="EK222" s="1017">
        <v>0</v>
      </c>
      <c r="EL222" s="1017">
        <v>0</v>
      </c>
      <c r="EM222" s="1016">
        <v>0</v>
      </c>
      <c r="EN222" s="1016"/>
      <c r="EO222" s="1018"/>
    </row>
    <row r="223" spans="128:145">
      <c r="DX223" s="1075" t="s">
        <v>475</v>
      </c>
      <c r="DY223" s="1075" t="s">
        <v>475</v>
      </c>
      <c r="DZ223" s="1075" t="s">
        <v>744</v>
      </c>
      <c r="EA223" s="1076" t="s">
        <v>476</v>
      </c>
      <c r="EB223" s="792">
        <v>16726</v>
      </c>
      <c r="EC223" s="1016"/>
      <c r="ED223" s="1017">
        <v>16726</v>
      </c>
      <c r="EE223" s="1017"/>
      <c r="EF223" s="1016"/>
      <c r="EG223" s="1017">
        <v>0.73927071823204416</v>
      </c>
      <c r="EH223" s="1016"/>
      <c r="EI223" s="794">
        <v>8704535</v>
      </c>
      <c r="EJ223" s="1017"/>
      <c r="EK223" s="1017">
        <v>6435008</v>
      </c>
      <c r="EL223" s="1017">
        <v>8704535</v>
      </c>
      <c r="EM223" s="1016">
        <v>0</v>
      </c>
      <c r="EN223" s="1016"/>
      <c r="EO223" s="1018"/>
    </row>
    <row r="224" spans="128:145">
      <c r="DX224" s="1038" t="s">
        <v>475</v>
      </c>
      <c r="DY224" s="1038" t="s">
        <v>121</v>
      </c>
      <c r="DZ224" s="1038" t="s">
        <v>744</v>
      </c>
      <c r="EA224" s="1039" t="s">
        <v>122</v>
      </c>
      <c r="EB224" s="792">
        <v>4671</v>
      </c>
      <c r="EC224" s="793"/>
      <c r="ED224" s="794">
        <v>4671</v>
      </c>
      <c r="EE224" s="794"/>
      <c r="EF224" s="793"/>
      <c r="EG224" s="794">
        <v>0.20645303867403314</v>
      </c>
      <c r="EH224" s="793"/>
      <c r="EI224" s="794">
        <v>0</v>
      </c>
      <c r="EJ224" s="794"/>
      <c r="EK224" s="794">
        <v>1797078</v>
      </c>
      <c r="EL224" s="794"/>
      <c r="EM224" s="793"/>
      <c r="EN224" s="793"/>
      <c r="EO224" s="795"/>
    </row>
    <row r="225" spans="128:145">
      <c r="DX225" s="1044" t="s">
        <v>475</v>
      </c>
      <c r="DY225" s="1040" t="s">
        <v>942</v>
      </c>
      <c r="DZ225" s="1040" t="s">
        <v>6</v>
      </c>
      <c r="EA225" s="1041" t="s">
        <v>852</v>
      </c>
      <c r="EB225" s="792">
        <v>1228</v>
      </c>
      <c r="EC225" s="827"/>
      <c r="ED225" s="828">
        <v>1228</v>
      </c>
      <c r="EE225" s="828">
        <v>22625</v>
      </c>
      <c r="EF225" s="827"/>
      <c r="EG225" s="828">
        <v>5.4276243093922649E-2</v>
      </c>
      <c r="EH225" s="827"/>
      <c r="EI225" s="794">
        <v>0</v>
      </c>
      <c r="EJ225" s="828"/>
      <c r="EK225" s="828">
        <v>472449</v>
      </c>
      <c r="EL225" s="828"/>
      <c r="EM225" s="827"/>
      <c r="EN225" s="827"/>
      <c r="EO225" s="829"/>
    </row>
    <row r="226" spans="128:145">
      <c r="DX226" s="1042" t="s">
        <v>477</v>
      </c>
      <c r="DY226" s="1042" t="s">
        <v>477</v>
      </c>
      <c r="DZ226" s="1042" t="s">
        <v>744</v>
      </c>
      <c r="EA226" s="1043" t="s">
        <v>478</v>
      </c>
      <c r="EB226" s="792">
        <v>7222</v>
      </c>
      <c r="EC226" s="833"/>
      <c r="ED226" s="834">
        <v>7222</v>
      </c>
      <c r="EE226" s="834">
        <v>7222</v>
      </c>
      <c r="EF226" s="833"/>
      <c r="EG226" s="834"/>
      <c r="EH226" s="833"/>
      <c r="EI226" s="794">
        <v>4180238</v>
      </c>
      <c r="EJ226" s="834"/>
      <c r="EK226" s="834">
        <v>4180238</v>
      </c>
      <c r="EL226" s="834">
        <v>4180238</v>
      </c>
      <c r="EM226" s="833">
        <v>0</v>
      </c>
      <c r="EN226" s="833"/>
      <c r="EO226" s="835"/>
    </row>
    <row r="227" spans="128:145">
      <c r="DX227" s="1038" t="s">
        <v>479</v>
      </c>
      <c r="DY227" s="1038" t="s">
        <v>479</v>
      </c>
      <c r="DZ227" s="1038" t="s">
        <v>744</v>
      </c>
      <c r="EA227" s="1039" t="s">
        <v>481</v>
      </c>
      <c r="EB227" s="792">
        <v>22387</v>
      </c>
      <c r="EC227" s="793"/>
      <c r="ED227" s="794">
        <v>22387</v>
      </c>
      <c r="EE227" s="794"/>
      <c r="EF227" s="793"/>
      <c r="EG227" s="794">
        <v>0.98512651265126516</v>
      </c>
      <c r="EH227" s="793"/>
      <c r="EI227" s="794">
        <v>18170001</v>
      </c>
      <c r="EJ227" s="794"/>
      <c r="EK227" s="794">
        <v>17899750</v>
      </c>
      <c r="EL227" s="794">
        <v>18170001</v>
      </c>
      <c r="EM227" s="793">
        <v>0</v>
      </c>
      <c r="EN227" s="793"/>
      <c r="EO227" s="795"/>
    </row>
    <row r="228" spans="128:145">
      <c r="DX228" s="1038" t="s">
        <v>479</v>
      </c>
      <c r="DY228" s="1038" t="s">
        <v>123</v>
      </c>
      <c r="DZ228" s="1038" t="s">
        <v>6</v>
      </c>
      <c r="EA228" s="1039" t="s">
        <v>124</v>
      </c>
      <c r="EB228" s="792">
        <v>120</v>
      </c>
      <c r="EC228" s="793"/>
      <c r="ED228" s="794">
        <v>120</v>
      </c>
      <c r="EE228" s="794"/>
      <c r="EF228" s="793"/>
      <c r="EG228" s="794">
        <v>5.2805280528052806E-3</v>
      </c>
      <c r="EH228" s="793"/>
      <c r="EI228" s="794">
        <v>0</v>
      </c>
      <c r="EJ228" s="794"/>
      <c r="EK228" s="794">
        <v>95947</v>
      </c>
      <c r="EL228" s="794"/>
      <c r="EM228" s="793"/>
      <c r="EN228" s="793"/>
      <c r="EO228" s="795"/>
    </row>
    <row r="229" spans="128:145">
      <c r="DX229" s="1044" t="s">
        <v>479</v>
      </c>
      <c r="DY229" s="1040" t="s">
        <v>853</v>
      </c>
      <c r="DZ229" s="1040" t="s">
        <v>6</v>
      </c>
      <c r="EA229" s="1041" t="s">
        <v>854</v>
      </c>
      <c r="EB229" s="792">
        <v>218</v>
      </c>
      <c r="EC229" s="827"/>
      <c r="ED229" s="828">
        <v>218</v>
      </c>
      <c r="EE229" s="828">
        <v>22725</v>
      </c>
      <c r="EF229" s="827"/>
      <c r="EG229" s="828">
        <v>9.5929592959295932E-3</v>
      </c>
      <c r="EH229" s="827"/>
      <c r="EI229" s="794">
        <v>0</v>
      </c>
      <c r="EJ229" s="828"/>
      <c r="EK229" s="828">
        <v>174304</v>
      </c>
      <c r="EL229" s="828"/>
      <c r="EM229" s="827"/>
      <c r="EN229" s="827"/>
      <c r="EO229" s="829"/>
    </row>
    <row r="230" spans="128:145">
      <c r="DX230" s="1038" t="s">
        <v>482</v>
      </c>
      <c r="DY230" s="1038" t="s">
        <v>482</v>
      </c>
      <c r="DZ230" s="1038" t="s">
        <v>744</v>
      </c>
      <c r="EA230" s="1039" t="s">
        <v>483</v>
      </c>
      <c r="EB230" s="792">
        <v>12099</v>
      </c>
      <c r="EC230" s="793"/>
      <c r="ED230" s="794">
        <v>12099</v>
      </c>
      <c r="EE230" s="794"/>
      <c r="EF230" s="793"/>
      <c r="EG230" s="794">
        <v>0.96567962327400436</v>
      </c>
      <c r="EH230" s="793"/>
      <c r="EI230" s="794">
        <v>4733832</v>
      </c>
      <c r="EJ230" s="794"/>
      <c r="EK230" s="794">
        <v>4571365</v>
      </c>
      <c r="EL230" s="794">
        <v>4733832</v>
      </c>
      <c r="EM230" s="793">
        <v>0</v>
      </c>
      <c r="EN230" s="793"/>
      <c r="EO230" s="795"/>
    </row>
    <row r="231" spans="128:145">
      <c r="DX231" s="1040" t="s">
        <v>482</v>
      </c>
      <c r="DY231" s="1040" t="s">
        <v>125</v>
      </c>
      <c r="DZ231" s="1040" t="s">
        <v>6</v>
      </c>
      <c r="EA231" s="1041" t="s">
        <v>126</v>
      </c>
      <c r="EB231" s="792">
        <v>430</v>
      </c>
      <c r="EC231" s="827"/>
      <c r="ED231" s="828">
        <v>430</v>
      </c>
      <c r="EE231" s="828">
        <v>12529</v>
      </c>
      <c r="EF231" s="827"/>
      <c r="EG231" s="828">
        <v>3.4320376725995687E-2</v>
      </c>
      <c r="EH231" s="827"/>
      <c r="EI231" s="794">
        <v>0</v>
      </c>
      <c r="EJ231" s="828"/>
      <c r="EK231" s="828">
        <v>162467</v>
      </c>
      <c r="EL231" s="828"/>
      <c r="EM231" s="827"/>
      <c r="EN231" s="827"/>
      <c r="EO231" s="829"/>
    </row>
    <row r="232" spans="128:145">
      <c r="DX232" s="1038" t="s">
        <v>484</v>
      </c>
      <c r="DY232" s="1038" t="s">
        <v>484</v>
      </c>
      <c r="DZ232" s="1038" t="s">
        <v>744</v>
      </c>
      <c r="EA232" s="1039" t="s">
        <v>485</v>
      </c>
      <c r="EB232" s="792">
        <v>19150</v>
      </c>
      <c r="EC232" s="793"/>
      <c r="ED232" s="794">
        <v>19150</v>
      </c>
      <c r="EE232" s="794"/>
      <c r="EF232" s="793"/>
      <c r="EG232" s="794">
        <v>0.93730116000195784</v>
      </c>
      <c r="EH232" s="793"/>
      <c r="EI232" s="794">
        <v>5051769</v>
      </c>
      <c r="EJ232" s="794"/>
      <c r="EK232" s="794">
        <v>4735029</v>
      </c>
      <c r="EL232" s="794">
        <v>5051769</v>
      </c>
      <c r="EM232" s="793">
        <v>0</v>
      </c>
      <c r="EN232" s="793"/>
      <c r="EO232" s="795"/>
    </row>
    <row r="233" spans="128:145">
      <c r="DX233" s="1040">
        <v>800</v>
      </c>
      <c r="DY233" s="1040" t="s">
        <v>695</v>
      </c>
      <c r="DZ233" s="1040" t="s">
        <v>744</v>
      </c>
      <c r="EA233" s="1041" t="s">
        <v>696</v>
      </c>
      <c r="EB233" s="792">
        <v>0</v>
      </c>
      <c r="EC233" s="827">
        <v>1281</v>
      </c>
      <c r="ED233" s="828">
        <v>1281</v>
      </c>
      <c r="EE233" s="828">
        <v>20431</v>
      </c>
      <c r="EF233" s="827"/>
      <c r="EG233" s="828">
        <v>6.2698839998042197E-2</v>
      </c>
      <c r="EH233" s="827"/>
      <c r="EI233" s="794">
        <v>0</v>
      </c>
      <c r="EJ233" s="828"/>
      <c r="EK233" s="828">
        <v>316740</v>
      </c>
      <c r="EL233" s="828"/>
      <c r="EM233" s="827"/>
      <c r="EN233" s="827"/>
      <c r="EO233" s="829"/>
    </row>
    <row r="234" spans="128:145">
      <c r="DX234" s="1038" t="s">
        <v>486</v>
      </c>
      <c r="DY234" s="1038" t="s">
        <v>486</v>
      </c>
      <c r="DZ234" s="1038" t="s">
        <v>744</v>
      </c>
      <c r="EA234" s="1039" t="s">
        <v>487</v>
      </c>
      <c r="EB234" s="792">
        <v>8183</v>
      </c>
      <c r="EC234" s="793"/>
      <c r="ED234" s="794">
        <v>8183</v>
      </c>
      <c r="EE234" s="794"/>
      <c r="EF234" s="793"/>
      <c r="EG234" s="794">
        <v>0.81035848682907508</v>
      </c>
      <c r="EH234" s="793"/>
      <c r="EI234" s="794">
        <v>4245102</v>
      </c>
      <c r="EJ234" s="794"/>
      <c r="EK234" s="1017">
        <v>3440054</v>
      </c>
      <c r="EL234" s="794">
        <v>4245102</v>
      </c>
      <c r="EM234" s="793">
        <v>0</v>
      </c>
      <c r="EN234" s="793"/>
      <c r="EO234" s="795"/>
    </row>
    <row r="235" spans="128:145">
      <c r="DX235" s="1038" t="s">
        <v>486</v>
      </c>
      <c r="DY235" s="1038" t="s">
        <v>127</v>
      </c>
      <c r="DZ235" s="1038" t="s">
        <v>6</v>
      </c>
      <c r="EA235" s="1039" t="s">
        <v>128</v>
      </c>
      <c r="EB235" s="792">
        <v>1375</v>
      </c>
      <c r="EC235" s="793"/>
      <c r="ED235" s="794">
        <v>1375</v>
      </c>
      <c r="EE235" s="794"/>
      <c r="EF235" s="793"/>
      <c r="EG235" s="794">
        <v>0.13616557734204793</v>
      </c>
      <c r="EH235" s="793"/>
      <c r="EI235" s="794">
        <v>0</v>
      </c>
      <c r="EJ235" s="794"/>
      <c r="EK235" s="794">
        <v>578037</v>
      </c>
      <c r="EL235" s="794"/>
      <c r="EM235" s="793"/>
      <c r="EN235" s="793"/>
      <c r="EO235" s="795"/>
    </row>
    <row r="236" spans="128:145">
      <c r="DX236" s="1040" t="s">
        <v>486</v>
      </c>
      <c r="DY236" s="1040" t="s">
        <v>519</v>
      </c>
      <c r="DZ236" s="1040" t="s">
        <v>6</v>
      </c>
      <c r="EA236" s="1041" t="s">
        <v>520</v>
      </c>
      <c r="EB236" s="792">
        <v>540</v>
      </c>
      <c r="EC236" s="827"/>
      <c r="ED236" s="828">
        <v>540</v>
      </c>
      <c r="EE236" s="828">
        <v>10098</v>
      </c>
      <c r="EF236" s="827"/>
      <c r="EG236" s="828">
        <v>5.3475935828877004E-2</v>
      </c>
      <c r="EH236" s="827"/>
      <c r="EI236" s="794">
        <v>0</v>
      </c>
      <c r="EJ236" s="828"/>
      <c r="EK236" s="828">
        <v>227011</v>
      </c>
      <c r="EL236" s="828"/>
      <c r="EM236" s="827"/>
      <c r="EN236" s="827"/>
      <c r="EO236" s="829"/>
    </row>
    <row r="237" spans="128:145">
      <c r="DX237" s="1038" t="s">
        <v>488</v>
      </c>
      <c r="DY237" s="1038" t="s">
        <v>488</v>
      </c>
      <c r="DZ237" s="1038" t="s">
        <v>744</v>
      </c>
      <c r="EA237" s="1039" t="s">
        <v>489</v>
      </c>
      <c r="EB237" s="792">
        <v>8274</v>
      </c>
      <c r="EC237" s="793"/>
      <c r="ED237" s="794">
        <v>8274</v>
      </c>
      <c r="EE237" s="794"/>
      <c r="EF237" s="793"/>
      <c r="EG237" s="794">
        <v>0.73279603223806566</v>
      </c>
      <c r="EH237" s="793"/>
      <c r="EI237" s="794">
        <v>6060557</v>
      </c>
      <c r="EJ237" s="794"/>
      <c r="EK237" s="794">
        <v>4441152</v>
      </c>
      <c r="EL237" s="794">
        <v>6060557</v>
      </c>
      <c r="EM237" s="793">
        <v>0</v>
      </c>
      <c r="EN237" s="793"/>
      <c r="EO237" s="795"/>
    </row>
    <row r="238" spans="128:145">
      <c r="DX238" s="1040" t="s">
        <v>488</v>
      </c>
      <c r="DY238" s="1040" t="s">
        <v>129</v>
      </c>
      <c r="DZ238" s="1040" t="s">
        <v>744</v>
      </c>
      <c r="EA238" s="1041" t="s">
        <v>130</v>
      </c>
      <c r="EB238" s="792">
        <v>3017</v>
      </c>
      <c r="EC238" s="827"/>
      <c r="ED238" s="828">
        <v>3017</v>
      </c>
      <c r="EE238" s="828">
        <v>11291</v>
      </c>
      <c r="EF238" s="827"/>
      <c r="EG238" s="828">
        <v>0.26720396776193428</v>
      </c>
      <c r="EH238" s="827"/>
      <c r="EI238" s="794">
        <v>0</v>
      </c>
      <c r="EJ238" s="828"/>
      <c r="EK238" s="828">
        <v>1619405</v>
      </c>
      <c r="EL238" s="828"/>
      <c r="EM238" s="827"/>
      <c r="EN238" s="827"/>
      <c r="EO238" s="829"/>
    </row>
    <row r="239" spans="128:145">
      <c r="DX239" s="1042" t="s">
        <v>490</v>
      </c>
      <c r="DY239" s="1042" t="s">
        <v>490</v>
      </c>
      <c r="DZ239" s="1042" t="s">
        <v>744</v>
      </c>
      <c r="EA239" s="1043" t="s">
        <v>491</v>
      </c>
      <c r="EB239" s="792">
        <v>5741</v>
      </c>
      <c r="EC239" s="833"/>
      <c r="ED239" s="834">
        <v>5741</v>
      </c>
      <c r="EE239" s="834">
        <v>5741</v>
      </c>
      <c r="EF239" s="833"/>
      <c r="EG239" s="834"/>
      <c r="EH239" s="833"/>
      <c r="EI239" s="794">
        <v>3735611</v>
      </c>
      <c r="EJ239" s="834"/>
      <c r="EK239" s="834">
        <v>3735611</v>
      </c>
      <c r="EL239" s="834">
        <v>3735611</v>
      </c>
      <c r="EM239" s="833">
        <v>0</v>
      </c>
      <c r="EN239" s="833"/>
      <c r="EO239" s="835"/>
    </row>
    <row r="240" spans="128:145">
      <c r="DX240" s="1038" t="s">
        <v>492</v>
      </c>
      <c r="DY240" s="1038" t="s">
        <v>492</v>
      </c>
      <c r="DZ240" s="1038" t="s">
        <v>744</v>
      </c>
      <c r="EA240" s="1039" t="s">
        <v>493</v>
      </c>
      <c r="EB240" s="792">
        <v>8455</v>
      </c>
      <c r="EC240" s="793"/>
      <c r="ED240" s="794">
        <v>8455</v>
      </c>
      <c r="EE240" s="794"/>
      <c r="EF240" s="793"/>
      <c r="EG240" s="794">
        <v>0.90138592750533053</v>
      </c>
      <c r="EH240" s="793"/>
      <c r="EI240" s="794">
        <v>3061770</v>
      </c>
      <c r="EJ240" s="794"/>
      <c r="EK240" s="794">
        <v>2759836</v>
      </c>
      <c r="EL240" s="794">
        <v>3061770</v>
      </c>
      <c r="EM240" s="793">
        <v>0</v>
      </c>
      <c r="EN240" s="793"/>
      <c r="EO240" s="795"/>
    </row>
    <row r="241" spans="128:145">
      <c r="DX241" s="1040" t="s">
        <v>492</v>
      </c>
      <c r="DY241" s="1040" t="s">
        <v>240</v>
      </c>
      <c r="DZ241" s="1040" t="s">
        <v>6</v>
      </c>
      <c r="EA241" s="1041" t="s">
        <v>241</v>
      </c>
      <c r="EB241" s="792">
        <v>925</v>
      </c>
      <c r="EC241" s="827"/>
      <c r="ED241" s="828">
        <v>925</v>
      </c>
      <c r="EE241" s="828">
        <v>9380</v>
      </c>
      <c r="EF241" s="827"/>
      <c r="EG241" s="828">
        <v>9.8614072494669511E-2</v>
      </c>
      <c r="EH241" s="827"/>
      <c r="EI241" s="794">
        <v>0</v>
      </c>
      <c r="EJ241" s="828"/>
      <c r="EK241" s="828">
        <v>301934</v>
      </c>
      <c r="EL241" s="828"/>
      <c r="EM241" s="827"/>
      <c r="EN241" s="827"/>
      <c r="EO241" s="829"/>
    </row>
    <row r="242" spans="128:145">
      <c r="DX242" s="1042" t="s">
        <v>494</v>
      </c>
      <c r="DY242" s="1042" t="s">
        <v>494</v>
      </c>
      <c r="DZ242" s="1042" t="s">
        <v>744</v>
      </c>
      <c r="EA242" s="1043" t="s">
        <v>495</v>
      </c>
      <c r="EB242" s="792">
        <v>5921</v>
      </c>
      <c r="EC242" s="833"/>
      <c r="ED242" s="834">
        <v>5921</v>
      </c>
      <c r="EE242" s="834">
        <v>5921</v>
      </c>
      <c r="EF242" s="833"/>
      <c r="EG242" s="834"/>
      <c r="EH242" s="833"/>
      <c r="EI242" s="794">
        <v>2122382</v>
      </c>
      <c r="EJ242" s="834"/>
      <c r="EK242" s="834">
        <v>2122382</v>
      </c>
      <c r="EL242" s="834">
        <v>2122382</v>
      </c>
      <c r="EM242" s="833">
        <v>0</v>
      </c>
      <c r="EN242" s="833"/>
      <c r="EO242" s="835"/>
    </row>
    <row r="243" spans="128:145">
      <c r="DX243" s="1038" t="s">
        <v>496</v>
      </c>
      <c r="DY243" s="1038" t="s">
        <v>496</v>
      </c>
      <c r="DZ243" s="1038" t="s">
        <v>744</v>
      </c>
      <c r="EA243" s="1039" t="s">
        <v>497</v>
      </c>
      <c r="EB243" s="792">
        <v>7882</v>
      </c>
      <c r="EC243" s="793"/>
      <c r="ED243" s="794">
        <v>7882</v>
      </c>
      <c r="EE243" s="794"/>
      <c r="EF243" s="793"/>
      <c r="EG243" s="794">
        <v>0.6728126333760136</v>
      </c>
      <c r="EH243" s="793"/>
      <c r="EI243" s="794">
        <v>3725441</v>
      </c>
      <c r="EJ243" s="794"/>
      <c r="EK243" s="794">
        <v>2506524</v>
      </c>
      <c r="EL243" s="794">
        <v>3725441</v>
      </c>
      <c r="EM243" s="793">
        <v>0</v>
      </c>
      <c r="EN243" s="793"/>
      <c r="EO243" s="795"/>
    </row>
    <row r="244" spans="128:145">
      <c r="DX244" s="1038" t="s">
        <v>496</v>
      </c>
      <c r="DY244" s="1038" t="s">
        <v>131</v>
      </c>
      <c r="DZ244" s="1038" t="s">
        <v>744</v>
      </c>
      <c r="EA244" s="1039" t="s">
        <v>132</v>
      </c>
      <c r="EB244" s="792">
        <v>1180</v>
      </c>
      <c r="EC244" s="793"/>
      <c r="ED244" s="794">
        <v>1180</v>
      </c>
      <c r="EE244" s="794"/>
      <c r="EF244" s="793"/>
      <c r="EG244" s="794">
        <v>0.10072556551429791</v>
      </c>
      <c r="EH244" s="793"/>
      <c r="EI244" s="794">
        <v>0</v>
      </c>
      <c r="EJ244" s="794"/>
      <c r="EK244" s="794">
        <v>375247</v>
      </c>
      <c r="EL244" s="794"/>
      <c r="EM244" s="793"/>
      <c r="EN244" s="793"/>
      <c r="EO244" s="795"/>
    </row>
    <row r="245" spans="128:145">
      <c r="DX245" s="1038" t="s">
        <v>496</v>
      </c>
      <c r="DY245" s="1038" t="s">
        <v>133</v>
      </c>
      <c r="DZ245" s="1038" t="s">
        <v>744</v>
      </c>
      <c r="EA245" s="1039" t="s">
        <v>134</v>
      </c>
      <c r="EB245" s="792">
        <v>1649</v>
      </c>
      <c r="EC245" s="793"/>
      <c r="ED245" s="794">
        <v>1649</v>
      </c>
      <c r="EE245" s="794"/>
      <c r="EF245" s="793"/>
      <c r="EG245" s="794">
        <v>0.14075970977379429</v>
      </c>
      <c r="EH245" s="793"/>
      <c r="EI245" s="794">
        <v>0</v>
      </c>
      <c r="EJ245" s="794"/>
      <c r="EK245" s="794">
        <v>524392</v>
      </c>
      <c r="EL245" s="794"/>
      <c r="EM245" s="793"/>
      <c r="EN245" s="793"/>
      <c r="EO245" s="795"/>
    </row>
    <row r="246" spans="128:145">
      <c r="DX246" s="1040" t="s">
        <v>496</v>
      </c>
      <c r="DY246" s="1040" t="s">
        <v>274</v>
      </c>
      <c r="DZ246" s="1040" t="s">
        <v>6</v>
      </c>
      <c r="EA246" s="1041" t="s">
        <v>135</v>
      </c>
      <c r="EB246" s="792">
        <v>1004</v>
      </c>
      <c r="EC246" s="827"/>
      <c r="ED246" s="828">
        <v>1004</v>
      </c>
      <c r="EE246" s="828">
        <v>11715</v>
      </c>
      <c r="EF246" s="827"/>
      <c r="EG246" s="828">
        <v>8.5702091335894154E-2</v>
      </c>
      <c r="EH246" s="827"/>
      <c r="EI246" s="794">
        <v>0</v>
      </c>
      <c r="EJ246" s="828"/>
      <c r="EK246" s="828">
        <v>319278</v>
      </c>
      <c r="EL246" s="828"/>
      <c r="EM246" s="827"/>
      <c r="EN246" s="827"/>
      <c r="EO246" s="829"/>
    </row>
    <row r="247" spans="128:145">
      <c r="DX247" s="1038" t="s">
        <v>498</v>
      </c>
      <c r="DY247" s="1038" t="s">
        <v>498</v>
      </c>
      <c r="DZ247" s="1038" t="s">
        <v>744</v>
      </c>
      <c r="EA247" s="1039" t="s">
        <v>499</v>
      </c>
      <c r="EB247" s="792">
        <v>2023</v>
      </c>
      <c r="EC247" s="793"/>
      <c r="ED247" s="794">
        <v>2023</v>
      </c>
      <c r="EE247" s="794"/>
      <c r="EF247" s="793"/>
      <c r="EG247" s="794">
        <v>0.90312499999999996</v>
      </c>
      <c r="EH247" s="793"/>
      <c r="EI247" s="794">
        <v>180208</v>
      </c>
      <c r="EJ247" s="794"/>
      <c r="EK247" s="794">
        <v>162750</v>
      </c>
      <c r="EL247" s="794">
        <v>180208</v>
      </c>
      <c r="EM247" s="793">
        <v>0</v>
      </c>
      <c r="EN247" s="793"/>
      <c r="EO247" s="795"/>
    </row>
    <row r="248" spans="128:145">
      <c r="DX248" s="1040">
        <v>870</v>
      </c>
      <c r="DY248" s="1040" t="s">
        <v>580</v>
      </c>
      <c r="DZ248" s="1040" t="s">
        <v>6</v>
      </c>
      <c r="EA248" s="1041" t="s">
        <v>256</v>
      </c>
      <c r="EB248" s="792">
        <v>217</v>
      </c>
      <c r="EC248" s="827"/>
      <c r="ED248" s="828">
        <v>217</v>
      </c>
      <c r="EE248" s="828">
        <v>2240</v>
      </c>
      <c r="EF248" s="827"/>
      <c r="EG248" s="828">
        <v>9.6875000000000003E-2</v>
      </c>
      <c r="EH248" s="827"/>
      <c r="EI248" s="794">
        <v>0</v>
      </c>
      <c r="EJ248" s="828"/>
      <c r="EK248" s="828">
        <v>17458</v>
      </c>
      <c r="EL248" s="828"/>
      <c r="EM248" s="827"/>
      <c r="EN248" s="827"/>
      <c r="EO248" s="829"/>
    </row>
    <row r="249" spans="128:145">
      <c r="DX249" s="1038" t="s">
        <v>500</v>
      </c>
      <c r="DY249" s="1038" t="s">
        <v>500</v>
      </c>
      <c r="DZ249" s="1038" t="s">
        <v>744</v>
      </c>
      <c r="EA249" s="1039" t="s">
        <v>501</v>
      </c>
      <c r="EB249" s="792">
        <v>3449</v>
      </c>
      <c r="EC249" s="793"/>
      <c r="ED249" s="794">
        <v>3449</v>
      </c>
      <c r="EE249" s="794"/>
      <c r="EF249" s="793"/>
      <c r="EG249" s="794">
        <v>0.8845857912285201</v>
      </c>
      <c r="EH249" s="793"/>
      <c r="EI249" s="794">
        <v>0</v>
      </c>
      <c r="EJ249" s="794"/>
      <c r="EK249" s="794">
        <v>0</v>
      </c>
      <c r="EL249" s="794">
        <v>0</v>
      </c>
      <c r="EM249" s="793">
        <v>0</v>
      </c>
      <c r="EN249" s="793"/>
      <c r="EO249" s="795"/>
    </row>
    <row r="250" spans="128:145">
      <c r="DX250" s="1040" t="s">
        <v>500</v>
      </c>
      <c r="DY250" s="1040" t="s">
        <v>136</v>
      </c>
      <c r="DZ250" s="1040" t="s">
        <v>6</v>
      </c>
      <c r="EA250" s="1041" t="s">
        <v>137</v>
      </c>
      <c r="EB250" s="792">
        <v>450</v>
      </c>
      <c r="EC250" s="827"/>
      <c r="ED250" s="828">
        <v>450</v>
      </c>
      <c r="EE250" s="828">
        <v>3899</v>
      </c>
      <c r="EF250" s="827"/>
      <c r="EG250" s="828">
        <v>0.11541420877147987</v>
      </c>
      <c r="EH250" s="827"/>
      <c r="EI250" s="794">
        <v>0</v>
      </c>
      <c r="EJ250" s="828"/>
      <c r="EK250" s="828">
        <v>0</v>
      </c>
      <c r="EL250" s="828"/>
      <c r="EM250" s="827"/>
      <c r="EN250" s="827"/>
      <c r="EO250" s="829"/>
    </row>
    <row r="251" spans="128:145">
      <c r="DX251" s="1040" t="s">
        <v>502</v>
      </c>
      <c r="DY251" s="1040" t="s">
        <v>502</v>
      </c>
      <c r="DZ251" s="1040" t="s">
        <v>744</v>
      </c>
      <c r="EA251" s="1041" t="s">
        <v>503</v>
      </c>
      <c r="EB251" s="792">
        <v>607</v>
      </c>
      <c r="EC251" s="827"/>
      <c r="ED251" s="828">
        <v>607</v>
      </c>
      <c r="EE251" s="828">
        <v>607</v>
      </c>
      <c r="EF251" s="827"/>
      <c r="EG251" s="828"/>
      <c r="EH251" s="827"/>
      <c r="EI251" s="794">
        <v>279742</v>
      </c>
      <c r="EJ251" s="828"/>
      <c r="EK251" s="828">
        <v>279742</v>
      </c>
      <c r="EL251" s="828">
        <v>279742</v>
      </c>
      <c r="EM251" s="827">
        <v>0</v>
      </c>
      <c r="EN251" s="827"/>
      <c r="EO251" s="829"/>
    </row>
    <row r="252" spans="128:145">
      <c r="DX252" s="1038" t="s">
        <v>504</v>
      </c>
      <c r="DY252" s="1038" t="s">
        <v>504</v>
      </c>
      <c r="DZ252" s="1038" t="s">
        <v>744</v>
      </c>
      <c r="EA252" s="1039" t="s">
        <v>505</v>
      </c>
      <c r="EB252" s="792">
        <v>41416</v>
      </c>
      <c r="EC252" s="793"/>
      <c r="ED252" s="794">
        <v>41416</v>
      </c>
      <c r="EE252" s="794"/>
      <c r="EF252" s="793"/>
      <c r="EG252" s="794">
        <v>0.92123584758769494</v>
      </c>
      <c r="EH252" s="793"/>
      <c r="EI252" s="794">
        <v>0</v>
      </c>
      <c r="EJ252" s="794"/>
      <c r="EK252" s="794">
        <v>0</v>
      </c>
      <c r="EL252" s="794">
        <v>0</v>
      </c>
      <c r="EM252" s="793">
        <v>0</v>
      </c>
      <c r="EN252" s="793"/>
      <c r="EO252" s="795"/>
    </row>
    <row r="253" spans="128:145">
      <c r="DX253" s="1038" t="s">
        <v>504</v>
      </c>
      <c r="DY253" s="1038" t="s">
        <v>138</v>
      </c>
      <c r="DZ253" s="1038" t="s">
        <v>6</v>
      </c>
      <c r="EA253" s="1039" t="s">
        <v>983</v>
      </c>
      <c r="EB253" s="792">
        <v>2045</v>
      </c>
      <c r="EC253" s="793"/>
      <c r="ED253" s="794">
        <v>2045</v>
      </c>
      <c r="EE253" s="794"/>
      <c r="EF253" s="793"/>
      <c r="EG253" s="794">
        <v>4.5487910670195968E-2</v>
      </c>
      <c r="EH253" s="793"/>
      <c r="EI253" s="794">
        <v>0</v>
      </c>
      <c r="EJ253" s="794"/>
      <c r="EK253" s="794">
        <v>0</v>
      </c>
      <c r="EL253" s="794"/>
      <c r="EM253" s="793"/>
      <c r="EN253" s="793"/>
      <c r="EO253" s="795"/>
    </row>
    <row r="254" spans="128:145">
      <c r="DX254" s="1038" t="s">
        <v>504</v>
      </c>
      <c r="DY254" s="1038" t="s">
        <v>984</v>
      </c>
      <c r="DZ254" s="1038" t="s">
        <v>6</v>
      </c>
      <c r="EA254" s="1039" t="s">
        <v>985</v>
      </c>
      <c r="EB254" s="792">
        <v>502</v>
      </c>
      <c r="EC254" s="793"/>
      <c r="ED254" s="794">
        <v>502</v>
      </c>
      <c r="EE254" s="794"/>
      <c r="EF254" s="793"/>
      <c r="EG254" s="794">
        <v>1.1166225504370844E-2</v>
      </c>
      <c r="EH254" s="793"/>
      <c r="EI254" s="794">
        <v>0</v>
      </c>
      <c r="EJ254" s="794"/>
      <c r="EK254" s="794">
        <v>0</v>
      </c>
      <c r="EL254" s="794"/>
      <c r="EM254" s="793"/>
      <c r="EN254" s="793"/>
      <c r="EO254" s="795"/>
    </row>
    <row r="255" spans="128:145">
      <c r="DX255" s="1040" t="s">
        <v>504</v>
      </c>
      <c r="DY255" s="1040" t="s">
        <v>986</v>
      </c>
      <c r="DZ255" s="1040" t="s">
        <v>6</v>
      </c>
      <c r="EA255" s="1041" t="s">
        <v>139</v>
      </c>
      <c r="EB255" s="792">
        <v>994</v>
      </c>
      <c r="EC255" s="827"/>
      <c r="ED255" s="828">
        <v>994</v>
      </c>
      <c r="EE255" s="828">
        <v>44957</v>
      </c>
      <c r="EF255" s="827"/>
      <c r="EG255" s="828">
        <v>2.2110016237738284E-2</v>
      </c>
      <c r="EH255" s="827"/>
      <c r="EI255" s="794">
        <v>0</v>
      </c>
      <c r="EJ255" s="828"/>
      <c r="EK255" s="828">
        <v>0</v>
      </c>
      <c r="EL255" s="828"/>
      <c r="EM255" s="827"/>
      <c r="EN255" s="827"/>
      <c r="EO255" s="829"/>
    </row>
    <row r="256" spans="128:145">
      <c r="DX256" s="1038" t="s">
        <v>506</v>
      </c>
      <c r="DY256" s="1038" t="s">
        <v>506</v>
      </c>
      <c r="DZ256" s="1038" t="s">
        <v>744</v>
      </c>
      <c r="EA256" s="1039" t="s">
        <v>507</v>
      </c>
      <c r="EB256" s="792">
        <v>5928</v>
      </c>
      <c r="EC256" s="793"/>
      <c r="ED256" s="794">
        <v>5928</v>
      </c>
      <c r="EE256" s="794"/>
      <c r="EF256" s="793"/>
      <c r="EG256" s="794">
        <v>0.74369589762890476</v>
      </c>
      <c r="EH256" s="793"/>
      <c r="EI256" s="794">
        <v>5011766</v>
      </c>
      <c r="EJ256" s="794"/>
      <c r="EK256" s="794">
        <v>3727230</v>
      </c>
      <c r="EL256" s="794">
        <v>5011766</v>
      </c>
      <c r="EM256" s="793">
        <v>0</v>
      </c>
      <c r="EN256" s="793"/>
      <c r="EO256" s="795"/>
    </row>
    <row r="257" spans="128:145">
      <c r="DX257" s="1038" t="s">
        <v>506</v>
      </c>
      <c r="DY257" s="1038" t="s">
        <v>140</v>
      </c>
      <c r="DZ257" s="1038" t="s">
        <v>6</v>
      </c>
      <c r="EA257" s="1039" t="s">
        <v>141</v>
      </c>
      <c r="EB257" s="792">
        <v>830</v>
      </c>
      <c r="EC257" s="793"/>
      <c r="ED257" s="794">
        <v>830</v>
      </c>
      <c r="EE257" s="794"/>
      <c r="EF257" s="793"/>
      <c r="EG257" s="794">
        <v>0.10412746204993099</v>
      </c>
      <c r="EH257" s="793"/>
      <c r="EI257" s="794">
        <v>0</v>
      </c>
      <c r="EJ257" s="794"/>
      <c r="EK257" s="794">
        <v>521862</v>
      </c>
      <c r="EL257" s="794"/>
      <c r="EM257" s="793"/>
      <c r="EN257" s="793"/>
      <c r="EO257" s="795"/>
    </row>
    <row r="258" spans="128:145">
      <c r="DX258" s="1040" t="s">
        <v>506</v>
      </c>
      <c r="DY258" s="1040" t="s">
        <v>521</v>
      </c>
      <c r="DZ258" s="1040" t="s">
        <v>6</v>
      </c>
      <c r="EA258" s="1041" t="s">
        <v>522</v>
      </c>
      <c r="EB258" s="843">
        <v>1213</v>
      </c>
      <c r="EC258" s="827"/>
      <c r="ED258" s="828">
        <v>1213</v>
      </c>
      <c r="EE258" s="828">
        <v>7971</v>
      </c>
      <c r="EF258" s="827"/>
      <c r="EG258" s="828">
        <v>0.15217664032116421</v>
      </c>
      <c r="EH258" s="827"/>
      <c r="EI258" s="828">
        <v>0</v>
      </c>
      <c r="EJ258" s="828"/>
      <c r="EK258" s="828">
        <v>762674</v>
      </c>
      <c r="EL258" s="828"/>
      <c r="EM258" s="827"/>
      <c r="EN258" s="827"/>
      <c r="EO258" s="829"/>
    </row>
    <row r="259" spans="128:145">
      <c r="DX259" s="1038" t="s">
        <v>508</v>
      </c>
      <c r="DY259" s="1038" t="s">
        <v>508</v>
      </c>
      <c r="DZ259" s="1038" t="s">
        <v>744</v>
      </c>
      <c r="EA259" s="1039" t="s">
        <v>542</v>
      </c>
      <c r="EB259" s="792">
        <v>162618</v>
      </c>
      <c r="EC259" s="793"/>
      <c r="ED259" s="794">
        <v>162618</v>
      </c>
      <c r="EE259" s="794"/>
      <c r="EF259" s="793"/>
      <c r="EG259" s="794">
        <v>0.917879740583743</v>
      </c>
      <c r="EH259" s="793"/>
      <c r="EI259" s="794">
        <v>0</v>
      </c>
      <c r="EJ259" s="794"/>
      <c r="EK259" s="794">
        <v>0</v>
      </c>
      <c r="EL259" s="794">
        <v>0</v>
      </c>
      <c r="EM259" s="793">
        <v>0</v>
      </c>
      <c r="EN259" s="793"/>
      <c r="EO259" s="795"/>
    </row>
    <row r="260" spans="128:145">
      <c r="DX260" s="1038" t="s">
        <v>508</v>
      </c>
      <c r="DY260" s="1038" t="s">
        <v>142</v>
      </c>
      <c r="DZ260" s="1038" t="s">
        <v>6</v>
      </c>
      <c r="EA260" s="1039" t="s">
        <v>143</v>
      </c>
      <c r="EB260" s="792">
        <v>463</v>
      </c>
      <c r="EC260" s="793"/>
      <c r="ED260" s="794">
        <v>463</v>
      </c>
      <c r="EE260" s="794"/>
      <c r="EF260" s="793"/>
      <c r="EG260" s="794">
        <v>2.6133535026274645E-3</v>
      </c>
      <c r="EH260" s="793"/>
      <c r="EI260" s="794">
        <v>0</v>
      </c>
      <c r="EJ260" s="794"/>
      <c r="EK260" s="794">
        <v>0</v>
      </c>
      <c r="EL260" s="794"/>
      <c r="EM260" s="793"/>
      <c r="EN260" s="793"/>
      <c r="EO260" s="795"/>
    </row>
    <row r="261" spans="128:145">
      <c r="DX261" s="1038" t="s">
        <v>508</v>
      </c>
      <c r="DY261" s="1038" t="s">
        <v>144</v>
      </c>
      <c r="DZ261" s="1038" t="s">
        <v>6</v>
      </c>
      <c r="EA261" s="1039" t="s">
        <v>145</v>
      </c>
      <c r="EB261" s="792">
        <v>408</v>
      </c>
      <c r="EC261" s="793"/>
      <c r="ED261" s="794">
        <v>408</v>
      </c>
      <c r="EE261" s="794"/>
      <c r="EF261" s="793"/>
      <c r="EG261" s="794">
        <v>2.3029119418401848E-3</v>
      </c>
      <c r="EH261" s="793"/>
      <c r="EI261" s="794">
        <v>0</v>
      </c>
      <c r="EJ261" s="794"/>
      <c r="EK261" s="794">
        <v>0</v>
      </c>
      <c r="EL261" s="794"/>
      <c r="EM261" s="793"/>
      <c r="EN261" s="793"/>
      <c r="EO261" s="795"/>
    </row>
    <row r="262" spans="128:145">
      <c r="DX262" s="1038" t="s">
        <v>508</v>
      </c>
      <c r="DY262" s="1038" t="s">
        <v>146</v>
      </c>
      <c r="DZ262" s="1038" t="s">
        <v>6</v>
      </c>
      <c r="EA262" s="1039" t="s">
        <v>147</v>
      </c>
      <c r="EB262" s="792">
        <v>625</v>
      </c>
      <c r="EC262" s="793"/>
      <c r="ED262" s="794">
        <v>625</v>
      </c>
      <c r="EE262" s="794"/>
      <c r="EF262" s="793"/>
      <c r="EG262" s="794">
        <v>3.5277450089463615E-3</v>
      </c>
      <c r="EH262" s="793"/>
      <c r="EI262" s="794">
        <v>0</v>
      </c>
      <c r="EJ262" s="794"/>
      <c r="EK262" s="794">
        <v>0</v>
      </c>
      <c r="EL262" s="794"/>
      <c r="EM262" s="793"/>
      <c r="EN262" s="793"/>
      <c r="EO262" s="795"/>
    </row>
    <row r="263" spans="128:145">
      <c r="DX263" s="1038" t="s">
        <v>508</v>
      </c>
      <c r="DY263" s="1038" t="s">
        <v>148</v>
      </c>
      <c r="DZ263" s="1038" t="s">
        <v>6</v>
      </c>
      <c r="EA263" s="1039" t="s">
        <v>149</v>
      </c>
      <c r="EB263" s="792">
        <v>1725</v>
      </c>
      <c r="EC263" s="793"/>
      <c r="ED263" s="794">
        <v>1725</v>
      </c>
      <c r="EE263" s="794"/>
      <c r="EF263" s="793"/>
      <c r="EG263" s="794">
        <v>9.736576224691958E-3</v>
      </c>
      <c r="EH263" s="793"/>
      <c r="EI263" s="794">
        <v>0</v>
      </c>
      <c r="EJ263" s="794"/>
      <c r="EK263" s="794">
        <v>0</v>
      </c>
      <c r="EL263" s="794"/>
      <c r="EM263" s="793"/>
      <c r="EN263" s="793"/>
      <c r="EO263" s="795"/>
    </row>
    <row r="264" spans="128:145">
      <c r="DX264" s="1038" t="s">
        <v>508</v>
      </c>
      <c r="DY264" s="1038" t="s">
        <v>150</v>
      </c>
      <c r="DZ264" s="1038" t="s">
        <v>6</v>
      </c>
      <c r="EA264" s="1039" t="s">
        <v>151</v>
      </c>
      <c r="EB264" s="792">
        <v>1325</v>
      </c>
      <c r="EC264" s="793"/>
      <c r="ED264" s="794">
        <v>1325</v>
      </c>
      <c r="EE264" s="794"/>
      <c r="EF264" s="793"/>
      <c r="EG264" s="794">
        <v>7.4788194189662864E-3</v>
      </c>
      <c r="EH264" s="793"/>
      <c r="EI264" s="794">
        <v>0</v>
      </c>
      <c r="EJ264" s="794"/>
      <c r="EK264" s="794">
        <v>0</v>
      </c>
      <c r="EL264" s="794"/>
      <c r="EM264" s="793"/>
      <c r="EN264" s="793"/>
      <c r="EO264" s="795"/>
    </row>
    <row r="265" spans="128:145">
      <c r="DX265" s="1038" t="s">
        <v>508</v>
      </c>
      <c r="DY265" s="1038" t="s">
        <v>152</v>
      </c>
      <c r="DZ265" s="1038" t="s">
        <v>6</v>
      </c>
      <c r="EA265" s="1039" t="s">
        <v>153</v>
      </c>
      <c r="EB265" s="792">
        <v>575</v>
      </c>
      <c r="EC265" s="793"/>
      <c r="ED265" s="794">
        <v>575</v>
      </c>
      <c r="EE265" s="794"/>
      <c r="EF265" s="793"/>
      <c r="EG265" s="794">
        <v>3.2455254082306524E-3</v>
      </c>
      <c r="EH265" s="793"/>
      <c r="EI265" s="794">
        <v>0</v>
      </c>
      <c r="EJ265" s="794"/>
      <c r="EK265" s="794">
        <v>0</v>
      </c>
      <c r="EL265" s="794"/>
      <c r="EM265" s="793"/>
      <c r="EN265" s="793"/>
      <c r="EO265" s="795"/>
    </row>
    <row r="266" spans="128:145">
      <c r="DX266" s="1038" t="s">
        <v>508</v>
      </c>
      <c r="DY266" s="1038" t="s">
        <v>154</v>
      </c>
      <c r="DZ266" s="1038" t="s">
        <v>6</v>
      </c>
      <c r="EA266" s="1039" t="s">
        <v>539</v>
      </c>
      <c r="EB266" s="792">
        <v>611</v>
      </c>
      <c r="EC266" s="793"/>
      <c r="ED266" s="794">
        <v>611</v>
      </c>
      <c r="EE266" s="794"/>
      <c r="EF266" s="793"/>
      <c r="EG266" s="794">
        <v>3.4487235207459627E-3</v>
      </c>
      <c r="EH266" s="793"/>
      <c r="EI266" s="794">
        <v>0</v>
      </c>
      <c r="EJ266" s="794"/>
      <c r="EK266" s="794">
        <v>0</v>
      </c>
      <c r="EL266" s="794"/>
      <c r="EM266" s="793"/>
      <c r="EN266" s="793"/>
      <c r="EO266" s="795"/>
    </row>
    <row r="267" spans="128:145">
      <c r="DX267" s="1038" t="s">
        <v>508</v>
      </c>
      <c r="DY267" s="1038" t="s">
        <v>155</v>
      </c>
      <c r="DZ267" s="1038" t="s">
        <v>6</v>
      </c>
      <c r="EA267" s="1039" t="s">
        <v>156</v>
      </c>
      <c r="EB267" s="792">
        <v>709</v>
      </c>
      <c r="EC267" s="793"/>
      <c r="ED267" s="794">
        <v>709</v>
      </c>
      <c r="EE267" s="794"/>
      <c r="EF267" s="793"/>
      <c r="EG267" s="794">
        <v>4.0018739381487527E-3</v>
      </c>
      <c r="EH267" s="793"/>
      <c r="EI267" s="794">
        <v>0</v>
      </c>
      <c r="EJ267" s="794"/>
      <c r="EK267" s="794">
        <v>0</v>
      </c>
      <c r="EL267" s="794"/>
      <c r="EM267" s="793"/>
      <c r="EN267" s="793"/>
      <c r="EO267" s="795"/>
    </row>
    <row r="268" spans="128:145">
      <c r="DX268" s="1038" t="s">
        <v>508</v>
      </c>
      <c r="DY268" s="1038" t="s">
        <v>157</v>
      </c>
      <c r="DZ268" s="1038" t="s">
        <v>6</v>
      </c>
      <c r="EA268" s="1039" t="s">
        <v>158</v>
      </c>
      <c r="EB268" s="792">
        <v>145</v>
      </c>
      <c r="EC268" s="793"/>
      <c r="ED268" s="794">
        <v>145</v>
      </c>
      <c r="EE268" s="794"/>
      <c r="EF268" s="793"/>
      <c r="EG268" s="794">
        <v>8.1843684207555585E-4</v>
      </c>
      <c r="EH268" s="793"/>
      <c r="EI268" s="794">
        <v>0</v>
      </c>
      <c r="EJ268" s="794"/>
      <c r="EK268" s="794">
        <v>0</v>
      </c>
      <c r="EL268" s="794"/>
      <c r="EM268" s="793"/>
      <c r="EN268" s="793"/>
      <c r="EO268" s="795"/>
    </row>
    <row r="269" spans="128:145">
      <c r="DX269" s="1038" t="s">
        <v>508</v>
      </c>
      <c r="DY269" s="1038" t="s">
        <v>159</v>
      </c>
      <c r="DZ269" s="1038" t="s">
        <v>6</v>
      </c>
      <c r="EA269" s="1039" t="s">
        <v>790</v>
      </c>
      <c r="EB269" s="792">
        <v>680</v>
      </c>
      <c r="EC269" s="793"/>
      <c r="ED269" s="794">
        <v>680</v>
      </c>
      <c r="EE269" s="794"/>
      <c r="EF269" s="793"/>
      <c r="EG269" s="794">
        <v>3.8381865697336413E-3</v>
      </c>
      <c r="EH269" s="793"/>
      <c r="EI269" s="794">
        <v>0</v>
      </c>
      <c r="EJ269" s="794"/>
      <c r="EK269" s="794">
        <v>0</v>
      </c>
      <c r="EL269" s="794"/>
      <c r="EM269" s="793"/>
      <c r="EN269" s="793"/>
      <c r="EO269" s="795"/>
    </row>
    <row r="270" spans="128:145">
      <c r="DX270" s="1038" t="s">
        <v>508</v>
      </c>
      <c r="DY270" s="1038" t="s">
        <v>160</v>
      </c>
      <c r="DZ270" s="1038" t="s">
        <v>6</v>
      </c>
      <c r="EA270" s="1039" t="s">
        <v>161</v>
      </c>
      <c r="EB270" s="792">
        <v>140</v>
      </c>
      <c r="EC270" s="793"/>
      <c r="ED270" s="794">
        <v>140</v>
      </c>
      <c r="EE270" s="794"/>
      <c r="EF270" s="793"/>
      <c r="EG270" s="794">
        <v>7.9021488200398495E-4</v>
      </c>
      <c r="EH270" s="793"/>
      <c r="EI270" s="794">
        <v>0</v>
      </c>
      <c r="EJ270" s="794"/>
      <c r="EK270" s="794">
        <v>0</v>
      </c>
      <c r="EL270" s="794"/>
      <c r="EM270" s="793"/>
      <c r="EN270" s="793"/>
      <c r="EO270" s="795"/>
    </row>
    <row r="271" spans="128:145">
      <c r="DX271" s="1037" t="s">
        <v>508</v>
      </c>
      <c r="DY271" s="1038" t="s">
        <v>242</v>
      </c>
      <c r="DZ271" s="1038" t="s">
        <v>6</v>
      </c>
      <c r="EA271" s="1039" t="s">
        <v>243</v>
      </c>
      <c r="EB271" s="792">
        <v>580</v>
      </c>
      <c r="EC271" s="793"/>
      <c r="ED271" s="794">
        <v>580</v>
      </c>
      <c r="EE271" s="794"/>
      <c r="EF271" s="793"/>
      <c r="EG271" s="794">
        <v>3.2737473683022234E-3</v>
      </c>
      <c r="EH271" s="793"/>
      <c r="EI271" s="794">
        <v>0</v>
      </c>
      <c r="EJ271" s="794"/>
      <c r="EK271" s="794">
        <v>0</v>
      </c>
      <c r="EL271" s="794"/>
      <c r="EM271" s="793"/>
      <c r="EN271" s="793"/>
      <c r="EO271" s="795"/>
    </row>
    <row r="272" spans="128:145">
      <c r="DX272" s="1037" t="s">
        <v>508</v>
      </c>
      <c r="DY272" s="1038" t="s">
        <v>275</v>
      </c>
      <c r="DZ272" s="1038" t="s">
        <v>6</v>
      </c>
      <c r="EA272" s="1039" t="s">
        <v>276</v>
      </c>
      <c r="EB272" s="792">
        <v>525</v>
      </c>
      <c r="EC272" s="793"/>
      <c r="ED272" s="794">
        <v>525</v>
      </c>
      <c r="EE272" s="794"/>
      <c r="EF272" s="793"/>
      <c r="EG272" s="794">
        <v>2.9633058075149436E-3</v>
      </c>
      <c r="EH272" s="793"/>
      <c r="EI272" s="794">
        <v>0</v>
      </c>
      <c r="EJ272" s="794"/>
      <c r="EK272" s="794">
        <v>0</v>
      </c>
      <c r="EL272" s="794"/>
      <c r="EM272" s="793"/>
      <c r="EN272" s="793"/>
      <c r="EO272" s="795"/>
    </row>
    <row r="273" spans="128:145">
      <c r="DX273" s="1037" t="s">
        <v>508</v>
      </c>
      <c r="DY273" s="1038" t="s">
        <v>780</v>
      </c>
      <c r="DZ273" s="1038" t="s">
        <v>6</v>
      </c>
      <c r="EA273" s="1039" t="s">
        <v>781</v>
      </c>
      <c r="EB273" s="792">
        <v>1031</v>
      </c>
      <c r="EC273" s="793"/>
      <c r="ED273" s="794">
        <v>1031</v>
      </c>
      <c r="EE273" s="794"/>
      <c r="EF273" s="793"/>
      <c r="EG273" s="794">
        <v>5.8193681667579175E-3</v>
      </c>
      <c r="EH273" s="793"/>
      <c r="EI273" s="794">
        <v>0</v>
      </c>
      <c r="EJ273" s="794"/>
      <c r="EK273" s="794">
        <v>0</v>
      </c>
      <c r="EL273" s="794"/>
      <c r="EM273" s="793"/>
      <c r="EN273" s="793"/>
      <c r="EO273" s="795"/>
    </row>
    <row r="274" spans="128:145">
      <c r="DX274" s="1037" t="s">
        <v>508</v>
      </c>
      <c r="DY274" s="1038" t="s">
        <v>855</v>
      </c>
      <c r="DZ274" s="1038" t="s">
        <v>6</v>
      </c>
      <c r="EA274" s="1039" t="s">
        <v>856</v>
      </c>
      <c r="EB274" s="792">
        <v>397</v>
      </c>
      <c r="EC274" s="793"/>
      <c r="ED274" s="794">
        <v>397</v>
      </c>
      <c r="EE274" s="794"/>
      <c r="EF274" s="793"/>
      <c r="EG274" s="794">
        <v>2.2408236296827286E-3</v>
      </c>
      <c r="EH274" s="793"/>
      <c r="EI274" s="794">
        <v>0</v>
      </c>
      <c r="EJ274" s="794"/>
      <c r="EK274" s="794">
        <v>0</v>
      </c>
      <c r="EL274" s="794"/>
      <c r="EM274" s="793"/>
      <c r="EN274" s="793"/>
      <c r="EO274" s="795"/>
    </row>
    <row r="275" spans="128:145">
      <c r="DX275" s="1037" t="s">
        <v>508</v>
      </c>
      <c r="DY275" s="1038" t="s">
        <v>903</v>
      </c>
      <c r="DZ275" s="1038" t="s">
        <v>6</v>
      </c>
      <c r="EA275" s="1039" t="s">
        <v>904</v>
      </c>
      <c r="EB275" s="792">
        <v>902</v>
      </c>
      <c r="EC275" s="793"/>
      <c r="ED275" s="794">
        <v>902</v>
      </c>
      <c r="EE275" s="794"/>
      <c r="EF275" s="793"/>
      <c r="EG275" s="794">
        <v>5.0912415969113891E-3</v>
      </c>
      <c r="EH275" s="793"/>
      <c r="EI275" s="794">
        <v>0</v>
      </c>
      <c r="EJ275" s="794"/>
      <c r="EK275" s="794">
        <v>0</v>
      </c>
      <c r="EL275" s="794"/>
      <c r="EM275" s="793"/>
      <c r="EN275" s="793"/>
      <c r="EO275" s="795"/>
    </row>
    <row r="276" spans="128:145">
      <c r="DX276" s="1037" t="s">
        <v>508</v>
      </c>
      <c r="DY276" s="1038" t="s">
        <v>905</v>
      </c>
      <c r="DZ276" s="1038" t="s">
        <v>6</v>
      </c>
      <c r="EA276" s="1039" t="s">
        <v>906</v>
      </c>
      <c r="EB276" s="792">
        <v>1145</v>
      </c>
      <c r="EC276" s="793"/>
      <c r="ED276" s="794">
        <v>1145</v>
      </c>
      <c r="EE276" s="794"/>
      <c r="EF276" s="793"/>
      <c r="EG276" s="794">
        <v>6.4628288563897338E-3</v>
      </c>
      <c r="EH276" s="793"/>
      <c r="EI276" s="794">
        <v>0</v>
      </c>
      <c r="EJ276" s="794"/>
      <c r="EK276" s="794">
        <v>0</v>
      </c>
      <c r="EL276" s="794"/>
      <c r="EM276" s="793"/>
      <c r="EN276" s="793"/>
      <c r="EO276" s="795"/>
    </row>
    <row r="277" spans="128:145">
      <c r="DX277" s="1037" t="s">
        <v>508</v>
      </c>
      <c r="DY277" s="1038" t="s">
        <v>907</v>
      </c>
      <c r="DZ277" s="1038" t="s">
        <v>6</v>
      </c>
      <c r="EA277" s="1039" t="s">
        <v>908</v>
      </c>
      <c r="EB277" s="792">
        <v>692</v>
      </c>
      <c r="EC277" s="793"/>
      <c r="ED277" s="794">
        <v>692</v>
      </c>
      <c r="EE277" s="794"/>
      <c r="EF277" s="793"/>
      <c r="EG277" s="794">
        <v>3.9059192739054113E-3</v>
      </c>
      <c r="EH277" s="793"/>
      <c r="EI277" s="794">
        <v>0</v>
      </c>
      <c r="EJ277" s="794"/>
      <c r="EK277" s="794">
        <v>0</v>
      </c>
      <c r="EL277" s="794"/>
      <c r="EM277" s="793"/>
      <c r="EN277" s="793"/>
      <c r="EO277" s="795"/>
    </row>
    <row r="278" spans="128:145">
      <c r="DX278" s="1037" t="s">
        <v>508</v>
      </c>
      <c r="DY278" s="1038" t="s">
        <v>943</v>
      </c>
      <c r="DZ278" s="1038" t="s">
        <v>6</v>
      </c>
      <c r="EA278" s="1039" t="s">
        <v>944</v>
      </c>
      <c r="EB278" s="792">
        <v>374</v>
      </c>
      <c r="EC278" s="793"/>
      <c r="ED278" s="794">
        <v>374</v>
      </c>
      <c r="EE278" s="794"/>
      <c r="EF278" s="793"/>
      <c r="EG278" s="794">
        <v>2.1110026133535028E-3</v>
      </c>
      <c r="EH278" s="793"/>
      <c r="EI278" s="794">
        <v>0</v>
      </c>
      <c r="EJ278" s="794"/>
      <c r="EK278" s="794">
        <v>0</v>
      </c>
      <c r="EL278" s="794"/>
      <c r="EM278" s="793"/>
      <c r="EN278" s="793"/>
      <c r="EO278" s="795"/>
    </row>
    <row r="279" spans="128:145" ht="15">
      <c r="DX279" s="1037" t="s">
        <v>508</v>
      </c>
      <c r="DY279" s="1038" t="s">
        <v>987</v>
      </c>
      <c r="DZ279" s="1038" t="s">
        <v>6</v>
      </c>
      <c r="EA279" s="1077" t="s">
        <v>988</v>
      </c>
      <c r="EB279" s="792">
        <v>173</v>
      </c>
      <c r="EC279" s="793"/>
      <c r="ED279" s="794">
        <v>173</v>
      </c>
      <c r="EE279" s="794"/>
      <c r="EF279" s="793"/>
      <c r="EG279" s="794">
        <v>9.7647981847635281E-4</v>
      </c>
      <c r="EH279" s="793"/>
      <c r="EI279" s="794">
        <v>0</v>
      </c>
      <c r="EJ279" s="794"/>
      <c r="EK279" s="794">
        <v>0</v>
      </c>
      <c r="EL279" s="794"/>
      <c r="EM279" s="793"/>
      <c r="EN279" s="793"/>
      <c r="EO279" s="795"/>
    </row>
    <row r="280" spans="128:145">
      <c r="DX280" s="1037" t="s">
        <v>508</v>
      </c>
      <c r="DY280" s="1019" t="s">
        <v>1026</v>
      </c>
      <c r="DZ280" s="1019" t="s">
        <v>6</v>
      </c>
      <c r="EA280" s="1019" t="s">
        <v>1027</v>
      </c>
      <c r="EB280" s="792">
        <v>713</v>
      </c>
      <c r="EC280" s="793"/>
      <c r="ED280" s="794">
        <v>713</v>
      </c>
      <c r="EE280" s="794"/>
      <c r="EF280" s="793"/>
      <c r="EG280" s="794">
        <v>4.0244515062060086E-3</v>
      </c>
      <c r="EH280" s="793"/>
      <c r="EI280" s="794">
        <v>0</v>
      </c>
      <c r="EJ280" s="794"/>
      <c r="EK280" s="794">
        <v>0</v>
      </c>
      <c r="EL280" s="794"/>
      <c r="EM280" s="793"/>
      <c r="EN280" s="793"/>
      <c r="EO280" s="795"/>
    </row>
    <row r="281" spans="128:145">
      <c r="DX281" s="1044" t="s">
        <v>508</v>
      </c>
      <c r="DY281" s="1078" t="s">
        <v>1028</v>
      </c>
      <c r="DZ281" s="1078" t="s">
        <v>6</v>
      </c>
      <c r="EA281" s="1078" t="s">
        <v>1029</v>
      </c>
      <c r="EB281" s="843">
        <v>611</v>
      </c>
      <c r="EC281" s="827"/>
      <c r="ED281" s="828">
        <v>611</v>
      </c>
      <c r="EE281" s="828">
        <v>177167</v>
      </c>
      <c r="EF281" s="827"/>
      <c r="EG281" s="828">
        <v>3.4487235207459627E-3</v>
      </c>
      <c r="EH281" s="827"/>
      <c r="EI281" s="794">
        <v>0</v>
      </c>
      <c r="EJ281" s="828"/>
      <c r="EK281" s="828">
        <v>0</v>
      </c>
      <c r="EL281" s="828"/>
      <c r="EM281" s="827"/>
      <c r="EN281" s="827"/>
      <c r="EO281" s="829"/>
    </row>
    <row r="282" spans="128:145">
      <c r="DX282" s="1038" t="s">
        <v>543</v>
      </c>
      <c r="DY282" s="1038" t="s">
        <v>543</v>
      </c>
      <c r="DZ282" s="1038" t="s">
        <v>744</v>
      </c>
      <c r="EA282" s="1039" t="s">
        <v>544</v>
      </c>
      <c r="EB282" s="792">
        <v>2039</v>
      </c>
      <c r="EC282" s="793"/>
      <c r="ED282" s="794">
        <v>2039</v>
      </c>
      <c r="EE282" s="794"/>
      <c r="EF282" s="793"/>
      <c r="EG282" s="794">
        <v>0.93360805860805862</v>
      </c>
      <c r="EH282" s="793"/>
      <c r="EI282" s="794">
        <v>266819</v>
      </c>
      <c r="EJ282" s="794"/>
      <c r="EK282" s="794">
        <v>249104</v>
      </c>
      <c r="EL282" s="794">
        <v>266819</v>
      </c>
      <c r="EM282" s="793">
        <v>0</v>
      </c>
      <c r="EN282" s="793"/>
      <c r="EO282" s="795"/>
    </row>
    <row r="283" spans="128:145">
      <c r="DX283" s="1040" t="s">
        <v>543</v>
      </c>
      <c r="DY283" s="1040" t="s">
        <v>162</v>
      </c>
      <c r="DZ283" s="1040" t="s">
        <v>6</v>
      </c>
      <c r="EA283" s="1041" t="s">
        <v>163</v>
      </c>
      <c r="EB283" s="792">
        <v>145</v>
      </c>
      <c r="EC283" s="827"/>
      <c r="ED283" s="828">
        <v>145</v>
      </c>
      <c r="EE283" s="828">
        <v>2184</v>
      </c>
      <c r="EF283" s="827"/>
      <c r="EG283" s="828">
        <v>6.6391941391941392E-2</v>
      </c>
      <c r="EH283" s="827"/>
      <c r="EI283" s="794">
        <v>0</v>
      </c>
      <c r="EJ283" s="828"/>
      <c r="EK283" s="828">
        <v>17715</v>
      </c>
      <c r="EL283" s="828"/>
      <c r="EM283" s="827"/>
      <c r="EN283" s="827"/>
      <c r="EO283" s="829"/>
    </row>
    <row r="284" spans="128:145">
      <c r="DX284" s="1040" t="s">
        <v>545</v>
      </c>
      <c r="DY284" s="1040" t="s">
        <v>545</v>
      </c>
      <c r="DZ284" s="1040" t="s">
        <v>744</v>
      </c>
      <c r="EA284" s="1041" t="s">
        <v>546</v>
      </c>
      <c r="EB284" s="792">
        <v>1485</v>
      </c>
      <c r="EC284" s="827"/>
      <c r="ED284" s="828">
        <v>1485</v>
      </c>
      <c r="EE284" s="828">
        <v>1485</v>
      </c>
      <c r="EF284" s="827"/>
      <c r="EG284" s="828"/>
      <c r="EH284" s="827"/>
      <c r="EI284" s="794">
        <v>571131</v>
      </c>
      <c r="EJ284" s="828"/>
      <c r="EK284" s="828">
        <v>571131</v>
      </c>
      <c r="EL284" s="828">
        <v>571131</v>
      </c>
      <c r="EM284" s="827">
        <v>0</v>
      </c>
      <c r="EN284" s="827"/>
      <c r="EO284" s="829"/>
    </row>
    <row r="285" spans="128:145">
      <c r="DX285" s="1038" t="s">
        <v>547</v>
      </c>
      <c r="DY285" s="1038" t="s">
        <v>547</v>
      </c>
      <c r="DZ285" s="1038" t="s">
        <v>744</v>
      </c>
      <c r="EA285" s="1039" t="s">
        <v>548</v>
      </c>
      <c r="EB285" s="792">
        <v>4690</v>
      </c>
      <c r="EC285" s="793"/>
      <c r="ED285" s="794">
        <v>4690</v>
      </c>
      <c r="EE285" s="794"/>
      <c r="EF285" s="793"/>
      <c r="EG285" s="794">
        <v>0.96008188331627431</v>
      </c>
      <c r="EH285" s="793"/>
      <c r="EI285" s="794">
        <v>0</v>
      </c>
      <c r="EJ285" s="794"/>
      <c r="EK285" s="794">
        <v>0</v>
      </c>
      <c r="EL285" s="794">
        <v>0</v>
      </c>
      <c r="EM285" s="793">
        <v>0</v>
      </c>
      <c r="EN285" s="793"/>
      <c r="EO285" s="795"/>
    </row>
    <row r="286" spans="128:145">
      <c r="DX286" s="1044" t="s">
        <v>547</v>
      </c>
      <c r="DY286" s="1079" t="s">
        <v>246</v>
      </c>
      <c r="DZ286" s="1080" t="s">
        <v>6</v>
      </c>
      <c r="EA286" s="1080" t="s">
        <v>247</v>
      </c>
      <c r="EB286" s="792">
        <v>195</v>
      </c>
      <c r="EC286" s="827"/>
      <c r="ED286" s="828">
        <v>195</v>
      </c>
      <c r="EE286" s="828">
        <v>4885</v>
      </c>
      <c r="EF286" s="827"/>
      <c r="EG286" s="828">
        <v>3.9918116683725691E-2</v>
      </c>
      <c r="EH286" s="827"/>
      <c r="EI286" s="794">
        <v>0</v>
      </c>
      <c r="EJ286" s="828"/>
      <c r="EK286" s="828">
        <v>0</v>
      </c>
      <c r="EL286" s="828"/>
      <c r="EM286" s="827"/>
      <c r="EN286" s="827"/>
      <c r="EO286" s="829"/>
    </row>
    <row r="287" spans="128:145">
      <c r="DX287" s="1038" t="s">
        <v>549</v>
      </c>
      <c r="DY287" s="1038" t="s">
        <v>549</v>
      </c>
      <c r="DZ287" s="1038" t="s">
        <v>744</v>
      </c>
      <c r="EA287" s="1039" t="s">
        <v>550</v>
      </c>
      <c r="EB287" s="792">
        <v>18670</v>
      </c>
      <c r="EC287" s="793"/>
      <c r="ED287" s="794">
        <v>18670</v>
      </c>
      <c r="EE287" s="794"/>
      <c r="EF287" s="793"/>
      <c r="EG287" s="794">
        <v>0.94974056363821346</v>
      </c>
      <c r="EH287" s="793"/>
      <c r="EI287" s="794">
        <v>5716424</v>
      </c>
      <c r="EJ287" s="794"/>
      <c r="EK287" s="794">
        <v>5429120</v>
      </c>
      <c r="EL287" s="794">
        <v>5716424</v>
      </c>
      <c r="EM287" s="793">
        <v>0</v>
      </c>
      <c r="EN287" s="793"/>
      <c r="EO287" s="795"/>
    </row>
    <row r="288" spans="128:145">
      <c r="DX288" s="1037" t="s">
        <v>549</v>
      </c>
      <c r="DY288" s="1038" t="s">
        <v>164</v>
      </c>
      <c r="DZ288" s="1038" t="s">
        <v>6</v>
      </c>
      <c r="EA288" s="1039" t="s">
        <v>165</v>
      </c>
      <c r="EB288" s="792">
        <v>326</v>
      </c>
      <c r="EC288" s="793"/>
      <c r="ED288" s="794">
        <v>326</v>
      </c>
      <c r="EE288" s="794"/>
      <c r="EF288" s="793"/>
      <c r="EG288" s="794">
        <v>1.6583579204395158E-2</v>
      </c>
      <c r="EH288" s="793"/>
      <c r="EI288" s="794">
        <v>0</v>
      </c>
      <c r="EJ288" s="794"/>
      <c r="EK288" s="794">
        <v>94799</v>
      </c>
      <c r="EL288" s="794"/>
      <c r="EM288" s="793"/>
      <c r="EN288" s="793"/>
      <c r="EO288" s="795"/>
    </row>
    <row r="289" spans="128:145">
      <c r="DX289" s="1040" t="s">
        <v>549</v>
      </c>
      <c r="DY289" s="1040" t="s">
        <v>909</v>
      </c>
      <c r="DZ289" s="1040" t="s">
        <v>6</v>
      </c>
      <c r="EA289" s="1041" t="s">
        <v>910</v>
      </c>
      <c r="EB289" s="792">
        <v>662</v>
      </c>
      <c r="EC289" s="827"/>
      <c r="ED289" s="828">
        <v>662</v>
      </c>
      <c r="EE289" s="828">
        <v>19658</v>
      </c>
      <c r="EF289" s="827"/>
      <c r="EG289" s="828">
        <v>3.3675857157391395E-2</v>
      </c>
      <c r="EH289" s="827"/>
      <c r="EI289" s="794">
        <v>0</v>
      </c>
      <c r="EJ289" s="828"/>
      <c r="EK289" s="828">
        <v>192505</v>
      </c>
      <c r="EL289" s="828"/>
      <c r="EM289" s="827"/>
      <c r="EN289" s="827"/>
      <c r="EO289" s="829"/>
    </row>
    <row r="290" spans="128:145">
      <c r="DX290" s="1038" t="s">
        <v>551</v>
      </c>
      <c r="DY290" s="1038" t="s">
        <v>551</v>
      </c>
      <c r="DZ290" s="1038" t="s">
        <v>744</v>
      </c>
      <c r="EA290" s="1039" t="s">
        <v>552</v>
      </c>
      <c r="EB290" s="792">
        <v>9418</v>
      </c>
      <c r="EC290" s="793"/>
      <c r="ED290" s="794">
        <v>9418</v>
      </c>
      <c r="EE290" s="794"/>
      <c r="EF290" s="793"/>
      <c r="EG290" s="794">
        <v>0.97757940626946227</v>
      </c>
      <c r="EH290" s="793"/>
      <c r="EI290" s="794">
        <v>2887076</v>
      </c>
      <c r="EJ290" s="794"/>
      <c r="EK290" s="794">
        <v>2822346</v>
      </c>
      <c r="EL290" s="794">
        <v>2887076</v>
      </c>
      <c r="EM290" s="793">
        <v>0</v>
      </c>
      <c r="EN290" s="793"/>
      <c r="EO290" s="795"/>
    </row>
    <row r="291" spans="128:145">
      <c r="DX291" s="1040" t="s">
        <v>551</v>
      </c>
      <c r="DY291" s="1040" t="s">
        <v>166</v>
      </c>
      <c r="DZ291" s="1040" t="s">
        <v>6</v>
      </c>
      <c r="EA291" s="1041" t="s">
        <v>167</v>
      </c>
      <c r="EB291" s="792">
        <v>216</v>
      </c>
      <c r="EC291" s="827"/>
      <c r="ED291" s="828">
        <v>216</v>
      </c>
      <c r="EE291" s="828">
        <v>9634</v>
      </c>
      <c r="EF291" s="827"/>
      <c r="EG291" s="828">
        <v>2.2420593730537678E-2</v>
      </c>
      <c r="EH291" s="827"/>
      <c r="EI291" s="794">
        <v>0</v>
      </c>
      <c r="EJ291" s="828"/>
      <c r="EK291" s="828">
        <v>64730</v>
      </c>
      <c r="EL291" s="828"/>
      <c r="EM291" s="827"/>
      <c r="EN291" s="827"/>
      <c r="EO291" s="829"/>
    </row>
    <row r="292" spans="128:145">
      <c r="DX292" s="1038" t="s">
        <v>553</v>
      </c>
      <c r="DY292" s="1038" t="s">
        <v>553</v>
      </c>
      <c r="DZ292" s="1038" t="s">
        <v>744</v>
      </c>
      <c r="EA292" s="1039" t="s">
        <v>554</v>
      </c>
      <c r="EB292" s="792">
        <v>11554</v>
      </c>
      <c r="EC292" s="793"/>
      <c r="ED292" s="794">
        <v>11554</v>
      </c>
      <c r="EE292" s="794"/>
      <c r="EF292" s="793"/>
      <c r="EG292" s="794">
        <v>0.86488509618983456</v>
      </c>
      <c r="EH292" s="793"/>
      <c r="EI292" s="794">
        <v>3906572</v>
      </c>
      <c r="EJ292" s="794"/>
      <c r="EK292" s="794">
        <v>3378736</v>
      </c>
      <c r="EL292" s="794">
        <v>3906572</v>
      </c>
      <c r="EM292" s="793">
        <v>0</v>
      </c>
      <c r="EN292" s="793"/>
      <c r="EO292" s="795"/>
    </row>
    <row r="293" spans="128:145">
      <c r="DX293" s="1037" t="s">
        <v>553</v>
      </c>
      <c r="DY293" s="1038" t="s">
        <v>168</v>
      </c>
      <c r="DZ293" s="1038" t="s">
        <v>6</v>
      </c>
      <c r="EA293" s="1039" t="s">
        <v>169</v>
      </c>
      <c r="EB293" s="792">
        <v>1050</v>
      </c>
      <c r="EC293" s="793"/>
      <c r="ED293" s="794">
        <v>1050</v>
      </c>
      <c r="EE293" s="794"/>
      <c r="EF293" s="793"/>
      <c r="EG293" s="794">
        <v>7.8598697507298448E-2</v>
      </c>
      <c r="EH293" s="793"/>
      <c r="EI293" s="794">
        <v>0</v>
      </c>
      <c r="EJ293" s="794"/>
      <c r="EK293" s="794">
        <v>307051</v>
      </c>
      <c r="EL293" s="794"/>
      <c r="EM293" s="793"/>
      <c r="EN293" s="793"/>
      <c r="EO293" s="795"/>
    </row>
    <row r="294" spans="128:145">
      <c r="DX294" s="1038" t="s">
        <v>553</v>
      </c>
      <c r="DY294" s="1038" t="s">
        <v>911</v>
      </c>
      <c r="DZ294" s="1038" t="s">
        <v>6</v>
      </c>
      <c r="EA294" s="1039" t="s">
        <v>912</v>
      </c>
      <c r="EB294" s="792">
        <v>755</v>
      </c>
      <c r="EC294" s="793"/>
      <c r="ED294" s="794">
        <v>755</v>
      </c>
      <c r="EE294" s="794">
        <v>13359</v>
      </c>
      <c r="EF294" s="793"/>
      <c r="EG294" s="794">
        <v>5.6516206302866981E-2</v>
      </c>
      <c r="EH294" s="793"/>
      <c r="EI294" s="794">
        <v>0</v>
      </c>
      <c r="EJ294" s="794"/>
      <c r="EK294" s="794">
        <v>220785</v>
      </c>
      <c r="EL294" s="794"/>
      <c r="EM294" s="793"/>
      <c r="EN294" s="793"/>
      <c r="EO294" s="795"/>
    </row>
    <row r="295" spans="128:145">
      <c r="DX295" s="1040" t="s">
        <v>555</v>
      </c>
      <c r="DY295" s="1040" t="s">
        <v>555</v>
      </c>
      <c r="DZ295" s="1040" t="s">
        <v>744</v>
      </c>
      <c r="EA295" s="1041" t="s">
        <v>556</v>
      </c>
      <c r="EB295" s="792">
        <v>5257</v>
      </c>
      <c r="EC295" s="827"/>
      <c r="ED295" s="828">
        <v>5257</v>
      </c>
      <c r="EE295" s="828">
        <v>5257</v>
      </c>
      <c r="EF295" s="827"/>
      <c r="EG295" s="828"/>
      <c r="EH295" s="827"/>
      <c r="EI295" s="794">
        <v>2096860</v>
      </c>
      <c r="EJ295" s="828"/>
      <c r="EK295" s="828">
        <v>2096860</v>
      </c>
      <c r="EL295" s="828">
        <v>2096860</v>
      </c>
      <c r="EM295" s="827">
        <v>0</v>
      </c>
      <c r="EN295" s="827"/>
      <c r="EO295" s="829"/>
    </row>
    <row r="296" spans="128:145">
      <c r="DX296" s="1038" t="s">
        <v>557</v>
      </c>
      <c r="DY296" s="1038" t="s">
        <v>557</v>
      </c>
      <c r="DZ296" s="1038" t="s">
        <v>744</v>
      </c>
      <c r="EA296" s="1039" t="s">
        <v>558</v>
      </c>
      <c r="EB296" s="792">
        <v>2204</v>
      </c>
      <c r="EC296" s="793"/>
      <c r="ED296" s="794">
        <v>2204</v>
      </c>
      <c r="EE296" s="794">
        <v>2204</v>
      </c>
      <c r="EF296" s="793"/>
      <c r="EG296" s="794"/>
      <c r="EH296" s="793"/>
      <c r="EI296" s="794">
        <v>627</v>
      </c>
      <c r="EJ296" s="794"/>
      <c r="EK296" s="794">
        <v>627</v>
      </c>
      <c r="EL296" s="794">
        <v>627</v>
      </c>
      <c r="EM296" s="793">
        <v>0</v>
      </c>
      <c r="EN296" s="793"/>
      <c r="EO296" s="795"/>
    </row>
    <row r="297" spans="128:145" ht="13.5" thickBot="1">
      <c r="DX297" s="793"/>
      <c r="DY297" s="793"/>
      <c r="DZ297" s="793"/>
      <c r="EA297" s="795"/>
      <c r="EB297" s="1081">
        <v>1556141</v>
      </c>
      <c r="EC297" s="1081">
        <v>0</v>
      </c>
      <c r="ED297" s="1082">
        <v>1556141</v>
      </c>
      <c r="EE297" s="1082">
        <v>1556141</v>
      </c>
      <c r="EF297" s="1081"/>
      <c r="EG297" s="1082"/>
      <c r="EH297" s="1081"/>
      <c r="EI297" s="1082">
        <v>233884135</v>
      </c>
      <c r="EJ297" s="1082"/>
      <c r="EK297" s="1017">
        <v>233884135</v>
      </c>
      <c r="EL297" s="1017">
        <v>233884135</v>
      </c>
      <c r="EM297" s="1016">
        <v>0</v>
      </c>
      <c r="EN297" s="793"/>
      <c r="EO297" s="795"/>
    </row>
    <row r="298" spans="128:145" ht="13.5" thickTop="1">
      <c r="DX298" s="793"/>
      <c r="DY298" s="793"/>
      <c r="DZ298" s="793"/>
      <c r="EA298" s="795"/>
      <c r="EB298" s="794"/>
      <c r="EC298" s="793"/>
      <c r="ED298" s="793"/>
      <c r="EE298" s="794"/>
      <c r="EF298" s="793"/>
      <c r="EG298" s="794"/>
      <c r="EH298" s="793"/>
      <c r="EI298" s="794"/>
      <c r="EJ298" s="794"/>
      <c r="EK298" s="1083"/>
      <c r="EL298" s="1017"/>
      <c r="EM298" s="1084"/>
      <c r="EN298" s="793"/>
      <c r="EO298" s="795"/>
    </row>
    <row r="299" spans="128:145">
      <c r="DX299" s="793"/>
      <c r="DY299" s="793"/>
      <c r="DZ299" s="793"/>
      <c r="EA299" s="795"/>
      <c r="EB299" s="793"/>
      <c r="EC299" s="793"/>
      <c r="ED299" s="793"/>
      <c r="EE299" s="793"/>
      <c r="EF299" s="793"/>
      <c r="EG299" s="793"/>
      <c r="EH299" s="793"/>
      <c r="EI299" s="793"/>
      <c r="EJ299" s="793"/>
      <c r="EK299" s="1085"/>
      <c r="EL299" s="827"/>
      <c r="EM299" s="1086"/>
      <c r="EN299" s="793"/>
      <c r="EO299" s="795"/>
    </row>
    <row r="300" spans="128:145">
      <c r="DX300" s="793"/>
      <c r="DY300" s="793"/>
      <c r="DZ300" s="793"/>
      <c r="EA300" s="795"/>
      <c r="EB300" s="794"/>
      <c r="EC300" s="793"/>
      <c r="ED300" s="793"/>
      <c r="EE300" s="794"/>
      <c r="EF300" s="793"/>
      <c r="EG300" s="794"/>
      <c r="EH300" s="793"/>
      <c r="EI300" s="794"/>
      <c r="EJ300" s="794"/>
      <c r="EK300" s="794"/>
      <c r="EL300" s="794"/>
      <c r="EM300" s="793"/>
      <c r="EN300" s="793"/>
      <c r="EO300" s="795"/>
    </row>
    <row r="301" spans="128:145">
      <c r="DX301" s="793"/>
      <c r="DY301" s="793"/>
      <c r="DZ301" s="793"/>
      <c r="EA301" s="795"/>
      <c r="EB301" s="794"/>
      <c r="EC301" s="793"/>
      <c r="ED301" s="793"/>
      <c r="EE301" s="794"/>
      <c r="EF301" s="793"/>
      <c r="EG301" s="794"/>
      <c r="EH301" s="793"/>
      <c r="EI301" s="1021" t="s">
        <v>702</v>
      </c>
      <c r="EJ301" s="1021"/>
      <c r="EK301" s="1021">
        <v>238316923</v>
      </c>
      <c r="EL301" s="794"/>
      <c r="EM301" s="793"/>
      <c r="EN301" s="793"/>
      <c r="EO301" s="795"/>
    </row>
    <row r="302" spans="128:145">
      <c r="DX302" s="793"/>
      <c r="DY302" s="793"/>
      <c r="DZ302" s="793"/>
      <c r="EA302" s="795"/>
      <c r="EB302" s="794"/>
      <c r="EC302" s="793"/>
      <c r="ED302" s="793"/>
      <c r="EE302" s="794"/>
      <c r="EF302" s="793"/>
      <c r="EG302" s="794"/>
      <c r="EH302" s="793"/>
      <c r="EI302" s="794" t="s">
        <v>540</v>
      </c>
      <c r="EJ302" s="794"/>
      <c r="EK302" s="794">
        <v>222229937</v>
      </c>
      <c r="EL302" s="794"/>
      <c r="EM302" s="793"/>
      <c r="EN302" s="793"/>
      <c r="EO302" s="795"/>
    </row>
    <row r="303" spans="128:145">
      <c r="DX303" s="793"/>
      <c r="DY303" s="793"/>
      <c r="DZ303" s="793"/>
      <c r="EA303" s="795"/>
      <c r="EB303" s="794"/>
      <c r="EC303" s="793"/>
      <c r="ED303" s="793"/>
      <c r="EE303" s="794"/>
      <c r="EF303" s="793"/>
      <c r="EG303" s="794"/>
      <c r="EH303" s="793"/>
      <c r="EI303" s="794" t="s">
        <v>541</v>
      </c>
      <c r="EJ303" s="794"/>
      <c r="EK303" s="794">
        <v>11654198</v>
      </c>
      <c r="EL303" s="794"/>
      <c r="EM303" s="793"/>
      <c r="EN303" s="793"/>
      <c r="EO303" s="795"/>
    </row>
    <row r="304" spans="128:145">
      <c r="DX304" s="793"/>
      <c r="DY304" s="793"/>
      <c r="DZ304" s="793"/>
      <c r="EA304" s="795"/>
      <c r="EB304" s="794"/>
      <c r="EC304" s="793"/>
      <c r="ED304" s="793"/>
      <c r="EE304" s="794"/>
      <c r="EF304" s="793"/>
      <c r="EG304" s="794"/>
      <c r="EH304" s="793"/>
      <c r="EI304" s="794" t="s">
        <v>1038</v>
      </c>
      <c r="EJ304" s="794"/>
      <c r="EK304" s="794">
        <v>2213601</v>
      </c>
      <c r="EL304" s="794"/>
      <c r="EM304" s="793"/>
      <c r="EN304" s="793"/>
      <c r="EO304" s="795"/>
    </row>
    <row r="305" spans="128:145" ht="13.5" thickBot="1">
      <c r="DX305" s="793"/>
      <c r="DY305" s="793"/>
      <c r="DZ305" s="793"/>
      <c r="EA305" s="795"/>
      <c r="EB305" s="1013"/>
      <c r="EC305" s="793"/>
      <c r="ED305" s="793"/>
      <c r="EE305" s="794"/>
      <c r="EF305" s="793"/>
      <c r="EG305" s="794"/>
      <c r="EH305" s="793"/>
      <c r="EI305" s="1021" t="s">
        <v>286</v>
      </c>
      <c r="EJ305" s="1021"/>
      <c r="EK305" s="1087">
        <v>236097736</v>
      </c>
      <c r="EL305" s="794" t="s">
        <v>559</v>
      </c>
      <c r="EM305" s="793"/>
      <c r="EN305" s="1013"/>
      <c r="EO305" s="795"/>
    </row>
    <row r="306" spans="128:145" ht="13.5" thickTop="1">
      <c r="DX306" s="793"/>
      <c r="DY306" s="793"/>
      <c r="DZ306" s="793"/>
      <c r="EA306" s="795"/>
      <c r="EB306" s="794"/>
      <c r="EC306" s="793"/>
      <c r="ED306" s="793"/>
      <c r="EE306" s="794"/>
      <c r="EF306" s="793"/>
      <c r="EG306" s="794"/>
      <c r="EH306" s="793"/>
      <c r="EI306" s="794"/>
      <c r="EJ306" s="794"/>
      <c r="EK306" s="794"/>
      <c r="EL306" s="794"/>
      <c r="EM306" s="793"/>
      <c r="EN306" s="793"/>
      <c r="EO306" s="795"/>
    </row>
    <row r="307" spans="128:145">
      <c r="DX307" s="793"/>
      <c r="DY307" s="793"/>
      <c r="DZ307" s="793"/>
      <c r="EA307" s="795"/>
      <c r="EB307" s="794"/>
      <c r="EC307" s="793"/>
      <c r="ED307" s="793"/>
      <c r="EE307" s="794"/>
      <c r="EF307" s="793"/>
      <c r="EG307" s="794"/>
      <c r="EH307" s="793"/>
      <c r="EI307" s="794"/>
      <c r="EJ307" s="794"/>
      <c r="EK307" s="794"/>
      <c r="EL307" s="794"/>
      <c r="EM307" s="793"/>
      <c r="EN307" s="793"/>
      <c r="EO307" s="795"/>
    </row>
    <row r="308" spans="128:145">
      <c r="DX308" s="793"/>
      <c r="DY308" s="793"/>
      <c r="DZ308" s="793"/>
      <c r="EA308" s="795"/>
      <c r="EB308" s="794"/>
      <c r="EC308" s="793"/>
      <c r="ED308" s="793"/>
      <c r="EE308" s="794"/>
      <c r="EF308" s="793"/>
      <c r="EG308" s="1021"/>
      <c r="EH308" s="1023"/>
      <c r="EI308" s="1021" t="s">
        <v>524</v>
      </c>
      <c r="EJ308" s="1023"/>
      <c r="EK308" s="1021">
        <v>2219187</v>
      </c>
      <c r="EL308" s="794"/>
      <c r="EM308" s="793"/>
      <c r="EN308" s="793"/>
      <c r="EO308" s="795"/>
    </row>
    <row r="309" spans="128:145">
      <c r="DX309" s="793"/>
      <c r="DY309" s="793"/>
      <c r="DZ309" s="793"/>
      <c r="EA309" s="795"/>
      <c r="EB309" s="794"/>
      <c r="EC309" s="793"/>
      <c r="ED309" s="793"/>
      <c r="EE309" s="794"/>
      <c r="EF309" s="793"/>
      <c r="EG309" s="794"/>
      <c r="EH309" s="793"/>
      <c r="EI309" s="794" t="s">
        <v>989</v>
      </c>
      <c r="EJ309" s="793"/>
      <c r="EK309" s="793"/>
      <c r="EL309" s="794"/>
      <c r="EM309" s="793"/>
      <c r="EN309" s="793"/>
      <c r="EO309" s="795"/>
    </row>
  </sheetData>
  <mergeCells count="12">
    <mergeCell ref="DE1:DV1"/>
    <mergeCell ref="CC4:CJ4"/>
    <mergeCell ref="ES173:EU173"/>
    <mergeCell ref="AX3:AZ3"/>
    <mergeCell ref="AQ4:AR4"/>
    <mergeCell ref="AS4:AU4"/>
    <mergeCell ref="AV4:AW4"/>
    <mergeCell ref="AX4:AZ4"/>
    <mergeCell ref="ES122:ET122"/>
    <mergeCell ref="ES155:EU165"/>
    <mergeCell ref="BP6:BR6"/>
    <mergeCell ref="ES127:EU152"/>
  </mergeCells>
  <hyperlinks>
    <hyperlink ref="BC109" r:id="rId1" display="http://www.osbm.state.nc.us/ncosbm/facts_and_figures/socioeconomic_data/population_estimates/demog/densa00.html" xr:uid="{00000000-0004-0000-0100-000000000000}"/>
    <hyperlink ref="N115" r:id="rId2" xr:uid="{6B6AADC0-C311-4FB4-B163-995DDCC090FC}"/>
    <hyperlink ref="AC114" r:id="rId3" xr:uid="{00000000-0004-0000-0100-000002000000}"/>
  </hyperlinks>
  <pageMargins left="0.2" right="0.2" top="0.25" bottom="0.25" header="0.3" footer="0.3"/>
  <pageSetup paperSize="5" scale="60" fitToWidth="3" orientation="portrait"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g 7 l 8 U o 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I O 5 f 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D u X x S K I p H u A 4 A A A A R A A A A E w A c A E Z v c m 1 1 b G F z L 1 N l Y 3 R p b 2 4 x L m 0 g o h g A K K A U A A A A A A A A A A A A A A A A A A A A A A A A A A A A K 0 5 N L s n M z 1 M I h t C G 1 g B Q S w E C L Q A U A A I A C A C D u X x S j Q a H k K I A A A D 1 A A A A E g A A A A A A A A A A A A A A A A A A A A A A Q 2 9 u Z m l n L 1 B h Y 2 t h Z 2 U u e G 1 s U E s B A i 0 A F A A C A A g A g 7 l 8 U g / K 6 a u k A A A A 6 Q A A A B M A A A A A A A A A A A A A A A A A 7 g A A A F t D b 2 5 0 Z W 5 0 X 1 R 5 c G V z X S 5 4 b W x Q S w E C L Q A U A A I A C A C D u X x 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q e N 3 y I 1 E 2 6 D i 8 v 3 7 Y T Z w A A A A A C A A A A A A A D Z g A A w A A A A B A A A A A V 2 D w u M r l 5 n Y Y w S 5 e 2 N 0 A G A A A A A A S A A A C g A A A A E A A A A L N b f F l X 2 S 7 m e 1 p 6 l 5 M U T y h Q A A A A r E A P n X N d c P 9 5 r 9 w / 7 2 e 9 r K d W / 5 F q U Q Q 4 g t g m b Q a K H l G t 6 C n n 8 K p y Q S e + 3 g e r W 2 e / e Z v J 7 Q q H o q l C X 1 G 9 m N C y i Q o G S g P W 2 6 i Z C J E v w H F u 1 2 Y U A A A A W x 2 E E X Y K G T k V l K 1 F u 2 3 G C Z o A p K 4 = < / D a t a M a s h u p > 
</file>

<file path=customXml/itemProps1.xml><?xml version="1.0" encoding="utf-8"?>
<ds:datastoreItem xmlns:ds="http://schemas.openxmlformats.org/officeDocument/2006/customXml" ds:itemID="{2284A157-3895-489C-997B-D26F1D65EDD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69</vt:i4>
      </vt:variant>
    </vt:vector>
  </HeadingPairs>
  <TitlesOfParts>
    <vt:vector size="79" baseType="lpstr">
      <vt:lpstr>Data Sets for FY2023-24</vt:lpstr>
      <vt:lpstr>City Schools - Break Down</vt:lpstr>
      <vt:lpstr>Low Wealth Calculation By LEA</vt:lpstr>
      <vt:lpstr>FY24 All</vt:lpstr>
      <vt:lpstr>FY23 All</vt:lpstr>
      <vt:lpstr>FY22 All</vt:lpstr>
      <vt:lpstr>FY21 All </vt:lpstr>
      <vt:lpstr>FY20 All </vt:lpstr>
      <vt:lpstr>FY19 All </vt:lpstr>
      <vt:lpstr>LEA List</vt:lpstr>
      <vt:lpstr>'FY19 All '!FY19A</vt:lpstr>
      <vt:lpstr>'FY19 All '!FY19ADM</vt:lpstr>
      <vt:lpstr>'FY19 All '!FY19Allot</vt:lpstr>
      <vt:lpstr>'FY19 All '!FY19B</vt:lpstr>
      <vt:lpstr>'FY19 All '!FY19C</vt:lpstr>
      <vt:lpstr>'FY19 All '!FY19D</vt:lpstr>
      <vt:lpstr>'FY19 All '!FY19E</vt:lpstr>
      <vt:lpstr>'FY19 All '!FY19F</vt:lpstr>
      <vt:lpstr>'FY19 All '!FY19G</vt:lpstr>
      <vt:lpstr>'FY19 All '!FY19J</vt:lpstr>
      <vt:lpstr>'FY20 All '!FY20A</vt:lpstr>
      <vt:lpstr>'FY20 All '!FY20ADM</vt:lpstr>
      <vt:lpstr>'FY20 All '!FY20Allot</vt:lpstr>
      <vt:lpstr>'FY20 All '!FY20B</vt:lpstr>
      <vt:lpstr>'FY20 All '!FY20C</vt:lpstr>
      <vt:lpstr>'FY20 All '!FY20D</vt:lpstr>
      <vt:lpstr>'FY20 All '!FY20E</vt:lpstr>
      <vt:lpstr>'FY20 All '!FY20F</vt:lpstr>
      <vt:lpstr>'FY20 All '!FY20G</vt:lpstr>
      <vt:lpstr>'FY20 All '!FY20J</vt:lpstr>
      <vt:lpstr>'FY21 All '!FY21A</vt:lpstr>
      <vt:lpstr>'FY21 All '!FY21ADM</vt:lpstr>
      <vt:lpstr>'FY21 All '!FY21Allot</vt:lpstr>
      <vt:lpstr>'FY21 All '!FY21B</vt:lpstr>
      <vt:lpstr>'FY21 All '!FY21C</vt:lpstr>
      <vt:lpstr>'FY21 All '!FY21D</vt:lpstr>
      <vt:lpstr>'FY21 All '!FY21E</vt:lpstr>
      <vt:lpstr>'FY21 All '!FY21F</vt:lpstr>
      <vt:lpstr>'FY21 All '!FY21G</vt:lpstr>
      <vt:lpstr>'FY21 All '!FY21J</vt:lpstr>
      <vt:lpstr>'FY22 All'!FY22A</vt:lpstr>
      <vt:lpstr>'FY22 All'!FY22ADM</vt:lpstr>
      <vt:lpstr>'FY22 All'!FY22Allot</vt:lpstr>
      <vt:lpstr>'FY22 All'!FY22B</vt:lpstr>
      <vt:lpstr>'FY22 All'!FY22C</vt:lpstr>
      <vt:lpstr>'FY22 All'!FY22D</vt:lpstr>
      <vt:lpstr>'FY22 All'!FY22E</vt:lpstr>
      <vt:lpstr>'FY22 All'!FY22F</vt:lpstr>
      <vt:lpstr>'FY22 All'!FY22G</vt:lpstr>
      <vt:lpstr>'FY22 All'!FY22J</vt:lpstr>
      <vt:lpstr>'FY23 All'!FY23A</vt:lpstr>
      <vt:lpstr>'FY23 All'!FY23ADM</vt:lpstr>
      <vt:lpstr>'FY23 All'!FY23Allot</vt:lpstr>
      <vt:lpstr>'FY23 All'!FY23B</vt:lpstr>
      <vt:lpstr>'FY23 All'!FY23C</vt:lpstr>
      <vt:lpstr>'FY23 All'!FY23D</vt:lpstr>
      <vt:lpstr>'FY23 All'!FY23E</vt:lpstr>
      <vt:lpstr>'FY23 All'!FY23F</vt:lpstr>
      <vt:lpstr>'FY23 All'!FY23G</vt:lpstr>
      <vt:lpstr>'FY23 All'!FY23J</vt:lpstr>
      <vt:lpstr>'FY24 All'!FY24A</vt:lpstr>
      <vt:lpstr>'FY24 All'!FY24ADM</vt:lpstr>
      <vt:lpstr>'FY24 All'!FY24Allot</vt:lpstr>
      <vt:lpstr>'FY24 All'!FY24B</vt:lpstr>
      <vt:lpstr>'FY24 All'!FY24C</vt:lpstr>
      <vt:lpstr>'FY24 All'!FY24D</vt:lpstr>
      <vt:lpstr>'FY24 All'!FY24E</vt:lpstr>
      <vt:lpstr>'FY24 All'!FY24F</vt:lpstr>
      <vt:lpstr>'FY24 All'!FY24G</vt:lpstr>
      <vt:lpstr>'FY24 All'!FY24J</vt:lpstr>
      <vt:lpstr>LEA</vt:lpstr>
      <vt:lpstr>'FY19 All '!Print_Area</vt:lpstr>
      <vt:lpstr>'FY20 All '!Print_Area</vt:lpstr>
      <vt:lpstr>'FY21 All '!Print_Area</vt:lpstr>
      <vt:lpstr>'FY22 All'!Print_Area</vt:lpstr>
      <vt:lpstr>'FY23 All'!Print_Area</vt:lpstr>
      <vt:lpstr>'FY24 All'!Print_Area</vt:lpstr>
      <vt:lpstr>'Low Wealth Calculation By LEA'!Print_Area</vt:lpstr>
      <vt:lpstr>'Low Wealth Calculation By LEA'!Print_Titles</vt:lpstr>
    </vt:vector>
  </TitlesOfParts>
  <Company>DPI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Agar</dc:creator>
  <cp:lastModifiedBy>Nicola Lefler</cp:lastModifiedBy>
  <cp:lastPrinted>2023-04-04T14:46:56Z</cp:lastPrinted>
  <dcterms:created xsi:type="dcterms:W3CDTF">2001-05-11T16:33:46Z</dcterms:created>
  <dcterms:modified xsi:type="dcterms:W3CDTF">2023-04-27T16:59:16Z</dcterms:modified>
</cp:coreProperties>
</file>