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pincgov-my.sharepoint.com/personal/melanie_rackley_dpi_nc_gov/Documents/Desktop/Applications Workflow/2023/2023 Application Resource Revisions/"/>
    </mc:Choice>
  </mc:AlternateContent>
  <xr:revisionPtr revIDLastSave="7" documentId="8_{5D1E9014-5CF7-4E66-B089-B4AE6BB6C2D7}" xr6:coauthVersionLast="47" xr6:coauthVersionMax="47" xr10:uidLastSave="{100E4BB5-EF83-4168-9BEF-73AA3D9804E9}"/>
  <workbookProtection workbookAlgorithmName="SHA-512" workbookHashValue="WG+p3R5XOH1OjZwWjD6hCO37uR19lf2ajMEDM53xOsO6j8vEzD8vMdR98AWInRO09+VdZf68UVFCs+7BuH9vYg==" workbookSaltValue="B67D/fO7DkGXMQtyTAgg8w==" workbookSpinCount="100000" lockStructure="1"/>
  <bookViews>
    <workbookView xWindow="-120" yWindow="-120" windowWidth="29040" windowHeight="15840" tabRatio="826" activeTab="5"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8" l="1"/>
  <c r="F80" i="8"/>
  <c r="E80" i="8"/>
  <c r="D80" i="8"/>
  <c r="G58" i="8"/>
  <c r="F58" i="8"/>
  <c r="E58" i="8"/>
  <c r="D58" i="8"/>
  <c r="C58" i="8"/>
  <c r="C80" i="8"/>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27" i="3" l="1"/>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D27" i="3" s="1"/>
  <c r="C18" i="3"/>
  <c r="C25" i="3"/>
  <c r="C26" i="3"/>
  <c r="B19" i="3"/>
  <c r="C14" i="4" s="1"/>
  <c r="B17"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E82" i="8"/>
  <c r="E5" i="9" s="1"/>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H33" i="6" l="1"/>
  <c r="K74" i="6"/>
  <c r="K33" i="6"/>
  <c r="N33" i="6"/>
  <c r="H70" i="6"/>
  <c r="G51" i="6"/>
  <c r="J51" i="6"/>
  <c r="J31" i="6"/>
  <c r="P51" i="6"/>
  <c r="G31" i="6"/>
  <c r="P31" i="6"/>
  <c r="J18" i="6"/>
  <c r="P18" i="6"/>
  <c r="P66" i="6"/>
  <c r="J66" i="6"/>
  <c r="M66" i="6"/>
  <c r="G66" i="6"/>
  <c r="M51" i="6"/>
  <c r="M18" i="6"/>
  <c r="M70" i="6" s="1"/>
  <c r="M31" i="6"/>
  <c r="E74" i="6"/>
  <c r="G18" i="6"/>
  <c r="E33" i="6"/>
  <c r="N74" i="6"/>
  <c r="D66" i="6"/>
  <c r="D51" i="6"/>
  <c r="D31" i="6"/>
  <c r="D18" i="6"/>
  <c r="B72" i="6"/>
  <c r="B70" i="6"/>
  <c r="D28" i="3"/>
  <c r="D14" i="4"/>
  <c r="F14" i="4"/>
  <c r="E14" i="4"/>
  <c r="D19" i="3"/>
  <c r="F15" i="4"/>
  <c r="E15" i="4"/>
  <c r="D15" i="4"/>
  <c r="D36" i="3"/>
  <c r="D35" i="3"/>
  <c r="D20" i="3"/>
  <c r="F82" i="8"/>
  <c r="F5" i="9" s="1"/>
  <c r="G82" i="8"/>
  <c r="G5" i="9" s="1"/>
  <c r="C82" i="8"/>
  <c r="C5" i="9" s="1"/>
  <c r="D82" i="8"/>
  <c r="D5" i="9" s="1"/>
  <c r="H74" i="6"/>
  <c r="B33" i="6"/>
  <c r="P70" i="6" l="1"/>
  <c r="J70" i="6"/>
  <c r="G68" i="6"/>
  <c r="P33" i="6"/>
  <c r="M68" i="6"/>
  <c r="J33" i="6"/>
  <c r="P72" i="6"/>
  <c r="G33" i="6"/>
  <c r="D70" i="6"/>
  <c r="J68" i="6"/>
  <c r="J72" i="6"/>
  <c r="P68" i="6"/>
  <c r="M72" i="6"/>
  <c r="M74" i="6" s="1"/>
  <c r="F4" i="9" s="1"/>
  <c r="F6" i="9" s="1"/>
  <c r="G72" i="6"/>
  <c r="M33" i="6"/>
  <c r="G70" i="6"/>
  <c r="B74" i="6"/>
  <c r="D72" i="6"/>
  <c r="D68" i="6"/>
  <c r="D33" i="6"/>
  <c r="C15" i="4"/>
  <c r="B14" i="4"/>
  <c r="G12" i="12"/>
  <c r="B34" i="3"/>
  <c r="B33" i="3"/>
  <c r="D33" i="3" s="1"/>
  <c r="B26" i="3"/>
  <c r="D26" i="3" s="1"/>
  <c r="B25" i="3"/>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P74" i="6" l="1"/>
  <c r="G4" i="9" s="1"/>
  <c r="G6" i="9" s="1"/>
  <c r="J74" i="6"/>
  <c r="E4" i="9" s="1"/>
  <c r="E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<sst xmlns="http://schemas.openxmlformats.org/spreadsheetml/2006/main" count="558" uniqueCount="420">
  <si>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</si>
  <si>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</si>
  <si>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</si>
  <si>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</si>
  <si>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</si>
  <si>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</si>
  <si>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</si>
  <si>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</si>
  <si>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</si>
  <si>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</si>
  <si>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</si>
  <si>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</si>
  <si>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</si>
  <si>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</si>
  <si>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</si>
  <si>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</si>
  <si>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</si>
  <si>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</si>
  <si>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</si>
  <si>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</si>
  <si>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</si>
  <si>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</si>
  <si>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</si>
  <si>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</si>
  <si>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</si>
  <si>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</si>
  <si>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</si>
  <si>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</si>
  <si>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</si>
  <si>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</si>
  <si>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</si>
  <si>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</si>
  <si>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</si>
  <si>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</si>
  <si>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</si>
  <si>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</si>
  <si>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</si>
  <si>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</si>
  <si>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</si>
  <si>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</si>
  <si>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</si>
  <si>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</si>
  <si>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</si>
  <si>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</si>
  <si>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</si>
  <si>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</si>
  <si>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</si>
  <si>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</si>
  <si>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</si>
  <si>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</si>
  <si>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</si>
  <si>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</si>
  <si>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</si>
  <si>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</si>
  <si>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</si>
  <si>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</si>
  <si>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</si>
  <si>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</si>
  <si>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</si>
  <si>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</si>
  <si>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</si>
  <si>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</si>
  <si>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</si>
  <si>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</si>
  <si>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</si>
  <si>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</si>
  <si>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</si>
  <si>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</si>
  <si>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</si>
  <si>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</si>
  <si>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</si>
  <si>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</si>
  <si>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</si>
  <si>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</si>
  <si>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</si>
  <si>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</si>
  <si>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</si>
  <si>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</si>
  <si>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</si>
  <si>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</si>
  <si>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</si>
  <si>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</si>
  <si>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</si>
  <si>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</si>
  <si>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</si>
  <si>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</si>
  <si>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</si>
  <si>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</si>
  <si>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</si>
  <si>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</si>
  <si>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</si>
  <si>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</si>
  <si>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</si>
  <si>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</si>
  <si>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</si>
  <si>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</si>
  <si>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</si>
  <si>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</si>
  <si>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</si>
  <si>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</si>
  <si>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</si>
  <si>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</si>
  <si>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</si>
  <si>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</si>
  <si>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</si>
  <si>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</si>
  <si>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</si>
  <si>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</si>
  <si>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</si>
  <si>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</si>
  <si>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</si>
  <si>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</si>
  <si>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</si>
  <si>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</si>
  <si>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</si>
  <si>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</si>
  <si>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</si>
  <si>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</si>
  <si>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</si>
  <si>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</si>
  <si>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</si>
  <si>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</si>
  <si>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</si>
  <si>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</si>
  <si>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</si>
  <si>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</si>
  <si>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</si>
  <si>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</si>
  <si>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090-Bladen</t>
  </si>
  <si>
    <t>100-Brunswick</t>
  </si>
  <si>
    <t>111-Asheville City</t>
  </si>
  <si>
    <t>120-Burke</t>
  </si>
  <si>
    <t>130-Cabarrus</t>
  </si>
  <si>
    <t>132-Kannapolis City</t>
  </si>
  <si>
    <t>150-Camden</t>
  </si>
  <si>
    <t>160-Carteret</t>
  </si>
  <si>
    <t>180-Catawba</t>
  </si>
  <si>
    <t>181-Hickory City</t>
  </si>
  <si>
    <t>182-Newton City</t>
  </si>
  <si>
    <t>190-Chatham</t>
  </si>
  <si>
    <t>210-Chowan</t>
  </si>
  <si>
    <t>230-Cleveland</t>
  </si>
  <si>
    <t>240-Columbus</t>
  </si>
  <si>
    <t>241-Whiteville City</t>
  </si>
  <si>
    <t>250-Craven</t>
  </si>
  <si>
    <t>260-Cumberland</t>
  </si>
  <si>
    <t>270-Currituck</t>
  </si>
  <si>
    <t>280-Dare</t>
  </si>
  <si>
    <t>290-Davidson</t>
  </si>
  <si>
    <t>291-Lexington City</t>
  </si>
  <si>
    <t>292-Thomasville City</t>
  </si>
  <si>
    <t>310-Duplin</t>
  </si>
  <si>
    <t>320-Durham Public</t>
  </si>
  <si>
    <t>330-Edgecombe</t>
  </si>
  <si>
    <t>360-Gaston</t>
  </si>
  <si>
    <t>370-Gates</t>
  </si>
  <si>
    <t>390-Granville</t>
  </si>
  <si>
    <t>410-Guilford</t>
  </si>
  <si>
    <t>421-Roanoke Rapids City</t>
  </si>
  <si>
    <t>430-Harnett</t>
  </si>
  <si>
    <t>440-Haywood</t>
  </si>
  <si>
    <t>450-Henderson</t>
  </si>
  <si>
    <t>460-Hertford</t>
  </si>
  <si>
    <t>470-Hoke</t>
  </si>
  <si>
    <t>480-Hyde</t>
  </si>
  <si>
    <t>490-Iredell</t>
  </si>
  <si>
    <t>510-Johnston</t>
  </si>
  <si>
    <t>550-Lincoln</t>
  </si>
  <si>
    <t>560-Macon</t>
  </si>
  <si>
    <t>580-Martin</t>
  </si>
  <si>
    <t>590-McDowell</t>
  </si>
  <si>
    <t>600-Char.-Mecklenburg</t>
  </si>
  <si>
    <t>620-Montgomery</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</si>
  <si>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</si>
  <si>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</si>
  <si>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</si>
  <si>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</si>
  <si>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</si>
  <si>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</si>
  <si>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</si>
  <si>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</si>
  <si>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</si>
  <si>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</si>
  <si>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</si>
  <si>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</si>
  <si>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</si>
  <si>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</si>
  <si>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</si>
  <si>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</si>
  <si>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</si>
  <si>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</si>
  <si>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</si>
  <si>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</si>
  <si>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840-Stanly-Albemarle</t>
  </si>
  <si>
    <t>850-Stokes</t>
  </si>
  <si>
    <t>860-Surry</t>
  </si>
  <si>
    <t>861-Elkin City</t>
  </si>
  <si>
    <t>870-Swain</t>
  </si>
  <si>
    <t>890-Tyrrell</t>
  </si>
  <si>
    <t>910-Vance</t>
  </si>
  <si>
    <t>920-Wake</t>
  </si>
  <si>
    <t>930-Warren</t>
  </si>
  <si>
    <t>950-Watauga</t>
  </si>
  <si>
    <t>970-Wilkes</t>
  </si>
  <si>
    <t>980-Wilson</t>
  </si>
  <si>
    <t>990-Yadkin</t>
  </si>
  <si>
    <t>995-Yancey</t>
  </si>
  <si>
    <t>$/ADM</t>
  </si>
  <si>
    <t>$/HEADCOUNT</t>
  </si>
  <si>
    <t>Public Schools of North Carolina</t>
  </si>
  <si>
    <t>North Carolina Department of Public Instruction</t>
  </si>
  <si>
    <t>Regular Charter Schools</t>
  </si>
  <si>
    <t>See note</t>
  </si>
  <si>
    <t>LEA NO</t>
  </si>
  <si>
    <t>LEA NAME</t>
  </si>
  <si>
    <t>Alamance-Burlington</t>
  </si>
  <si>
    <t>Alexander County</t>
  </si>
  <si>
    <t>Alleghany County</t>
  </si>
  <si>
    <t>Anson County</t>
  </si>
  <si>
    <t>Ashe County</t>
  </si>
  <si>
    <t>Avery County</t>
  </si>
  <si>
    <t>Beaufort County</t>
  </si>
  <si>
    <t>Bertie County</t>
  </si>
  <si>
    <t>Bladen County</t>
  </si>
  <si>
    <t>Brunswick County</t>
  </si>
  <si>
    <t>Buncombe County</t>
  </si>
  <si>
    <t>Asheville City</t>
  </si>
  <si>
    <t>Burke County</t>
  </si>
  <si>
    <t>Cabarrus County</t>
  </si>
  <si>
    <t>Kannapolis City</t>
  </si>
  <si>
    <t>Caldwell County</t>
  </si>
  <si>
    <t>Camden County</t>
  </si>
  <si>
    <t>Carteret County</t>
  </si>
  <si>
    <t>Caswell County</t>
  </si>
  <si>
    <t>Catawba County</t>
  </si>
  <si>
    <t>Hickory City</t>
  </si>
  <si>
    <t>Chatham County</t>
  </si>
  <si>
    <t>Cherokee County</t>
  </si>
  <si>
    <t>Chowan County</t>
  </si>
  <si>
    <t>Clay County</t>
  </si>
  <si>
    <t>Cleveland County</t>
  </si>
  <si>
    <t>Columbus County</t>
  </si>
  <si>
    <t>Whiteville City</t>
  </si>
  <si>
    <t>Craven County</t>
  </si>
  <si>
    <t>Cumberland County</t>
  </si>
  <si>
    <t>Currituck County</t>
  </si>
  <si>
    <t>Dare County</t>
  </si>
  <si>
    <t>Davidson County</t>
  </si>
  <si>
    <t>Lexington City</t>
  </si>
  <si>
    <t>Thomasville City</t>
  </si>
  <si>
    <t>Davie County</t>
  </si>
  <si>
    <t>Duplin County</t>
  </si>
  <si>
    <t>Durham Public</t>
  </si>
  <si>
    <t>Edgecombe County</t>
  </si>
  <si>
    <t>Forsyth County</t>
  </si>
  <si>
    <t>Franklin County</t>
  </si>
  <si>
    <t>Gaston County</t>
  </si>
  <si>
    <t>Gates County</t>
  </si>
  <si>
    <t>Graham County</t>
  </si>
  <si>
    <t>Granville County</t>
  </si>
  <si>
    <t>Greene County</t>
  </si>
  <si>
    <t>Guilford County</t>
  </si>
  <si>
    <t>Halifax County</t>
  </si>
  <si>
    <t>Roanoke Rapids City</t>
  </si>
  <si>
    <t>Weldon City</t>
  </si>
  <si>
    <t>Harnett County</t>
  </si>
  <si>
    <t>Haywood County</t>
  </si>
  <si>
    <t>Henderson County</t>
  </si>
  <si>
    <t>Hertford County</t>
  </si>
  <si>
    <t>Hoke County</t>
  </si>
  <si>
    <t>Hyde County</t>
  </si>
  <si>
    <t>Iredell County</t>
  </si>
  <si>
    <t>Mooresville City</t>
  </si>
  <si>
    <t>Jackson County</t>
  </si>
  <si>
    <t>Johnston County</t>
  </si>
  <si>
    <t>Jones County</t>
  </si>
  <si>
    <t>Lee County</t>
  </si>
  <si>
    <t>Lenoir County</t>
  </si>
  <si>
    <t>Lincoln County</t>
  </si>
  <si>
    <t>Macon County</t>
  </si>
  <si>
    <t>Madison County</t>
  </si>
  <si>
    <t>Martin County</t>
  </si>
  <si>
    <t>McDowell County</t>
  </si>
  <si>
    <t>Mecklenburg County</t>
  </si>
  <si>
    <t>Mitchell County</t>
  </si>
  <si>
    <t>Montgomery County</t>
  </si>
  <si>
    <t>Moore County</t>
  </si>
  <si>
    <t>New Hanover County</t>
  </si>
  <si>
    <t>Northampton County</t>
  </si>
  <si>
    <t>Onslow County</t>
  </si>
  <si>
    <t>Orange County</t>
  </si>
  <si>
    <t>Chapel Hill-Carrboro</t>
  </si>
  <si>
    <t>Pamlico County</t>
  </si>
  <si>
    <t>Pasquotank County</t>
  </si>
  <si>
    <t>Pender County</t>
  </si>
  <si>
    <t>Perquimans County</t>
  </si>
  <si>
    <t>Person County</t>
  </si>
  <si>
    <t>Pitt County</t>
  </si>
  <si>
    <t>Polk County</t>
  </si>
  <si>
    <t>Randolph County</t>
  </si>
  <si>
    <t>Asheboro City</t>
  </si>
  <si>
    <t>Richmond County</t>
  </si>
  <si>
    <t>Robeson County</t>
  </si>
  <si>
    <t>Rockingham County</t>
  </si>
  <si>
    <t>Rowan-Salisbury</t>
  </si>
  <si>
    <t>Rutherford County</t>
  </si>
  <si>
    <t>Sampson County</t>
  </si>
  <si>
    <t>Clinton City</t>
  </si>
  <si>
    <t>Scotland County</t>
  </si>
  <si>
    <t>Stanly County</t>
  </si>
  <si>
    <t>Stokes County</t>
  </si>
  <si>
    <t>Surry County</t>
  </si>
  <si>
    <t>Elkin City</t>
  </si>
  <si>
    <t>Mount Airy City</t>
  </si>
  <si>
    <t>Swain County</t>
  </si>
  <si>
    <t>Transylvania County</t>
  </si>
  <si>
    <t>Tyrrell County</t>
  </si>
  <si>
    <t>Union County</t>
  </si>
  <si>
    <t>Vance County</t>
  </si>
  <si>
    <t>Wake County</t>
  </si>
  <si>
    <t>Warren County</t>
  </si>
  <si>
    <t>Washington County</t>
  </si>
  <si>
    <t>Watauga County</t>
  </si>
  <si>
    <t>Wayne County</t>
  </si>
  <si>
    <t>Wilkes County</t>
  </si>
  <si>
    <t>Wilson County</t>
  </si>
  <si>
    <t>Yadkin County</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</si>
  <si>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</si>
  <si>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</si>
  <si>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</si>
  <si>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</si>
  <si>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</si>
  <si>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</si>
  <si>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</si>
  <si>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</si>
  <si>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</si>
  <si>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</si>
  <si>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</si>
  <si>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</si>
  <si>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</si>
  <si>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</si>
  <si>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</si>
  <si>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</si>
  <si>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</si>
  <si>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</si>
  <si>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</si>
  <si>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</si>
  <si>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</si>
  <si>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</si>
  <si>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</si>
  <si>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</si>
  <si>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</si>
  <si>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</si>
  <si>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</si>
  <si>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</si>
  <si>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</si>
  <si>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</si>
  <si>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</si>
  <si>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</si>
  <si>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</si>
  <si>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</si>
  <si>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</si>
  <si>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</si>
  <si>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</si>
  <si>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</si>
  <si>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</si>
  <si>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</si>
  <si>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</si>
  <si>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</si>
  <si>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</si>
  <si>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</si>
  <si>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</si>
  <si>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</si>
  <si>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</si>
  <si>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</si>
  <si>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</si>
  <si>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</si>
  <si>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</si>
  <si>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</si>
  <si>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</si>
  <si>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</si>
  <si>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</si>
  <si>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</si>
  <si>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</si>
  <si>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</si>
  <si>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Nash County</t>
  </si>
  <si>
    <t>Estimated Per Pupil Local Current Expense
By Local Education Agency 2021-22</t>
  </si>
  <si>
    <t>Newton-Conover</t>
  </si>
  <si>
    <t>Dollars Per ADM Based on FY 2022-23 Initial Allotment</t>
  </si>
  <si>
    <t>***NOTE***
CONFIRMED as of 12-13-2022</t>
  </si>
  <si>
    <t>https://www.dpi.nc.gov/districts-schools/classroom-resources/exceptional-children/finance-grants</t>
  </si>
  <si>
    <t>170-Caswell*</t>
  </si>
  <si>
    <t>200-Cherokee**</t>
  </si>
  <si>
    <t>110-Buncombe**</t>
  </si>
  <si>
    <t>220-Clay*</t>
  </si>
  <si>
    <t>300-Davie**</t>
  </si>
  <si>
    <t>350-Franklin**</t>
  </si>
  <si>
    <t>380-Graham**</t>
  </si>
  <si>
    <t>400-Greene**</t>
  </si>
  <si>
    <t>420-Halifax**</t>
  </si>
  <si>
    <t>422-Weldon City**</t>
  </si>
  <si>
    <t>500-Jackson**</t>
  </si>
  <si>
    <t>520-Jones*</t>
  </si>
  <si>
    <t>530-Lee*</t>
  </si>
  <si>
    <t>540-Lenoir*</t>
  </si>
  <si>
    <t>570-Madison**</t>
  </si>
  <si>
    <t>610-Mitchell**</t>
  </si>
  <si>
    <t>630-Moore**</t>
  </si>
  <si>
    <t>640-Nash**</t>
  </si>
  <si>
    <t>821-Clinton City**</t>
  </si>
  <si>
    <t>830-Scotland*</t>
  </si>
  <si>
    <t>862-Mount Airy City**</t>
  </si>
  <si>
    <t>880-Transylvania*</t>
  </si>
  <si>
    <t>900-Union**</t>
  </si>
  <si>
    <t>940-Washington*</t>
  </si>
  <si>
    <t>960-Wayne*</t>
  </si>
  <si>
    <t>080-Bertie</t>
  </si>
  <si>
    <t>140-Caldwell</t>
  </si>
  <si>
    <t>340-Forsyth*</t>
  </si>
  <si>
    <t>491-Mooresville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</si>
</sst>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30"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
      <sz val="11"/>
      <color rgb="FFFF0000"/>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2">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29" fillId="0" borderId="0" xfId="0" applyFont="1" applyAlignment="1">
      <alignment horizontal="center" vertical="top" wrapText="1"/>
    </xf>
    <xf numFmtId="0" fontId="0" fillId="0" borderId="0" xfId="0" applyFill="1"/>
    <xf numFmtId="4" fontId="0" fillId="0" borderId="0" xfId="0" applyNumberFormat="1"/>
    <xf numFmtId="0" fontId="0" fillId="0" borderId="0" xfId="0" applyFill="1"/>
    <xf numFmtId="164" fontId="3" fillId="0" borderId="0" xfId="0" applyNumberFormat="1" applyFont="1" applyFill="1"/>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Fill="1"/>
    <xf numFmtId="0" fontId="0" fillId="0" borderId="0" xfId="0" applyFill="1"/>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106680</xdr:colOff>
          <xdr:row>0</xdr:row>
          <xdr:rowOff>45720</xdr:rowOff>
        </xdr:from>
        <xdr:to>
          <xdr:col>1</xdr:col>
          <xdr:colOff>419100</xdr:colOff>
          <xdr:row>3</xdr:row>
          <xdr:rowOff>83820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dpi.nc.gov/districts-schools/classroom-resources/exceptional-children/finance-gra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workbookViewId="0">
      <selection activeCell="M7" sqref="M7"/>
    </sheetView>
  </sheetViews>
  <sheetFormatPr defaultColWidth="0" defaultRowHeight="14.4" zeroHeight="1" x14ac:dyDescent="0.3"/>
  <cols>
    <col min="1" max="1" width="11.109375" bestFit="1" customWidth="1"/>
    <col min="2" max="16" width="10.6640625" customWidth="1"/>
    <col min="17" max="17" width="9.109375" customWidth="1"/>
    <col min="18" max="16384" width="9.109375" hidden="1"/>
  </cols>
  <sheetData>
    <row r="1" spans="1:16" ht="18" x14ac:dyDescent="0.35">
      <c r="A1" s="230" t="s">
        <v>374</v>
      </c>
      <c r="B1" s="231"/>
      <c r="C1" s="231"/>
      <c r="D1" s="231"/>
      <c r="E1" s="231"/>
      <c r="F1" s="231"/>
      <c r="G1" s="231"/>
      <c r="H1" s="231"/>
      <c r="I1" s="231"/>
      <c r="J1" s="231"/>
      <c r="K1" s="138"/>
      <c r="L1" s="138"/>
      <c r="M1" s="138"/>
      <c r="N1" s="138"/>
      <c r="O1" s="138"/>
      <c r="P1" s="138"/>
    </row>
    <row r="2" spans="1:16" x14ac:dyDescent="0.3">
      <c r="A2" s="18"/>
      <c r="B2" s="18"/>
      <c r="C2" s="18"/>
      <c r="D2" s="18"/>
      <c r="E2" s="18"/>
      <c r="F2" s="18"/>
    </row>
    <row r="3" spans="1:16" ht="49.5" customHeight="1" x14ac:dyDescent="0.3">
      <c r="A3" s="232" t="s">
        <v>382</v>
      </c>
      <c r="B3" s="232"/>
      <c r="C3" s="232"/>
      <c r="D3" s="232"/>
      <c r="E3" s="232"/>
      <c r="F3" s="232"/>
      <c r="G3" s="232"/>
      <c r="H3" s="232"/>
      <c r="I3" s="232"/>
      <c r="J3" s="232"/>
      <c r="K3" s="132"/>
      <c r="L3" s="132"/>
      <c r="M3" s="132"/>
      <c r="N3" s="132"/>
      <c r="O3" s="132"/>
      <c r="P3" s="132"/>
    </row>
    <row r="4" spans="1:16" x14ac:dyDescent="0.3">
      <c r="A4" s="141"/>
      <c r="B4" s="141"/>
      <c r="C4" s="141"/>
      <c r="D4" s="141"/>
      <c r="E4" s="141"/>
      <c r="F4" s="141"/>
    </row>
    <row r="5" spans="1:16" x14ac:dyDescent="0.3">
      <c r="A5" s="232" t="s">
        <v>371</v>
      </c>
      <c r="B5" s="232"/>
      <c r="C5" s="232"/>
      <c r="D5" s="232"/>
      <c r="E5" s="232"/>
      <c r="F5" s="232"/>
      <c r="G5" s="232"/>
      <c r="H5" s="232"/>
      <c r="I5" s="232"/>
      <c r="J5" s="232"/>
      <c r="K5" s="132"/>
      <c r="L5" s="132"/>
      <c r="M5" s="132"/>
    </row>
    <row r="6" spans="1:16" ht="15" thickBot="1" x14ac:dyDescent="0.35">
      <c r="A6" s="140"/>
      <c r="B6" s="140"/>
      <c r="C6" s="140"/>
      <c r="D6" s="140"/>
      <c r="E6" s="140"/>
      <c r="F6" s="140"/>
      <c r="G6" s="140"/>
      <c r="H6" s="132"/>
      <c r="I6" s="132"/>
      <c r="J6" s="132"/>
      <c r="K6" s="132"/>
      <c r="L6" s="132"/>
      <c r="M6" s="132"/>
      <c r="N6" s="170"/>
      <c r="O6" s="170"/>
      <c r="P6" s="170"/>
    </row>
    <row r="7" spans="1:16" s="17" customFormat="1" ht="15" thickBot="1" x14ac:dyDescent="0.35">
      <c r="A7" s="173" t="s">
        <v>11</v>
      </c>
      <c r="B7" s="224"/>
      <c r="C7" s="224"/>
      <c r="D7" s="225"/>
      <c r="E7" s="169"/>
      <c r="F7" s="228" t="s">
        <v>379</v>
      </c>
      <c r="G7" s="229"/>
      <c r="H7" s="229"/>
      <c r="I7" s="229"/>
      <c r="J7" s="229"/>
      <c r="K7" s="229"/>
      <c r="L7" s="229"/>
      <c r="M7" s="196"/>
      <c r="N7" s="226" t="str">
        <f>IF(AND(B7&lt;&gt;"",M7=""),"EC Percentage Required",IF(AND(B7="",M7&lt;&gt;""),"Please select LEA",""))</f>
        <v/>
      </c>
      <c r="O7" s="226"/>
      <c r="P7" s="226"/>
    </row>
    <row r="8" spans="1:16" s="18" customFormat="1" thickBot="1" x14ac:dyDescent="0.3">
      <c r="B8" s="226" t="str">
        <f>IF(B7="","",IF(B7=B9,"Error: Cannot have Duplicate LEA",IF(B7=B11,"Error: Cannot have Duplicate LEA","")))</f>
        <v/>
      </c>
      <c r="C8" s="226"/>
      <c r="D8" s="226"/>
      <c r="E8" s="171"/>
      <c r="F8" s="171"/>
      <c r="G8" s="171"/>
      <c r="M8" s="193">
        <f>IF(M7&gt;=0.1275,0.1275,M7)</f>
        <v>0</v>
      </c>
      <c r="N8" s="1"/>
      <c r="O8" s="1"/>
      <c r="P8" s="95"/>
    </row>
    <row r="9" spans="1:16" ht="15" thickBot="1" x14ac:dyDescent="0.35">
      <c r="A9" s="173" t="s">
        <v>12</v>
      </c>
      <c r="B9" s="224"/>
      <c r="C9" s="224"/>
      <c r="D9" s="225"/>
      <c r="E9" s="169"/>
      <c r="F9" s="228" t="s">
        <v>379</v>
      </c>
      <c r="G9" s="229"/>
      <c r="H9" s="229"/>
      <c r="I9" s="229"/>
      <c r="J9" s="229"/>
      <c r="K9" s="229"/>
      <c r="L9" s="229"/>
      <c r="M9" s="196"/>
      <c r="N9" s="226" t="str">
        <f>IF(AND(B9&lt;&gt;"",M9=""),"EC Percentage Required",IF(AND(B9="",M9&lt;&gt;""),"Please select LEA",""))</f>
        <v/>
      </c>
      <c r="O9" s="226"/>
      <c r="P9" s="226"/>
    </row>
    <row r="10" spans="1:16" s="18" customFormat="1" thickBot="1" x14ac:dyDescent="0.3">
      <c r="B10" s="226" t="str">
        <f>IF(B9="","",IF(B9=B7,"Error: Cannot have Duplicate LEA",IF(B9=B11,"Error: Cannot have Duplicate LEA","")))</f>
        <v/>
      </c>
      <c r="C10" s="226"/>
      <c r="D10" s="226"/>
      <c r="E10" s="171"/>
      <c r="F10" s="171"/>
      <c r="G10" s="171"/>
      <c r="M10" s="193">
        <f>IF(M9&gt;=0.1275,0.1275,M9)</f>
        <v>0</v>
      </c>
      <c r="N10" s="1"/>
      <c r="O10" s="1"/>
      <c r="P10" s="95"/>
    </row>
    <row r="11" spans="1:16" ht="15" thickBot="1" x14ac:dyDescent="0.35">
      <c r="A11" s="173" t="s">
        <v>13</v>
      </c>
      <c r="B11" s="224"/>
      <c r="C11" s="224"/>
      <c r="D11" s="225"/>
      <c r="E11" s="169"/>
      <c r="F11" s="228" t="s">
        <v>379</v>
      </c>
      <c r="G11" s="229"/>
      <c r="H11" s="229"/>
      <c r="I11" s="229"/>
      <c r="J11" s="229"/>
      <c r="K11" s="229"/>
      <c r="L11" s="229"/>
      <c r="M11" s="196"/>
      <c r="N11" s="226" t="str">
        <f>IF(AND(B11&lt;&gt;"",M11=""),"EC Percentage Required",IF(AND(B11="",M11&lt;&gt;""),"Please select LEA",""))</f>
        <v/>
      </c>
      <c r="O11" s="226"/>
      <c r="P11" s="226"/>
    </row>
    <row r="12" spans="1:16" s="18" customFormat="1" thickBot="1" x14ac:dyDescent="0.3">
      <c r="A12" s="140"/>
      <c r="B12" s="227" t="str">
        <f>IF(B11="","",IF(B11=B7,"Error: Cannot have Duplicate LEA",IF(B11=B9,"Error: Cannot have Duplicate LEA","")))</f>
        <v/>
      </c>
      <c r="C12" s="227"/>
      <c r="D12" s="227"/>
      <c r="E12" s="172"/>
      <c r="F12" s="172"/>
      <c r="G12" s="172"/>
      <c r="M12" s="193">
        <f>IF(M11&gt;=0.1275,0.1275,M11)</f>
        <v>0</v>
      </c>
    </row>
    <row r="13" spans="1:16" s="131" customFormat="1" x14ac:dyDescent="0.3">
      <c r="A13" s="133" t="s">
        <v>357</v>
      </c>
      <c r="B13" s="233" t="s">
        <v>4</v>
      </c>
      <c r="C13" s="233"/>
      <c r="D13" s="233"/>
      <c r="E13" s="233" t="s">
        <v>19</v>
      </c>
      <c r="F13" s="233"/>
      <c r="G13" s="233"/>
      <c r="H13" s="233" t="s">
        <v>20</v>
      </c>
      <c r="I13" s="233"/>
      <c r="J13" s="233"/>
      <c r="K13" s="233" t="s">
        <v>21</v>
      </c>
      <c r="L13" s="233"/>
      <c r="M13" s="233"/>
      <c r="N13" s="233" t="s">
        <v>22</v>
      </c>
      <c r="O13" s="233"/>
      <c r="P13" s="234"/>
    </row>
    <row r="14" spans="1:16" s="137" customFormat="1" x14ac:dyDescent="0.3">
      <c r="A14" s="134"/>
      <c r="B14" s="135" t="s">
        <v>375</v>
      </c>
      <c r="C14" s="135" t="s">
        <v>376</v>
      </c>
      <c r="D14" s="135" t="s">
        <v>377</v>
      </c>
      <c r="E14" s="135" t="s">
        <v>375</v>
      </c>
      <c r="F14" s="135" t="s">
        <v>376</v>
      </c>
      <c r="G14" s="135" t="s">
        <v>377</v>
      </c>
      <c r="H14" s="135" t="s">
        <v>375</v>
      </c>
      <c r="I14" s="135" t="s">
        <v>376</v>
      </c>
      <c r="J14" s="135" t="s">
        <v>377</v>
      </c>
      <c r="K14" s="135" t="s">
        <v>375</v>
      </c>
      <c r="L14" s="135" t="s">
        <v>376</v>
      </c>
      <c r="M14" s="135" t="s">
        <v>377</v>
      </c>
      <c r="N14" s="135" t="s">
        <v>375</v>
      </c>
      <c r="O14" s="135" t="s">
        <v>376</v>
      </c>
      <c r="P14" s="136" t="s">
        <v>377</v>
      </c>
    </row>
    <row r="15" spans="1:16" s="137" customFormat="1" x14ac:dyDescent="0.3">
      <c r="A15" s="134"/>
      <c r="B15" s="135" t="str">
        <f>IF(B7="","",LEFT(B7,FIND("-",B7)-1))</f>
        <v/>
      </c>
      <c r="C15" s="135" t="str">
        <f>IF(B9="","",LEFT(B9,FIND("-",B9)-1))</f>
        <v/>
      </c>
      <c r="D15" s="135" t="str">
        <f>IF(B11="","",LEFT(B11,FIND("-",B11)-1))</f>
        <v/>
      </c>
      <c r="E15" s="135" t="str">
        <f>IF(B7="","",LEFT(B7,FIND("-",B7)-1))</f>
        <v/>
      </c>
      <c r="F15" s="135" t="str">
        <f>IF(B9="","",LEFT(B9,FIND("-",B9)-1))</f>
        <v/>
      </c>
      <c r="G15" s="135" t="str">
        <f>IF(B11="","",LEFT(B11,FIND("-",B11)-1))</f>
        <v/>
      </c>
      <c r="H15" s="135" t="str">
        <f>IF(B7="","",LEFT(B7,FIND("-",B7)-1))</f>
        <v/>
      </c>
      <c r="I15" s="135" t="str">
        <f>IF(B9="","",LEFT(B9,FIND("-",B9)-1))</f>
        <v/>
      </c>
      <c r="J15" s="135" t="str">
        <f>IF(B11="","",LEFT(B11,FIND("-",B11)-1))</f>
        <v/>
      </c>
      <c r="K15" s="135" t="str">
        <f>IF(B7="","",LEFT(B7,FIND("-",B7)-1))</f>
        <v/>
      </c>
      <c r="L15" s="135" t="str">
        <f>IF(B9="","",LEFT(B9,FIND("-",B9)-1))</f>
        <v/>
      </c>
      <c r="M15" s="135" t="str">
        <f>IF(B11="","",LEFT(B11,FIND("-",B11)-1))</f>
        <v/>
      </c>
      <c r="N15" s="135" t="str">
        <f>IF(B7="","",LEFT(B7,FIND("-",B7)-1))</f>
        <v/>
      </c>
      <c r="O15" s="135" t="str">
        <f>IF(B9="","",LEFT(B9,FIND("-",B9)-1))</f>
        <v/>
      </c>
      <c r="P15" s="136" t="str">
        <f>IF(B11="","",LEFT(B11,FIND("-",B11)-1))</f>
        <v/>
      </c>
    </row>
    <row r="16" spans="1:16" x14ac:dyDescent="0.3">
      <c r="A16" s="139" t="s">
        <v>358</v>
      </c>
      <c r="B16" s="197"/>
      <c r="C16" s="197"/>
      <c r="D16" s="197"/>
      <c r="E16" s="198"/>
      <c r="F16" s="198"/>
      <c r="G16" s="199"/>
      <c r="H16" s="197"/>
      <c r="I16" s="197"/>
      <c r="J16" s="200"/>
      <c r="K16" s="198"/>
      <c r="L16" s="198"/>
      <c r="M16" s="199"/>
      <c r="N16" s="197"/>
      <c r="O16" s="197"/>
      <c r="P16" s="201"/>
    </row>
    <row r="17" spans="1:16" x14ac:dyDescent="0.3">
      <c r="A17" s="139" t="s">
        <v>359</v>
      </c>
      <c r="B17" s="197"/>
      <c r="C17" s="197"/>
      <c r="D17" s="197"/>
      <c r="E17" s="198"/>
      <c r="F17" s="198"/>
      <c r="G17" s="199"/>
      <c r="H17" s="197"/>
      <c r="I17" s="197"/>
      <c r="J17" s="200"/>
      <c r="K17" s="198"/>
      <c r="L17" s="198"/>
      <c r="M17" s="199"/>
      <c r="N17" s="197"/>
      <c r="O17" s="197"/>
      <c r="P17" s="201"/>
    </row>
    <row r="18" spans="1:16" x14ac:dyDescent="0.3">
      <c r="A18" s="139" t="s">
        <v>360</v>
      </c>
      <c r="B18" s="197"/>
      <c r="C18" s="197"/>
      <c r="D18" s="197"/>
      <c r="E18" s="198"/>
      <c r="F18" s="198"/>
      <c r="G18" s="199"/>
      <c r="H18" s="197"/>
      <c r="I18" s="197"/>
      <c r="J18" s="200"/>
      <c r="K18" s="198"/>
      <c r="L18" s="198"/>
      <c r="M18" s="199"/>
      <c r="N18" s="197"/>
      <c r="O18" s="197"/>
      <c r="P18" s="201"/>
    </row>
    <row r="19" spans="1:16" x14ac:dyDescent="0.3">
      <c r="A19" s="139" t="s">
        <v>361</v>
      </c>
      <c r="B19" s="197"/>
      <c r="C19" s="197"/>
      <c r="D19" s="197"/>
      <c r="E19" s="198"/>
      <c r="F19" s="198"/>
      <c r="G19" s="199"/>
      <c r="H19" s="197"/>
      <c r="I19" s="197"/>
      <c r="J19" s="200"/>
      <c r="K19" s="198"/>
      <c r="L19" s="198"/>
      <c r="M19" s="199"/>
      <c r="N19" s="197"/>
      <c r="O19" s="197"/>
      <c r="P19" s="201"/>
    </row>
    <row r="20" spans="1:16" x14ac:dyDescent="0.3">
      <c r="A20" s="139" t="s">
        <v>363</v>
      </c>
      <c r="B20" s="197"/>
      <c r="C20" s="197"/>
      <c r="D20" s="197"/>
      <c r="E20" s="198"/>
      <c r="F20" s="198"/>
      <c r="G20" s="199"/>
      <c r="H20" s="197"/>
      <c r="I20" s="197"/>
      <c r="J20" s="200"/>
      <c r="K20" s="198"/>
      <c r="L20" s="198"/>
      <c r="M20" s="199"/>
      <c r="N20" s="197"/>
      <c r="O20" s="197"/>
      <c r="P20" s="201"/>
    </row>
    <row r="21" spans="1:16" x14ac:dyDescent="0.3">
      <c r="A21" s="139" t="s">
        <v>362</v>
      </c>
      <c r="B21" s="197"/>
      <c r="C21" s="197"/>
      <c r="D21" s="197"/>
      <c r="E21" s="198"/>
      <c r="F21" s="198"/>
      <c r="G21" s="199"/>
      <c r="H21" s="197"/>
      <c r="I21" s="197"/>
      <c r="J21" s="200"/>
      <c r="K21" s="198"/>
      <c r="L21" s="198"/>
      <c r="M21" s="199"/>
      <c r="N21" s="197"/>
      <c r="O21" s="197"/>
      <c r="P21" s="201"/>
    </row>
    <row r="22" spans="1:16" x14ac:dyDescent="0.3">
      <c r="A22" s="139" t="s">
        <v>364</v>
      </c>
      <c r="B22" s="197"/>
      <c r="C22" s="197"/>
      <c r="D22" s="197"/>
      <c r="E22" s="198"/>
      <c r="F22" s="198"/>
      <c r="G22" s="199"/>
      <c r="H22" s="197"/>
      <c r="I22" s="197"/>
      <c r="J22" s="200"/>
      <c r="K22" s="198"/>
      <c r="L22" s="198"/>
      <c r="M22" s="199"/>
      <c r="N22" s="197"/>
      <c r="O22" s="197"/>
      <c r="P22" s="201"/>
    </row>
    <row r="23" spans="1:16" x14ac:dyDescent="0.3">
      <c r="A23" s="139" t="s">
        <v>365</v>
      </c>
      <c r="B23" s="197"/>
      <c r="C23" s="197"/>
      <c r="D23" s="197"/>
      <c r="E23" s="198"/>
      <c r="F23" s="198"/>
      <c r="G23" s="199"/>
      <c r="H23" s="197"/>
      <c r="I23" s="197"/>
      <c r="J23" s="200"/>
      <c r="K23" s="198"/>
      <c r="L23" s="198"/>
      <c r="M23" s="199"/>
      <c r="N23" s="197"/>
      <c r="O23" s="197"/>
      <c r="P23" s="201"/>
    </row>
    <row r="24" spans="1:16" x14ac:dyDescent="0.3">
      <c r="A24" s="139" t="s">
        <v>366</v>
      </c>
      <c r="B24" s="197"/>
      <c r="C24" s="197"/>
      <c r="D24" s="197"/>
      <c r="E24" s="198"/>
      <c r="F24" s="198"/>
      <c r="G24" s="199"/>
      <c r="H24" s="197"/>
      <c r="I24" s="197"/>
      <c r="J24" s="200"/>
      <c r="K24" s="198"/>
      <c r="L24" s="198"/>
      <c r="M24" s="199"/>
      <c r="N24" s="197"/>
      <c r="O24" s="197"/>
      <c r="P24" s="201"/>
    </row>
    <row r="25" spans="1:16" x14ac:dyDescent="0.3">
      <c r="A25" s="139" t="s">
        <v>367</v>
      </c>
      <c r="B25" s="197"/>
      <c r="C25" s="197"/>
      <c r="D25" s="197"/>
      <c r="E25" s="198"/>
      <c r="F25" s="198"/>
      <c r="G25" s="199"/>
      <c r="H25" s="197"/>
      <c r="I25" s="197"/>
      <c r="J25" s="200"/>
      <c r="K25" s="198"/>
      <c r="L25" s="198"/>
      <c r="M25" s="199"/>
      <c r="N25" s="197"/>
      <c r="O25" s="197"/>
      <c r="P25" s="201"/>
    </row>
    <row r="26" spans="1:16" x14ac:dyDescent="0.3">
      <c r="A26" s="139" t="s">
        <v>368</v>
      </c>
      <c r="B26" s="197"/>
      <c r="C26" s="197"/>
      <c r="D26" s="197"/>
      <c r="E26" s="198"/>
      <c r="F26" s="198"/>
      <c r="G26" s="199"/>
      <c r="H26" s="197"/>
      <c r="I26" s="197"/>
      <c r="J26" s="200"/>
      <c r="K26" s="198"/>
      <c r="L26" s="198"/>
      <c r="M26" s="199"/>
      <c r="N26" s="197"/>
      <c r="O26" s="197"/>
      <c r="P26" s="201"/>
    </row>
    <row r="27" spans="1:16" x14ac:dyDescent="0.3">
      <c r="A27" s="139" t="s">
        <v>369</v>
      </c>
      <c r="B27" s="197"/>
      <c r="C27" s="197"/>
      <c r="D27" s="197"/>
      <c r="E27" s="198"/>
      <c r="F27" s="198"/>
      <c r="G27" s="199"/>
      <c r="H27" s="200"/>
      <c r="I27" s="200"/>
      <c r="J27" s="200"/>
      <c r="K27" s="198"/>
      <c r="L27" s="198"/>
      <c r="M27" s="199"/>
      <c r="N27" s="200"/>
      <c r="O27" s="200"/>
      <c r="P27" s="201"/>
    </row>
    <row r="28" spans="1:16" ht="15" thickBot="1" x14ac:dyDescent="0.35">
      <c r="A28" s="148" t="s">
        <v>370</v>
      </c>
      <c r="B28" s="202"/>
      <c r="C28" s="202"/>
      <c r="D28" s="202"/>
      <c r="E28" s="203"/>
      <c r="F28" s="203"/>
      <c r="G28" s="204"/>
      <c r="H28" s="205"/>
      <c r="I28" s="205"/>
      <c r="J28" s="205"/>
      <c r="K28" s="204"/>
      <c r="L28" s="204"/>
      <c r="M28" s="204"/>
      <c r="N28" s="205"/>
      <c r="O28" s="205"/>
      <c r="P28" s="206"/>
    </row>
    <row r="29" spans="1:16" s="18" customFormat="1" thickBot="1" x14ac:dyDescent="0.3"/>
    <row r="30" spans="1:16" ht="15" thickBot="1" x14ac:dyDescent="0.35">
      <c r="A30" s="142" t="s">
        <v>373</v>
      </c>
      <c r="B30" s="146">
        <f>SUM(B16:B28)</f>
        <v>0</v>
      </c>
      <c r="C30" s="146">
        <f t="shared" ref="C30:P30" si="0">SUM(C16:C28)</f>
        <v>0</v>
      </c>
      <c r="D30" s="146">
        <f t="shared" si="0"/>
        <v>0</v>
      </c>
      <c r="E30" s="143">
        <f t="shared" si="0"/>
        <v>0</v>
      </c>
      <c r="F30" s="143">
        <f t="shared" si="0"/>
        <v>0</v>
      </c>
      <c r="G30" s="143">
        <f t="shared" si="0"/>
        <v>0</v>
      </c>
      <c r="H30" s="146">
        <f t="shared" si="0"/>
        <v>0</v>
      </c>
      <c r="I30" s="146">
        <f t="shared" si="0"/>
        <v>0</v>
      </c>
      <c r="J30" s="146">
        <f t="shared" si="0"/>
        <v>0</v>
      </c>
      <c r="K30" s="143">
        <f t="shared" si="0"/>
        <v>0</v>
      </c>
      <c r="L30" s="143">
        <f t="shared" si="0"/>
        <v>0</v>
      </c>
      <c r="M30" s="143">
        <f t="shared" si="0"/>
        <v>0</v>
      </c>
      <c r="N30" s="146">
        <f t="shared" si="0"/>
        <v>0</v>
      </c>
      <c r="O30" s="146">
        <f t="shared" si="0"/>
        <v>0</v>
      </c>
      <c r="P30" s="147">
        <f t="shared" si="0"/>
        <v>0</v>
      </c>
    </row>
    <row r="31" spans="1:16" x14ac:dyDescent="0.3"/>
    <row r="32" spans="1:16" ht="33" customHeight="1" x14ac:dyDescent="0.3">
      <c r="A32" s="232" t="s">
        <v>372</v>
      </c>
      <c r="B32" s="232"/>
      <c r="C32" s="232"/>
      <c r="D32" s="232"/>
      <c r="E32" s="232"/>
      <c r="F32" s="232"/>
      <c r="G32" s="232"/>
      <c r="H32" s="232"/>
      <c r="I32" s="232"/>
      <c r="J32" s="232"/>
      <c r="K32" s="232"/>
      <c r="L32" s="232"/>
      <c r="M32" s="232"/>
    </row>
    <row r="33" spans="1:6" x14ac:dyDescent="0.3">
      <c r="A33" s="24"/>
      <c r="B33" s="24"/>
      <c r="C33" s="24"/>
      <c r="D33" s="24"/>
      <c r="E33" s="24"/>
      <c r="F33" s="24"/>
    </row>
  </sheetData>
  <sheetProtection algorithmName="SHA-512" hashValue="AqrgTJ3ByqPNfSao1tX0vLluAtO7rzjj5qS2VsXmATBR2spFwk85s7DXyVqYnM+afMj+xZUf7Og5FLQ5Sg1jbg==" saltValue="F/bjzVuvnIVLZxxzyvY8Ng==" spinCount="100000" sheet="1"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workbookViewId="0">
      <selection activeCell="A12" sqref="A12"/>
    </sheetView>
  </sheetViews>
  <sheetFormatPr defaultColWidth="9.109375" defaultRowHeight="13.8" x14ac:dyDescent="0.3"/>
  <cols>
    <col min="1" max="1" width="78.44140625" style="67" customWidth="1"/>
    <col min="2" max="2" width="22.44140625" style="68" bestFit="1" customWidth="1"/>
    <col min="3" max="3" width="24.33203125" style="67" bestFit="1" customWidth="1"/>
    <col min="4" max="16384" width="9.109375" style="67"/>
  </cols>
  <sheetData>
    <row r="1" spans="1:3" ht="18" x14ac:dyDescent="0.3">
      <c r="A1" s="267" t="s">
        <v>345</v>
      </c>
      <c r="B1" s="267"/>
    </row>
    <row r="2" spans="1:3" x14ac:dyDescent="0.3">
      <c r="A2" s="69" t="s">
        <v>347</v>
      </c>
      <c r="B2" s="69"/>
    </row>
    <row r="3" spans="1:3" x14ac:dyDescent="0.25">
      <c r="A3" s="70" t="s">
        <v>348</v>
      </c>
      <c r="B3" s="71" t="s">
        <v>346</v>
      </c>
    </row>
    <row r="4" spans="1:3" ht="55.2" x14ac:dyDescent="0.3">
      <c r="A4" s="72" t="s">
        <v>349</v>
      </c>
      <c r="B4" s="167">
        <v>1514.35</v>
      </c>
      <c r="C4" s="219" t="s">
        <v>389</v>
      </c>
    </row>
    <row r="6" spans="1:3" x14ac:dyDescent="0.3">
      <c r="A6" s="270" t="s">
        <v>350</v>
      </c>
      <c r="B6" s="271"/>
    </row>
    <row r="7" spans="1:3" ht="14.4" x14ac:dyDescent="0.3">
      <c r="A7" s="268" t="s">
        <v>390</v>
      </c>
      <c r="B7" s="269"/>
    </row>
    <row r="9" spans="1:3" x14ac:dyDescent="0.3">
      <c r="B9" s="67"/>
    </row>
    <row r="10" spans="1:3" x14ac:dyDescent="0.25">
      <c r="A10" s="18"/>
      <c r="B10" s="18"/>
    </row>
    <row r="11" spans="1:3" x14ac:dyDescent="0.25">
      <c r="A11" s="18"/>
      <c r="B11" s="18"/>
    </row>
  </sheetData>
  <sheetProtection algorithmName="SHA-512" hashValue="wKhimlONybIsAy80NIMIv+6YkPqb9kU6b2AAAy1F/AlEI3v56apGiaadqBAudm80Wg9ZbqsZMf1OkuK6huBNBQ==" saltValue="9WztvSsSUC6JgOQBgWxOJQ==" spinCount="100000" sheet="1" objects="1" scenarios="1"/>
  <mergeCells count="3">
    <mergeCell ref="A1:B1"/>
    <mergeCell ref="A7:B7"/>
    <mergeCell ref="A6:B6"/>
  </mergeCells>
  <hyperlinks>
    <hyperlink ref="A7" r:id="rId1" xr:uid="{8351B4B0-2428-4671-BE2E-33B3792963A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topLeftCell="A13" workbookViewId="0">
      <selection activeCell="M7" sqref="M7"/>
    </sheetView>
  </sheetViews>
  <sheetFormatPr defaultColWidth="0" defaultRowHeight="13.8" zeroHeight="1" x14ac:dyDescent="0.3"/>
  <cols>
    <col min="1" max="1" width="15.6640625" style="17" customWidth="1"/>
    <col min="2" max="4" width="27.6640625" style="17" customWidth="1"/>
    <col min="5" max="5" width="9.109375" style="152" customWidth="1"/>
    <col min="6" max="16384" width="9.109375" style="152" hidden="1"/>
  </cols>
  <sheetData>
    <row r="1" spans="1:6" s="166" customFormat="1" ht="18" x14ac:dyDescent="0.35">
      <c r="A1" s="235" t="s">
        <v>0</v>
      </c>
      <c r="B1" s="235"/>
      <c r="C1" s="235"/>
      <c r="D1" s="235"/>
      <c r="E1" s="151"/>
    </row>
    <row r="2" spans="1:6" x14ac:dyDescent="0.3"/>
    <row r="3" spans="1:6" ht="33" customHeight="1" x14ac:dyDescent="0.3">
      <c r="A3" s="240" t="s">
        <v>344</v>
      </c>
      <c r="B3" s="240"/>
      <c r="C3" s="240"/>
      <c r="D3" s="240"/>
      <c r="E3" s="153"/>
      <c r="F3" s="153"/>
    </row>
    <row r="4" spans="1:6" ht="14.4" x14ac:dyDescent="0.3">
      <c r="A4" s="64"/>
      <c r="B4" s="241" t="s">
        <v>329</v>
      </c>
      <c r="C4" s="241"/>
      <c r="D4" s="241"/>
      <c r="E4" s="154"/>
      <c r="F4" s="154"/>
    </row>
    <row r="5" spans="1:6" ht="14.4" x14ac:dyDescent="0.3">
      <c r="A5" s="64"/>
      <c r="B5" s="241" t="s">
        <v>330</v>
      </c>
      <c r="C5" s="241"/>
      <c r="D5" s="241"/>
      <c r="E5" s="154"/>
      <c r="F5" s="154"/>
    </row>
    <row r="6" spans="1:6" ht="14.4" x14ac:dyDescent="0.3">
      <c r="A6" s="64"/>
      <c r="B6" s="144"/>
      <c r="C6" s="144"/>
      <c r="D6" s="144"/>
      <c r="E6" s="154"/>
      <c r="F6" s="154"/>
    </row>
    <row r="7" spans="1:6" ht="14.4" x14ac:dyDescent="0.3">
      <c r="A7" s="242" t="s">
        <v>331</v>
      </c>
      <c r="B7" s="242"/>
      <c r="C7" s="242"/>
      <c r="D7" s="242"/>
      <c r="E7" s="155"/>
      <c r="F7" s="155"/>
    </row>
    <row r="8" spans="1:6" ht="14.4" x14ac:dyDescent="0.3">
      <c r="A8" s="145"/>
      <c r="B8" s="145"/>
      <c r="C8" s="145"/>
      <c r="D8" s="145"/>
      <c r="E8" s="155"/>
      <c r="F8" s="155"/>
    </row>
    <row r="9" spans="1:6" ht="33" customHeight="1" x14ac:dyDescent="0.3">
      <c r="A9" s="236" t="s">
        <v>380</v>
      </c>
      <c r="B9" s="236"/>
      <c r="C9" s="236"/>
      <c r="D9" s="236"/>
      <c r="E9" s="155"/>
      <c r="F9" s="155"/>
    </row>
    <row r="10" spans="1:6" x14ac:dyDescent="0.3">
      <c r="A10" s="174"/>
      <c r="B10" s="174"/>
      <c r="C10" s="174"/>
      <c r="D10" s="174"/>
      <c r="E10" s="155"/>
      <c r="F10" s="155"/>
    </row>
    <row r="11" spans="1:6" ht="33" customHeight="1" x14ac:dyDescent="0.3">
      <c r="A11" s="245" t="s">
        <v>378</v>
      </c>
      <c r="B11" s="245"/>
      <c r="C11" s="245"/>
      <c r="D11" s="245"/>
      <c r="E11" s="155"/>
      <c r="F11" s="155"/>
    </row>
    <row r="12" spans="1:6" ht="14.4" x14ac:dyDescent="0.3">
      <c r="A12" s="18"/>
      <c r="B12" s="18"/>
      <c r="C12" s="18"/>
      <c r="D12" s="18"/>
    </row>
    <row r="13" spans="1:6" ht="14.4" x14ac:dyDescent="0.3">
      <c r="A13" s="246" t="s">
        <v>2</v>
      </c>
      <c r="B13" s="246"/>
      <c r="C13" s="246"/>
      <c r="D13" s="246"/>
      <c r="E13" s="156"/>
      <c r="F13" s="156"/>
    </row>
    <row r="14" spans="1:6" ht="15" thickBot="1" x14ac:dyDescent="0.35">
      <c r="A14" s="18"/>
      <c r="B14" s="18"/>
      <c r="C14" s="18"/>
      <c r="D14" s="18"/>
    </row>
    <row r="15" spans="1:6" ht="14.4" x14ac:dyDescent="0.3">
      <c r="A15" s="59" t="s">
        <v>11</v>
      </c>
      <c r="B15" s="243" t="str">
        <f>IF('Proj_StudEnroll_Y1-Y5'!B7="","",'Proj_StudEnroll_Y1-Y5'!B7)</f>
        <v/>
      </c>
      <c r="C15" s="243"/>
      <c r="D15" s="244"/>
    </row>
    <row r="16" spans="1:6" x14ac:dyDescent="0.3">
      <c r="A16" s="60" t="s">
        <v>3</v>
      </c>
      <c r="B16" s="61" t="s">
        <v>8</v>
      </c>
      <c r="C16" s="61" t="s">
        <v>9</v>
      </c>
      <c r="D16" s="62" t="s">
        <v>10</v>
      </c>
    </row>
    <row r="17" spans="1:4" ht="14.4" x14ac:dyDescent="0.3">
      <c r="A17" s="149" t="s">
        <v>5</v>
      </c>
      <c r="B17" s="74" t="str">
        <f>IF(B15="","",INDEX([0]!_DollarsPerADM,MATCH(B15,HIDE_PerPupil_Allotments!A4:A118,0),2))</f>
        <v/>
      </c>
      <c r="C17" s="157">
        <f>[0]!LEA1Y1Total</f>
        <v>0</v>
      </c>
      <c r="D17" s="150" t="str">
        <f>IF(B15="","",IF(OR(B17="",C17=""),"Missing Required Data",B17*C17))</f>
        <v/>
      </c>
    </row>
    <row r="18" spans="1:4" ht="14.4" x14ac:dyDescent="0.3">
      <c r="A18" s="149" t="s">
        <v>6</v>
      </c>
      <c r="B18" s="74" t="str">
        <f>IF(B15="","",INDEX([0]!_PerPupilLocal,MATCH(B15,HIDE_PerPupil_Allotments!A4:A118,0),2))</f>
        <v/>
      </c>
      <c r="C18" s="157">
        <f>[0]!LEA1Y1Total</f>
        <v>0</v>
      </c>
      <c r="D18" s="150" t="str">
        <f>IF(B15="","",IF(OR(B18="",C18=""),"Missing Required Data",B18*C18))</f>
        <v/>
      </c>
    </row>
    <row r="19" spans="1:4" ht="14.4" x14ac:dyDescent="0.3">
      <c r="A19" s="149" t="s">
        <v>352</v>
      </c>
      <c r="B19" s="83" t="str">
        <f>IF(B15="","",INDEX([0]!_DollarsPerADM,MATCH(B15,HIDE_PerPupil_Allotments!A4:A118,0),3))</f>
        <v/>
      </c>
      <c r="C19" s="157">
        <f>LEA1Y1Total*'Proj_StudEnroll_Y1-Y5'!M8</f>
        <v>0</v>
      </c>
      <c r="D19" s="150" t="str">
        <f>IF(B15="","",IF(OR(B19="",C19=""),"Missing Required Data",B19*C19))</f>
        <v/>
      </c>
    </row>
    <row r="20" spans="1:4" ht="14.4" x14ac:dyDescent="0.3">
      <c r="A20" s="149" t="s">
        <v>7</v>
      </c>
      <c r="B20" s="83" t="str">
        <f>IF(B15="","",HIDE_EC_Allotment!B4)</f>
        <v/>
      </c>
      <c r="C20" s="157">
        <f>LEA1Y1Total*'Proj_StudEnroll_Y1-Y5'!M8</f>
        <v>0</v>
      </c>
      <c r="D20" s="150" t="str">
        <f>IF(B15="","",IF(OR(B20="",C20=""),"Missing Required Data",B20*C20))</f>
        <v/>
      </c>
    </row>
    <row r="21" spans="1:4" ht="15" thickBot="1" x14ac:dyDescent="0.35">
      <c r="A21" s="237" t="s">
        <v>332</v>
      </c>
      <c r="B21" s="238"/>
      <c r="C21" s="239"/>
      <c r="D21" s="63">
        <f>SUM(D17:D20)</f>
        <v>0</v>
      </c>
    </row>
    <row r="22" spans="1:4" ht="15" thickBot="1" x14ac:dyDescent="0.35">
      <c r="A22" s="1"/>
      <c r="B22" s="1"/>
      <c r="C22" s="1"/>
      <c r="D22" s="1"/>
    </row>
    <row r="23" spans="1:4" ht="14.4" x14ac:dyDescent="0.3">
      <c r="A23" s="59" t="s">
        <v>12</v>
      </c>
      <c r="B23" s="243" t="str">
        <f>IF('Proj_StudEnroll_Y1-Y5'!B9="","",'Proj_StudEnroll_Y1-Y5'!B9)</f>
        <v/>
      </c>
      <c r="C23" s="243"/>
      <c r="D23" s="244"/>
    </row>
    <row r="24" spans="1:4" x14ac:dyDescent="0.3">
      <c r="A24" s="60" t="s">
        <v>3</v>
      </c>
      <c r="B24" s="61" t="s">
        <v>8</v>
      </c>
      <c r="C24" s="61" t="s">
        <v>9</v>
      </c>
      <c r="D24" s="62" t="s">
        <v>10</v>
      </c>
    </row>
    <row r="25" spans="1:4" ht="14.4" x14ac:dyDescent="0.3">
      <c r="A25" s="149" t="s">
        <v>5</v>
      </c>
      <c r="B25" s="74" t="str">
        <f>IF(B23="","",INDEX([0]!_DollarsPerADM,MATCH(B23,HIDE_PerPupil_Allotments!A4:A118,0),2))</f>
        <v/>
      </c>
      <c r="C25" s="157">
        <f>[0]!LEA2Y1Total</f>
        <v>0</v>
      </c>
      <c r="D25" s="150" t="str">
        <f>IF(B23="","",IF(OR(B25="",C25=""),"Missing Required Data",B25*C25))</f>
        <v/>
      </c>
    </row>
    <row r="26" spans="1:4" ht="14.4" x14ac:dyDescent="0.3">
      <c r="A26" s="149" t="s">
        <v>6</v>
      </c>
      <c r="B26" s="74" t="str">
        <f>IF(B23="","",INDEX([0]!_PerPupilLocal,MATCH(B23,HIDE_PerPupil_Allotments!A4:A118,0),2))</f>
        <v/>
      </c>
      <c r="C26" s="157">
        <f>[0]!LEA2Y1Total</f>
        <v>0</v>
      </c>
      <c r="D26" s="150" t="str">
        <f>IF(B23="","",IF(OR(B26="",C26=""),"Missing Required Data",B26*C26))</f>
        <v/>
      </c>
    </row>
    <row r="27" spans="1:4" ht="14.4" x14ac:dyDescent="0.3">
      <c r="A27" s="149" t="s">
        <v>352</v>
      </c>
      <c r="B27" s="83" t="str">
        <f>IF(B23="","",INDEX([0]!_DollarsPerADM,MATCH(B23,HIDE_PerPupil_Allotments!A4:A118,0),3))</f>
        <v/>
      </c>
      <c r="C27" s="157">
        <f>LEA2Y1Total*'Proj_StudEnroll_Y1-Y5'!M10</f>
        <v>0</v>
      </c>
      <c r="D27" s="150" t="str">
        <f>IF(B23="","",IF(OR(B27="",C27=""),"Missing Required Data",B27*C27))</f>
        <v/>
      </c>
    </row>
    <row r="28" spans="1:4" ht="14.4" x14ac:dyDescent="0.3">
      <c r="A28" s="149" t="s">
        <v>7</v>
      </c>
      <c r="B28" s="83" t="str">
        <f>IF(B23="","",HIDE_EC_Allotment!B4)</f>
        <v/>
      </c>
      <c r="C28" s="157">
        <f>LEA2Y1Total*'Proj_StudEnroll_Y1-Y5'!M10</f>
        <v>0</v>
      </c>
      <c r="D28" s="150" t="str">
        <f>IF(B23="","",IF(OR(B28="",C28=""),"Missing Required Data",B28*C28))</f>
        <v/>
      </c>
    </row>
    <row r="29" spans="1:4" ht="15" thickBot="1" x14ac:dyDescent="0.35">
      <c r="A29" s="237" t="s">
        <v>332</v>
      </c>
      <c r="B29" s="238"/>
      <c r="C29" s="239"/>
      <c r="D29" s="63">
        <f>SUM(D25:D28)</f>
        <v>0</v>
      </c>
    </row>
    <row r="30" spans="1:4" ht="15" thickBot="1" x14ac:dyDescent="0.35">
      <c r="A30" s="1"/>
      <c r="B30" s="1"/>
      <c r="C30" s="1"/>
      <c r="D30" s="1"/>
    </row>
    <row r="31" spans="1:4" ht="14.4" x14ac:dyDescent="0.3">
      <c r="A31" s="59" t="s">
        <v>13</v>
      </c>
      <c r="B31" s="243" t="str">
        <f>IF('Proj_StudEnroll_Y1-Y5'!B11="","",'Proj_StudEnroll_Y1-Y5'!B11)</f>
        <v/>
      </c>
      <c r="C31" s="243"/>
      <c r="D31" s="244"/>
    </row>
    <row r="32" spans="1:4" x14ac:dyDescent="0.3">
      <c r="A32" s="60" t="s">
        <v>3</v>
      </c>
      <c r="B32" s="61" t="s">
        <v>8</v>
      </c>
      <c r="C32" s="61" t="s">
        <v>9</v>
      </c>
      <c r="D32" s="62" t="s">
        <v>10</v>
      </c>
    </row>
    <row r="33" spans="1:4" ht="14.4" x14ac:dyDescent="0.3">
      <c r="A33" s="29" t="s">
        <v>5</v>
      </c>
      <c r="B33" s="73" t="str">
        <f>IF(B31="","",INDEX([0]!_DollarsPerADM,MATCH(B31,HIDE_PerPupil_Allotments!A4:A118,0),2))</f>
        <v/>
      </c>
      <c r="C33" s="157" t="str">
        <f>IF(B31="","",[0]!LEA3Y1Total)</f>
        <v/>
      </c>
      <c r="D33" s="76" t="str">
        <f>IF(B31="","",IF(OR(B33="",C33=""),"Missing Required Data",B33*C33))</f>
        <v/>
      </c>
    </row>
    <row r="34" spans="1:4" ht="14.4" x14ac:dyDescent="0.3">
      <c r="A34" s="29" t="s">
        <v>6</v>
      </c>
      <c r="B34" s="74" t="str">
        <f>IF(B31="","",INDEX([0]!_PerPupilLocal,MATCH(B31,HIDE_PerPupil_Allotments!A4:A118,0),2))</f>
        <v/>
      </c>
      <c r="C34" s="157" t="str">
        <f>IF(B31="","",[0]!LEA3Y1Total)</f>
        <v/>
      </c>
      <c r="D34" s="76" t="str">
        <f>IF(B31="","",IF(OR(B34="",C34=""),"Missing Required Data",B34*C34))</f>
        <v/>
      </c>
    </row>
    <row r="35" spans="1:4" ht="14.4" x14ac:dyDescent="0.3">
      <c r="A35" s="29" t="s">
        <v>352</v>
      </c>
      <c r="B35" s="83" t="str">
        <f>IF(B31="","",INDEX([0]!_DollarsPerADM,MATCH(B31,HIDE_PerPupil_Allotments!A4:A118,0),3))</f>
        <v/>
      </c>
      <c r="C35" s="157" t="str">
        <f>IF(B31="","",LEA3Y1Total*'Proj_StudEnroll_Y1-Y5'!M12)</f>
        <v/>
      </c>
      <c r="D35" s="76" t="str">
        <f>IF(B31="","",IF(OR(B35="",C35=""),"Missing Required Data",B35*C35))</f>
        <v/>
      </c>
    </row>
    <row r="36" spans="1:4" ht="14.4" x14ac:dyDescent="0.3">
      <c r="A36" s="29" t="s">
        <v>7</v>
      </c>
      <c r="B36" s="75" t="str">
        <f>IF(B31="","",HIDE_EC_Allotment!B4)</f>
        <v/>
      </c>
      <c r="C36" s="157" t="str">
        <f>IF(B31="","",LEA3Y1Total*'Proj_StudEnroll_Y1-Y5'!M12)</f>
        <v/>
      </c>
      <c r="D36" s="76" t="str">
        <f>IF(B31="","",IF(OR(B36="",C36=""),"Missing Required Data",B36*C36))</f>
        <v/>
      </c>
    </row>
    <row r="37" spans="1:4" ht="15" thickBot="1" x14ac:dyDescent="0.35">
      <c r="A37" s="237" t="s">
        <v>332</v>
      </c>
      <c r="B37" s="238"/>
      <c r="C37" s="239"/>
      <c r="D37" s="63">
        <f>SUM(D33:D36)</f>
        <v>0</v>
      </c>
    </row>
    <row r="38" spans="1:4" x14ac:dyDescent="0.3"/>
  </sheetData>
  <sheetProtection algorithmName="SHA-512" hashValue="oMKbdJeS8QbKCpV7ft0ND4Z1DYI41PaEiR9rA/Je2vxhZWP8Q1azmIJ3P0pWbImBirqnXEvnj1FHMLgcGX07ug==" saltValue="sWrKcMr3tUMXt5aJH/+soQ==" spinCount="100000" sheet="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M7" sqref="M7"/>
    </sheetView>
  </sheetViews>
  <sheetFormatPr defaultColWidth="0" defaultRowHeight="13.8" zeroHeight="1" x14ac:dyDescent="0.25"/>
  <cols>
    <col min="1" max="1" width="20.6640625" style="18" customWidth="1"/>
    <col min="2" max="6" width="16.6640625" style="18" customWidth="1"/>
    <col min="7" max="7" width="9.109375" style="18" customWidth="1"/>
    <col min="8" max="16384" width="9.109375" style="18" hidden="1"/>
  </cols>
  <sheetData>
    <row r="1" spans="1:6" s="16" customFormat="1" ht="18.600000000000001" thickBot="1" x14ac:dyDescent="0.4">
      <c r="A1" s="247" t="s">
        <v>14</v>
      </c>
      <c r="B1" s="248"/>
      <c r="C1" s="248"/>
      <c r="D1" s="248"/>
      <c r="E1" s="248"/>
      <c r="F1" s="249"/>
    </row>
    <row r="2" spans="1:6" x14ac:dyDescent="0.25"/>
    <row r="3" spans="1:6" x14ac:dyDescent="0.25">
      <c r="A3" s="251" t="s">
        <v>15</v>
      </c>
      <c r="B3" s="251"/>
      <c r="C3" s="251"/>
      <c r="D3" s="251"/>
      <c r="E3" s="251"/>
      <c r="F3" s="251"/>
    </row>
    <row r="4" spans="1:6" ht="15" customHeight="1" x14ac:dyDescent="0.25">
      <c r="A4" s="65"/>
      <c r="B4" s="65"/>
      <c r="C4" s="65"/>
      <c r="D4" s="65"/>
      <c r="E4" s="65"/>
      <c r="F4" s="65"/>
    </row>
    <row r="5" spans="1:6" ht="33" customHeight="1" x14ac:dyDescent="0.25">
      <c r="A5" s="232" t="s">
        <v>16</v>
      </c>
      <c r="B5" s="232"/>
      <c r="C5" s="232"/>
      <c r="D5" s="232"/>
      <c r="E5" s="232"/>
      <c r="F5" s="232"/>
    </row>
    <row r="6" spans="1:6" ht="15" customHeight="1" x14ac:dyDescent="0.25">
      <c r="A6" s="66"/>
      <c r="B6" s="66"/>
      <c r="C6" s="66"/>
      <c r="D6" s="66"/>
      <c r="E6" s="66"/>
      <c r="F6" s="66"/>
    </row>
    <row r="7" spans="1:6" x14ac:dyDescent="0.25">
      <c r="A7" s="251" t="s">
        <v>17</v>
      </c>
      <c r="B7" s="251"/>
      <c r="C7" s="251"/>
      <c r="D7" s="251"/>
      <c r="E7" s="251"/>
      <c r="F7" s="251"/>
    </row>
    <row r="8" spans="1:6" ht="15" customHeight="1" x14ac:dyDescent="0.25">
      <c r="A8" s="65"/>
      <c r="B8" s="65"/>
      <c r="C8" s="65"/>
      <c r="D8" s="65"/>
      <c r="E8" s="65"/>
      <c r="F8" s="65"/>
    </row>
    <row r="9" spans="1:6" x14ac:dyDescent="0.25">
      <c r="A9" s="251" t="s">
        <v>18</v>
      </c>
      <c r="B9" s="251"/>
      <c r="C9" s="251"/>
      <c r="D9" s="251"/>
      <c r="E9" s="251"/>
      <c r="F9" s="251"/>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1">
        <f>SUM(Budget_RevProj_LEA_Y1!D17,Budget_RevProj_LEA_Y1!D25,Budget_RevProj_LEA_Y1!D33)</f>
        <v>0</v>
      </c>
      <c r="C12" s="161">
        <f>SUM(IF(LEA1Name="",0,(LEA1Y2Total*LEA1State)),IF(LEA2Name="",0,(LEA2Y2Total*LEA2State)),IF(LEA3Name="",0,(LEA3Y2Total*LEA3State)))</f>
        <v>0</v>
      </c>
      <c r="D12" s="161">
        <f>SUM(IF(LEA1Name="",0,(LEA1Y3Total*LEA1State)),IF(LEA2Name="",0,(LEA2Y3Total*LEA2State)),IF(LEA3Name="",0,(LEA3Y3Total*LEA3State)))</f>
        <v>0</v>
      </c>
      <c r="E12" s="161">
        <f>SUM(IF(LEA1Name="",0,(LEA1Y4Total*LEA1State)),IF(LEA2Name="",0,(LEA2Y4Total*LEA2State)),IF(LEA3Name="",0,(LEA3Y4Total*LEA3State)))</f>
        <v>0</v>
      </c>
      <c r="F12" s="162">
        <f>SUM(IF(LEA1Name="",0,(LEA1Y5Total*LEA1State)),IF(LEA2Name="",0,(LEA2Y5Total*LEA2State)),IF(LEA3Name="",0,(LEA3Y5Total*LEA3State)))</f>
        <v>0</v>
      </c>
    </row>
    <row r="13" spans="1:6" x14ac:dyDescent="0.25">
      <c r="A13" s="23" t="s">
        <v>24</v>
      </c>
      <c r="B13" s="161">
        <f>SUM(Budget_RevProj_LEA_Y1!D18,Budget_RevProj_LEA_Y1!D26,Budget_RevProj_LEA_Y1!D34)</f>
        <v>0</v>
      </c>
      <c r="C13" s="161">
        <f>SUM(IF(LEA1Name="",0,(LEA1Y2Total*LEA1Local)),IF(LEA2Name="",0,(LEA2Y2Total*LEA2Local)),IF(LEA3Name="",0,(LEA3Y2Total*LEA3Local)))</f>
        <v>0</v>
      </c>
      <c r="D13" s="161">
        <f>SUM(IF(LEA1Name="",0,(LEA1Y3Total*LEA1Local)),IF(LEA2Name="",0,(LEA2Y3Total*LEA2Local)),IF(LEA3Name="",0,(LEA3Y3Total*LEA3Local)))</f>
        <v>0</v>
      </c>
      <c r="E13" s="161">
        <f>SUM(IF(LEA1Name="",0,(LEA1Y4Total*LEA1Local)),IF(LEA2Name="",0,(LEA2Y4Total*LEA2Local)),IF(LEA3Name="",0,(LEA3Y4Total*LEA3Local)))</f>
        <v>0</v>
      </c>
      <c r="F13" s="162">
        <f>SUM(IF(LEA1Name="",0,(LEA1Y5Total*LEA1Local)),IF(LEA2Name="",0,(LEA2Y5Total*LEA2Local)),IF(LEA3Name="",0,(LEA3Y5Total*LEA3Local)))</f>
        <v>0</v>
      </c>
    </row>
    <row r="14" spans="1:6" s="32" customFormat="1" x14ac:dyDescent="0.25">
      <c r="A14" s="158" t="s">
        <v>352</v>
      </c>
      <c r="B14" s="163">
        <f>SUM(Budget_RevProj_LEA_Y1!D19,Budget_RevProj_LEA_Y1!D27,Budget_RevProj_LEA_Y1!D35)</f>
        <v>0</v>
      </c>
      <c r="C14" s="163">
        <f>SUM(IF(LEA1Name="",0,(LEA1Y2Total*LEA1ECPercent)*LEA1StateEC),IF(LEA2Name="",0,(LEA2Y2Total*LEA2ECPercent)*LEA2StateEC),IF(LEA3Name="",0,(LEA3Y2Total*LEA3ECPercent)*LEA3StateEC))</f>
        <v>0</v>
      </c>
      <c r="D14" s="163">
        <f>SUM(IF(LEA1Name="",0,(LEA1Y3Total*LEA1ECPercent)*LEA1StateEC),IF(LEA2Name="",0,(LEA2Y3Total*LEA2ECPercent)*LEA2StateEC),IF(LEA3Name="",0,(LEA3Y3Total*LEA3ECPercent)*LEA3StateEC))</f>
        <v>0</v>
      </c>
      <c r="E14" s="163">
        <f>SUM(IF(LEA1Name="",0,(LEA1Y4Total*LEA1ECPercent)*LEA1StateEC),IF(LEA2Name="",0,(LEA2Y4Total*LEA2ECPercent)*LEA2StateEC),IF(LEA3Name="",0,(LEA3Y4Total*LEA3ECPercent)*LEA3StateEC))</f>
        <v>0</v>
      </c>
      <c r="F14" s="168">
        <f>SUM(IF(LEA1Name="",0,(LEA1Y5Total*LEA1ECPercent)*LEA1StateEC),IF(LEA2Name="",0,(LEA2Y5Total*LEA2ECPercent)*LEA2StateEC),IF(LEA3Name="",0,(LEA3Y5Total*LEA3ECPercent)*LEA3StateEC))</f>
        <v>0</v>
      </c>
    </row>
    <row r="15" spans="1:6" x14ac:dyDescent="0.25">
      <c r="A15" s="23" t="s">
        <v>7</v>
      </c>
      <c r="B15" s="195" t="s">
        <v>353</v>
      </c>
      <c r="C15" s="163">
        <f>SUM(Budget_RevProj_LEA_Y1!D20,Budget_RevProj_LEA_Y1!D28,Budget_RevProj_LEA_Y1!D36)</f>
        <v>0</v>
      </c>
      <c r="D15" s="163">
        <f>SUM(IF(LEA1Name="",0,(LEA1Y3Total*LEA1ECPercent)*LEA1FedEC),IF(LEA2Name="",0,(LEA2Y3Total*LEA2ECPercent)*LEA2FedEC),IF(LEA3Name="",0,(LEA3Y3Total*LEA3ECPercent)*LEA3FedEC))</f>
        <v>0</v>
      </c>
      <c r="E15" s="163">
        <f>SUM(IF(LEA1Name="",0,(LEA1Y4Total*LEA1ECPercent)*LEA1FedEC),IF(LEA2Name="",0,(LEA2Y4Total*LEA2ECPercent)*LEA2FedEC),IF(LEA3Name="",0,(LEA3Y4Total*LEA3ECPercent)*LEA3FedEC))</f>
        <v>0</v>
      </c>
      <c r="F15" s="168">
        <f>SUM(IF(LEA1Name="",0,(LEA1Y5Total*LEA1ECPercent)*LEA1FedEC),IF(LEA2Name="",0,(LEA2Y5Total*LEA2ECPercent)*LEA2FedEC),IF(LEA3Name="",0,(LEA3Y5Total*LEA3ECPercent)*LEA3FedEC))</f>
        <v>0</v>
      </c>
    </row>
    <row r="16" spans="1:6" x14ac:dyDescent="0.25">
      <c r="A16" s="159" t="s">
        <v>25</v>
      </c>
      <c r="B16" s="207"/>
      <c r="C16" s="207"/>
      <c r="D16" s="207"/>
      <c r="E16" s="207"/>
      <c r="F16" s="208"/>
    </row>
    <row r="17" spans="1:6" ht="14.4" thickBot="1" x14ac:dyDescent="0.3">
      <c r="A17" s="160" t="s">
        <v>26</v>
      </c>
      <c r="B17" s="209"/>
      <c r="C17" s="209"/>
      <c r="D17" s="209"/>
      <c r="E17" s="209"/>
      <c r="F17" s="210"/>
    </row>
    <row r="18" spans="1:6" ht="14.4" thickBot="1" x14ac:dyDescent="0.3">
      <c r="A18" s="84" t="s">
        <v>354</v>
      </c>
      <c r="B18" s="164">
        <f>SUM(B12:B17)</f>
        <v>0</v>
      </c>
      <c r="C18" s="164">
        <f>SUM(C12:C17)</f>
        <v>0</v>
      </c>
      <c r="D18" s="164">
        <f>SUM(D12:D17)</f>
        <v>0</v>
      </c>
      <c r="E18" s="164">
        <f>SUM(E12:E17)</f>
        <v>0</v>
      </c>
      <c r="F18" s="165">
        <f>SUM(F12:F17)</f>
        <v>0</v>
      </c>
    </row>
    <row r="19" spans="1:6" x14ac:dyDescent="0.25"/>
    <row r="20" spans="1:6" ht="85.5" customHeight="1" x14ac:dyDescent="0.25">
      <c r="A20" s="232" t="s">
        <v>27</v>
      </c>
      <c r="B20" s="232"/>
      <c r="C20" s="232"/>
      <c r="D20" s="232"/>
      <c r="E20" s="232"/>
      <c r="F20" s="232"/>
    </row>
    <row r="21" spans="1:6" x14ac:dyDescent="0.25">
      <c r="A21" s="24"/>
      <c r="B21" s="24"/>
      <c r="C21" s="24"/>
      <c r="D21" s="24"/>
      <c r="E21" s="24"/>
      <c r="F21" s="24"/>
    </row>
    <row r="22" spans="1:6" x14ac:dyDescent="0.25">
      <c r="A22" s="250" t="s">
        <v>28</v>
      </c>
      <c r="B22" s="250"/>
      <c r="C22" s="250"/>
      <c r="D22" s="250"/>
      <c r="E22" s="250"/>
      <c r="F22" s="250"/>
    </row>
    <row r="23" spans="1:6" x14ac:dyDescent="0.25"/>
  </sheetData>
  <sheetProtection algorithmName="SHA-512" hashValue="KBVVaYd221U4wTwoIaut9S2ZPiQhn6v4fUvhKmqonz84sw5gcxdreXsswC2p3tItx2MWPsLOZ9Zx2nPCSY5krw==" saltValue="faO27l+3CRvW9EUE3FxMLg=="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Normal="100" workbookViewId="0">
      <selection activeCell="M7" sqref="M7"/>
    </sheetView>
  </sheetViews>
  <sheetFormatPr defaultColWidth="0" defaultRowHeight="13.8" zeroHeight="1" x14ac:dyDescent="0.25"/>
  <cols>
    <col min="1" max="1" width="47" style="2" customWidth="1"/>
    <col min="2" max="2" width="9.109375" style="95" customWidth="1"/>
    <col min="3" max="3" width="12.6640625" style="1" customWidth="1"/>
    <col min="4" max="4" width="18.6640625" style="90" customWidth="1"/>
    <col min="5" max="5" width="9.109375" style="95" customWidth="1"/>
    <col min="6" max="6" width="12.6640625" style="1" customWidth="1"/>
    <col min="7" max="7" width="18.6640625" style="90" customWidth="1"/>
    <col min="8" max="8" width="9.109375" style="95" customWidth="1"/>
    <col min="9" max="9" width="12.6640625" style="1" customWidth="1"/>
    <col min="10" max="10" width="18.6640625" style="90" customWidth="1"/>
    <col min="11" max="11" width="9.109375" style="95" customWidth="1"/>
    <col min="12" max="12" width="12.6640625" style="1" customWidth="1"/>
    <col min="13" max="13" width="18.6640625" style="90" customWidth="1"/>
    <col min="14" max="14" width="9.109375" style="95" customWidth="1"/>
    <col min="15" max="15" width="12.6640625" style="1" customWidth="1"/>
    <col min="16" max="16" width="18.6640625" style="90" customWidth="1"/>
    <col min="17" max="17" width="9.109375" style="1" customWidth="1"/>
    <col min="18" max="16384" width="9.109375" style="1" hidden="1"/>
  </cols>
  <sheetData>
    <row r="1" spans="1:16" ht="18" x14ac:dyDescent="0.25">
      <c r="A1" s="252" t="s">
        <v>30</v>
      </c>
      <c r="B1" s="252"/>
      <c r="C1" s="252"/>
      <c r="D1" s="252"/>
      <c r="E1" s="252"/>
      <c r="F1" s="252"/>
      <c r="G1" s="252"/>
    </row>
    <row r="2" spans="1:16" ht="14.4" thickBot="1" x14ac:dyDescent="0.3"/>
    <row r="3" spans="1:16" x14ac:dyDescent="0.25">
      <c r="A3" s="254" t="s">
        <v>31</v>
      </c>
      <c r="B3" s="233" t="s">
        <v>4</v>
      </c>
      <c r="C3" s="233"/>
      <c r="D3" s="233"/>
      <c r="E3" s="233" t="s">
        <v>19</v>
      </c>
      <c r="F3" s="233"/>
      <c r="G3" s="233"/>
      <c r="H3" s="233" t="s">
        <v>20</v>
      </c>
      <c r="I3" s="233"/>
      <c r="J3" s="233"/>
      <c r="K3" s="233" t="s">
        <v>21</v>
      </c>
      <c r="L3" s="233"/>
      <c r="M3" s="233"/>
      <c r="N3" s="233" t="s">
        <v>22</v>
      </c>
      <c r="O3" s="233"/>
      <c r="P3" s="234"/>
    </row>
    <row r="4" spans="1:16" s="5" customFormat="1" ht="27.6" x14ac:dyDescent="0.25">
      <c r="A4" s="255"/>
      <c r="B4" s="3" t="s">
        <v>57</v>
      </c>
      <c r="C4" s="3" t="s">
        <v>381</v>
      </c>
      <c r="D4" s="3" t="s">
        <v>58</v>
      </c>
      <c r="E4" s="3" t="s">
        <v>57</v>
      </c>
      <c r="F4" s="3" t="s">
        <v>381</v>
      </c>
      <c r="G4" s="3" t="s">
        <v>58</v>
      </c>
      <c r="H4" s="3" t="s">
        <v>57</v>
      </c>
      <c r="I4" s="3" t="s">
        <v>381</v>
      </c>
      <c r="J4" s="3" t="s">
        <v>58</v>
      </c>
      <c r="K4" s="3" t="s">
        <v>57</v>
      </c>
      <c r="L4" s="3" t="s">
        <v>381</v>
      </c>
      <c r="M4" s="3" t="s">
        <v>58</v>
      </c>
      <c r="N4" s="3" t="s">
        <v>57</v>
      </c>
      <c r="O4" s="3" t="s">
        <v>381</v>
      </c>
      <c r="P4" s="4" t="s">
        <v>58</v>
      </c>
    </row>
    <row r="5" spans="1:16" x14ac:dyDescent="0.25">
      <c r="A5" s="6" t="s">
        <v>60</v>
      </c>
      <c r="B5" s="78"/>
      <c r="C5" s="7"/>
      <c r="D5" s="91"/>
      <c r="E5" s="78"/>
      <c r="F5" s="7"/>
      <c r="G5" s="91"/>
      <c r="H5" s="78"/>
      <c r="I5" s="7"/>
      <c r="J5" s="91"/>
      <c r="K5" s="78"/>
      <c r="L5" s="7"/>
      <c r="M5" s="91"/>
      <c r="N5" s="78"/>
      <c r="O5" s="7"/>
      <c r="P5" s="93"/>
    </row>
    <row r="6" spans="1:16" x14ac:dyDescent="0.25">
      <c r="A6" s="8" t="s">
        <v>33</v>
      </c>
      <c r="B6" s="211"/>
      <c r="C6" s="212"/>
      <c r="D6" s="179">
        <f>B6*C6</f>
        <v>0</v>
      </c>
      <c r="E6" s="213"/>
      <c r="F6" s="214"/>
      <c r="G6" s="181">
        <f>E6*F6</f>
        <v>0</v>
      </c>
      <c r="H6" s="211"/>
      <c r="I6" s="212"/>
      <c r="J6" s="179">
        <f>H6*I6</f>
        <v>0</v>
      </c>
      <c r="K6" s="213"/>
      <c r="L6" s="214"/>
      <c r="M6" s="181">
        <f>K6*L6</f>
        <v>0</v>
      </c>
      <c r="N6" s="211"/>
      <c r="O6" s="212"/>
      <c r="P6" s="182">
        <f>N6*O6</f>
        <v>0</v>
      </c>
    </row>
    <row r="7" spans="1:16" x14ac:dyDescent="0.25">
      <c r="A7" s="8" t="s">
        <v>34</v>
      </c>
      <c r="B7" s="211"/>
      <c r="C7" s="212"/>
      <c r="D7" s="179">
        <f t="shared" ref="D7:D16" si="0">B7*C7</f>
        <v>0</v>
      </c>
      <c r="E7" s="213"/>
      <c r="F7" s="214"/>
      <c r="G7" s="181">
        <f t="shared" ref="G7:G17" si="1">E7*F7</f>
        <v>0</v>
      </c>
      <c r="H7" s="211"/>
      <c r="I7" s="212"/>
      <c r="J7" s="179">
        <f t="shared" ref="J7:J17" si="2">H7*I7</f>
        <v>0</v>
      </c>
      <c r="K7" s="213"/>
      <c r="L7" s="214"/>
      <c r="M7" s="181">
        <f t="shared" ref="M7:M17" si="3">K7*L7</f>
        <v>0</v>
      </c>
      <c r="N7" s="211"/>
      <c r="O7" s="212"/>
      <c r="P7" s="182">
        <f t="shared" ref="P7:P17" si="4">N7*O7</f>
        <v>0</v>
      </c>
    </row>
    <row r="8" spans="1:16" x14ac:dyDescent="0.25">
      <c r="A8" s="8" t="s">
        <v>35</v>
      </c>
      <c r="B8" s="211"/>
      <c r="C8" s="212"/>
      <c r="D8" s="179">
        <f t="shared" si="0"/>
        <v>0</v>
      </c>
      <c r="E8" s="213"/>
      <c r="F8" s="214"/>
      <c r="G8" s="181">
        <f t="shared" si="1"/>
        <v>0</v>
      </c>
      <c r="H8" s="211"/>
      <c r="I8" s="212"/>
      <c r="J8" s="179">
        <f t="shared" si="2"/>
        <v>0</v>
      </c>
      <c r="K8" s="213"/>
      <c r="L8" s="214"/>
      <c r="M8" s="181">
        <f t="shared" si="3"/>
        <v>0</v>
      </c>
      <c r="N8" s="211"/>
      <c r="O8" s="212"/>
      <c r="P8" s="182">
        <f t="shared" si="4"/>
        <v>0</v>
      </c>
    </row>
    <row r="9" spans="1:16" x14ac:dyDescent="0.25">
      <c r="A9" s="8" t="s">
        <v>36</v>
      </c>
      <c r="B9" s="211"/>
      <c r="C9" s="212"/>
      <c r="D9" s="179">
        <f t="shared" si="0"/>
        <v>0</v>
      </c>
      <c r="E9" s="213"/>
      <c r="F9" s="214"/>
      <c r="G9" s="181">
        <f t="shared" si="1"/>
        <v>0</v>
      </c>
      <c r="H9" s="211"/>
      <c r="I9" s="212"/>
      <c r="J9" s="179">
        <f t="shared" si="2"/>
        <v>0</v>
      </c>
      <c r="K9" s="213"/>
      <c r="L9" s="214"/>
      <c r="M9" s="181">
        <f t="shared" si="3"/>
        <v>0</v>
      </c>
      <c r="N9" s="211"/>
      <c r="O9" s="212"/>
      <c r="P9" s="182">
        <f t="shared" si="4"/>
        <v>0</v>
      </c>
    </row>
    <row r="10" spans="1:16" x14ac:dyDescent="0.25">
      <c r="A10" s="8" t="s">
        <v>37</v>
      </c>
      <c r="B10" s="211"/>
      <c r="C10" s="212"/>
      <c r="D10" s="179">
        <f t="shared" si="0"/>
        <v>0</v>
      </c>
      <c r="E10" s="213"/>
      <c r="F10" s="214"/>
      <c r="G10" s="181">
        <f t="shared" si="1"/>
        <v>0</v>
      </c>
      <c r="H10" s="211"/>
      <c r="I10" s="212"/>
      <c r="J10" s="179">
        <f t="shared" si="2"/>
        <v>0</v>
      </c>
      <c r="K10" s="213"/>
      <c r="L10" s="214"/>
      <c r="M10" s="181">
        <f t="shared" si="3"/>
        <v>0</v>
      </c>
      <c r="N10" s="211"/>
      <c r="O10" s="212"/>
      <c r="P10" s="182">
        <f t="shared" si="4"/>
        <v>0</v>
      </c>
    </row>
    <row r="11" spans="1:16" x14ac:dyDescent="0.25">
      <c r="A11" s="8" t="s">
        <v>38</v>
      </c>
      <c r="B11" s="211"/>
      <c r="C11" s="212"/>
      <c r="D11" s="179">
        <f t="shared" si="0"/>
        <v>0</v>
      </c>
      <c r="E11" s="213"/>
      <c r="F11" s="214"/>
      <c r="G11" s="181">
        <f t="shared" si="1"/>
        <v>0</v>
      </c>
      <c r="H11" s="211"/>
      <c r="I11" s="212"/>
      <c r="J11" s="179">
        <f t="shared" si="2"/>
        <v>0</v>
      </c>
      <c r="K11" s="213"/>
      <c r="L11" s="214"/>
      <c r="M11" s="181">
        <f t="shared" si="3"/>
        <v>0</v>
      </c>
      <c r="N11" s="211"/>
      <c r="O11" s="212"/>
      <c r="P11" s="182">
        <f t="shared" si="4"/>
        <v>0</v>
      </c>
    </row>
    <row r="12" spans="1:16" x14ac:dyDescent="0.25">
      <c r="A12" s="8" t="s">
        <v>39</v>
      </c>
      <c r="B12" s="211"/>
      <c r="C12" s="212"/>
      <c r="D12" s="179">
        <f t="shared" si="0"/>
        <v>0</v>
      </c>
      <c r="E12" s="213"/>
      <c r="F12" s="214"/>
      <c r="G12" s="181">
        <f t="shared" si="1"/>
        <v>0</v>
      </c>
      <c r="H12" s="211"/>
      <c r="I12" s="212"/>
      <c r="J12" s="179">
        <f t="shared" si="2"/>
        <v>0</v>
      </c>
      <c r="K12" s="213"/>
      <c r="L12" s="214"/>
      <c r="M12" s="181">
        <f t="shared" si="3"/>
        <v>0</v>
      </c>
      <c r="N12" s="211"/>
      <c r="O12" s="212"/>
      <c r="P12" s="182">
        <f t="shared" si="4"/>
        <v>0</v>
      </c>
    </row>
    <row r="13" spans="1:16" x14ac:dyDescent="0.25">
      <c r="A13" s="218" t="s">
        <v>384</v>
      </c>
      <c r="B13" s="211"/>
      <c r="C13" s="212"/>
      <c r="D13" s="179">
        <f t="shared" si="0"/>
        <v>0</v>
      </c>
      <c r="E13" s="213"/>
      <c r="F13" s="214"/>
      <c r="G13" s="181">
        <f t="shared" si="1"/>
        <v>0</v>
      </c>
      <c r="H13" s="211"/>
      <c r="I13" s="212"/>
      <c r="J13" s="179">
        <f t="shared" si="2"/>
        <v>0</v>
      </c>
      <c r="K13" s="213"/>
      <c r="L13" s="214"/>
      <c r="M13" s="181">
        <f t="shared" si="3"/>
        <v>0</v>
      </c>
      <c r="N13" s="211"/>
      <c r="O13" s="212"/>
      <c r="P13" s="182">
        <f t="shared" si="4"/>
        <v>0</v>
      </c>
    </row>
    <row r="14" spans="1:16" x14ac:dyDescent="0.25">
      <c r="A14" s="218" t="s">
        <v>384</v>
      </c>
      <c r="B14" s="211"/>
      <c r="C14" s="212"/>
      <c r="D14" s="179">
        <f t="shared" si="0"/>
        <v>0</v>
      </c>
      <c r="E14" s="213"/>
      <c r="F14" s="214"/>
      <c r="G14" s="181">
        <f t="shared" si="1"/>
        <v>0</v>
      </c>
      <c r="H14" s="211"/>
      <c r="I14" s="212"/>
      <c r="J14" s="179">
        <f t="shared" si="2"/>
        <v>0</v>
      </c>
      <c r="K14" s="213"/>
      <c r="L14" s="214"/>
      <c r="M14" s="181">
        <f t="shared" si="3"/>
        <v>0</v>
      </c>
      <c r="N14" s="211"/>
      <c r="O14" s="212"/>
      <c r="P14" s="182">
        <f t="shared" si="4"/>
        <v>0</v>
      </c>
    </row>
    <row r="15" spans="1:16" x14ac:dyDescent="0.25">
      <c r="A15" s="218" t="s">
        <v>384</v>
      </c>
      <c r="B15" s="211"/>
      <c r="C15" s="212"/>
      <c r="D15" s="179">
        <f t="shared" si="0"/>
        <v>0</v>
      </c>
      <c r="E15" s="213"/>
      <c r="F15" s="214"/>
      <c r="G15" s="181">
        <f t="shared" si="1"/>
        <v>0</v>
      </c>
      <c r="H15" s="211"/>
      <c r="I15" s="212"/>
      <c r="J15" s="179">
        <f t="shared" si="2"/>
        <v>0</v>
      </c>
      <c r="K15" s="213"/>
      <c r="L15" s="214"/>
      <c r="M15" s="181">
        <f t="shared" si="3"/>
        <v>0</v>
      </c>
      <c r="N15" s="211"/>
      <c r="O15" s="212"/>
      <c r="P15" s="182">
        <f t="shared" si="4"/>
        <v>0</v>
      </c>
    </row>
    <row r="16" spans="1:16" x14ac:dyDescent="0.25">
      <c r="A16" s="218" t="s">
        <v>384</v>
      </c>
      <c r="B16" s="211"/>
      <c r="C16" s="212"/>
      <c r="D16" s="179">
        <f t="shared" si="0"/>
        <v>0</v>
      </c>
      <c r="E16" s="213"/>
      <c r="F16" s="214"/>
      <c r="G16" s="181">
        <f t="shared" si="1"/>
        <v>0</v>
      </c>
      <c r="H16" s="211"/>
      <c r="I16" s="212"/>
      <c r="J16" s="179">
        <f t="shared" si="2"/>
        <v>0</v>
      </c>
      <c r="K16" s="213"/>
      <c r="L16" s="214"/>
      <c r="M16" s="181">
        <f t="shared" si="3"/>
        <v>0</v>
      </c>
      <c r="N16" s="211"/>
      <c r="O16" s="212"/>
      <c r="P16" s="182">
        <f t="shared" si="4"/>
        <v>0</v>
      </c>
    </row>
    <row r="17" spans="1:16" x14ac:dyDescent="0.25">
      <c r="A17" s="218" t="s">
        <v>384</v>
      </c>
      <c r="B17" s="211"/>
      <c r="C17" s="212"/>
      <c r="D17" s="179">
        <f>B17*C17</f>
        <v>0</v>
      </c>
      <c r="E17" s="213"/>
      <c r="F17" s="214"/>
      <c r="G17" s="181">
        <f t="shared" si="1"/>
        <v>0</v>
      </c>
      <c r="H17" s="211"/>
      <c r="I17" s="212"/>
      <c r="J17" s="179">
        <f t="shared" si="2"/>
        <v>0</v>
      </c>
      <c r="K17" s="213"/>
      <c r="L17" s="214"/>
      <c r="M17" s="181">
        <f t="shared" si="3"/>
        <v>0</v>
      </c>
      <c r="N17" s="211"/>
      <c r="O17" s="212"/>
      <c r="P17" s="182">
        <f t="shared" si="4"/>
        <v>0</v>
      </c>
    </row>
    <row r="18" spans="1:16" s="90" customFormat="1" ht="14.4" x14ac:dyDescent="0.3">
      <c r="A18" s="9" t="s">
        <v>40</v>
      </c>
      <c r="B18" s="96">
        <f t="shared" ref="B18:P18" si="5">SUM(B6:B17)</f>
        <v>0</v>
      </c>
      <c r="C18" s="180"/>
      <c r="D18" s="179">
        <f t="shared" si="5"/>
        <v>0</v>
      </c>
      <c r="E18" s="98">
        <f t="shared" si="5"/>
        <v>0</v>
      </c>
      <c r="F18" s="180"/>
      <c r="G18" s="181">
        <f t="shared" si="5"/>
        <v>0</v>
      </c>
      <c r="H18" s="96">
        <f t="shared" si="5"/>
        <v>0</v>
      </c>
      <c r="I18" s="180"/>
      <c r="J18" s="179">
        <f t="shared" si="5"/>
        <v>0</v>
      </c>
      <c r="K18" s="98">
        <f t="shared" si="5"/>
        <v>0</v>
      </c>
      <c r="L18" s="180"/>
      <c r="M18" s="181">
        <f t="shared" si="5"/>
        <v>0</v>
      </c>
      <c r="N18" s="96">
        <f t="shared" si="5"/>
        <v>0</v>
      </c>
      <c r="O18" s="180"/>
      <c r="P18" s="182">
        <f t="shared" si="5"/>
        <v>0</v>
      </c>
    </row>
    <row r="19" spans="1:16" x14ac:dyDescent="0.25">
      <c r="A19" s="8"/>
      <c r="B19" s="175"/>
      <c r="E19" s="175"/>
      <c r="H19" s="175"/>
      <c r="K19" s="175"/>
      <c r="N19" s="175"/>
      <c r="P19" s="94"/>
    </row>
    <row r="20" spans="1:16" x14ac:dyDescent="0.25">
      <c r="A20" s="6" t="s">
        <v>62</v>
      </c>
      <c r="B20" s="78"/>
      <c r="C20" s="7"/>
      <c r="D20" s="91"/>
      <c r="E20" s="78"/>
      <c r="F20" s="7"/>
      <c r="G20" s="91"/>
      <c r="H20" s="78"/>
      <c r="I20" s="7"/>
      <c r="J20" s="91"/>
      <c r="K20" s="78"/>
      <c r="L20" s="7"/>
      <c r="M20" s="91"/>
      <c r="N20" s="78"/>
      <c r="O20" s="7"/>
      <c r="P20" s="93"/>
    </row>
    <row r="21" spans="1:16" x14ac:dyDescent="0.25">
      <c r="A21" s="8" t="s">
        <v>41</v>
      </c>
      <c r="B21" s="211"/>
      <c r="C21" s="212"/>
      <c r="D21" s="179">
        <f>B21*C21</f>
        <v>0</v>
      </c>
      <c r="E21" s="213"/>
      <c r="F21" s="214"/>
      <c r="G21" s="181">
        <f>E21*F21</f>
        <v>0</v>
      </c>
      <c r="H21" s="211"/>
      <c r="I21" s="212"/>
      <c r="J21" s="179">
        <f>H21*I21</f>
        <v>0</v>
      </c>
      <c r="K21" s="213"/>
      <c r="L21" s="214"/>
      <c r="M21" s="181">
        <f>K21*L21</f>
        <v>0</v>
      </c>
      <c r="N21" s="211"/>
      <c r="O21" s="212"/>
      <c r="P21" s="182">
        <f>N21*O21</f>
        <v>0</v>
      </c>
    </row>
    <row r="22" spans="1:16" x14ac:dyDescent="0.25">
      <c r="A22" s="8" t="s">
        <v>42</v>
      </c>
      <c r="B22" s="211"/>
      <c r="C22" s="212"/>
      <c r="D22" s="179">
        <f t="shared" ref="D22:D30" si="6">B22*C22</f>
        <v>0</v>
      </c>
      <c r="E22" s="213"/>
      <c r="F22" s="214"/>
      <c r="G22" s="181">
        <f t="shared" ref="G22:G30" si="7">E22*F22</f>
        <v>0</v>
      </c>
      <c r="H22" s="211"/>
      <c r="I22" s="212"/>
      <c r="J22" s="179">
        <f t="shared" ref="J22:J30" si="8">H22*I22</f>
        <v>0</v>
      </c>
      <c r="K22" s="213"/>
      <c r="L22" s="214"/>
      <c r="M22" s="181">
        <f t="shared" ref="M22:M30" si="9">K22*L22</f>
        <v>0</v>
      </c>
      <c r="N22" s="211"/>
      <c r="O22" s="212"/>
      <c r="P22" s="182">
        <f t="shared" ref="P22:P30" si="10">N22*O22</f>
        <v>0</v>
      </c>
    </row>
    <row r="23" spans="1:16" x14ac:dyDescent="0.25">
      <c r="A23" s="8" t="s">
        <v>43</v>
      </c>
      <c r="B23" s="211"/>
      <c r="C23" s="212"/>
      <c r="D23" s="179">
        <f t="shared" si="6"/>
        <v>0</v>
      </c>
      <c r="E23" s="213"/>
      <c r="F23" s="214"/>
      <c r="G23" s="181">
        <f t="shared" si="7"/>
        <v>0</v>
      </c>
      <c r="H23" s="211"/>
      <c r="I23" s="212"/>
      <c r="J23" s="179">
        <f t="shared" si="8"/>
        <v>0</v>
      </c>
      <c r="K23" s="213"/>
      <c r="L23" s="214"/>
      <c r="M23" s="181">
        <f t="shared" si="9"/>
        <v>0</v>
      </c>
      <c r="N23" s="211"/>
      <c r="O23" s="212"/>
      <c r="P23" s="182">
        <f t="shared" si="10"/>
        <v>0</v>
      </c>
    </row>
    <row r="24" spans="1:16" x14ac:dyDescent="0.25">
      <c r="A24" s="8" t="s">
        <v>44</v>
      </c>
      <c r="B24" s="211"/>
      <c r="C24" s="212"/>
      <c r="D24" s="179">
        <f t="shared" si="6"/>
        <v>0</v>
      </c>
      <c r="E24" s="213"/>
      <c r="F24" s="214"/>
      <c r="G24" s="181">
        <f t="shared" si="7"/>
        <v>0</v>
      </c>
      <c r="H24" s="211"/>
      <c r="I24" s="212"/>
      <c r="J24" s="179">
        <f t="shared" si="8"/>
        <v>0</v>
      </c>
      <c r="K24" s="213"/>
      <c r="L24" s="214"/>
      <c r="M24" s="181">
        <f t="shared" si="9"/>
        <v>0</v>
      </c>
      <c r="N24" s="211"/>
      <c r="O24" s="212"/>
      <c r="P24" s="182">
        <f t="shared" si="10"/>
        <v>0</v>
      </c>
    </row>
    <row r="25" spans="1:16" x14ac:dyDescent="0.25">
      <c r="A25" s="8" t="s">
        <v>45</v>
      </c>
      <c r="B25" s="211"/>
      <c r="C25" s="212"/>
      <c r="D25" s="179">
        <f t="shared" si="6"/>
        <v>0</v>
      </c>
      <c r="E25" s="213"/>
      <c r="F25" s="214"/>
      <c r="G25" s="181">
        <f t="shared" si="7"/>
        <v>0</v>
      </c>
      <c r="H25" s="211"/>
      <c r="I25" s="212"/>
      <c r="J25" s="179">
        <f t="shared" si="8"/>
        <v>0</v>
      </c>
      <c r="K25" s="213"/>
      <c r="L25" s="214"/>
      <c r="M25" s="181">
        <f t="shared" si="9"/>
        <v>0</v>
      </c>
      <c r="N25" s="211"/>
      <c r="O25" s="212"/>
      <c r="P25" s="182">
        <f t="shared" si="10"/>
        <v>0</v>
      </c>
    </row>
    <row r="26" spans="1:16" x14ac:dyDescent="0.25">
      <c r="A26" s="218" t="s">
        <v>384</v>
      </c>
      <c r="B26" s="211"/>
      <c r="C26" s="212"/>
      <c r="D26" s="179">
        <f t="shared" si="6"/>
        <v>0</v>
      </c>
      <c r="E26" s="213"/>
      <c r="F26" s="214"/>
      <c r="G26" s="181">
        <f t="shared" si="7"/>
        <v>0</v>
      </c>
      <c r="H26" s="211"/>
      <c r="I26" s="212"/>
      <c r="J26" s="179">
        <f t="shared" si="8"/>
        <v>0</v>
      </c>
      <c r="K26" s="213"/>
      <c r="L26" s="214"/>
      <c r="M26" s="181">
        <f t="shared" si="9"/>
        <v>0</v>
      </c>
      <c r="N26" s="211"/>
      <c r="O26" s="212"/>
      <c r="P26" s="182">
        <f t="shared" si="10"/>
        <v>0</v>
      </c>
    </row>
    <row r="27" spans="1:16" x14ac:dyDescent="0.25">
      <c r="A27" s="218" t="s">
        <v>384</v>
      </c>
      <c r="B27" s="211"/>
      <c r="C27" s="212"/>
      <c r="D27" s="179">
        <f t="shared" si="6"/>
        <v>0</v>
      </c>
      <c r="E27" s="213"/>
      <c r="F27" s="214"/>
      <c r="G27" s="181">
        <f t="shared" si="7"/>
        <v>0</v>
      </c>
      <c r="H27" s="211"/>
      <c r="I27" s="212"/>
      <c r="J27" s="179">
        <f t="shared" si="8"/>
        <v>0</v>
      </c>
      <c r="K27" s="213"/>
      <c r="L27" s="214"/>
      <c r="M27" s="181">
        <f t="shared" si="9"/>
        <v>0</v>
      </c>
      <c r="N27" s="211"/>
      <c r="O27" s="212"/>
      <c r="P27" s="182">
        <f t="shared" si="10"/>
        <v>0</v>
      </c>
    </row>
    <row r="28" spans="1:16" x14ac:dyDescent="0.25">
      <c r="A28" s="218" t="s">
        <v>384</v>
      </c>
      <c r="B28" s="211"/>
      <c r="C28" s="212"/>
      <c r="D28" s="179">
        <f t="shared" si="6"/>
        <v>0</v>
      </c>
      <c r="E28" s="213"/>
      <c r="F28" s="214"/>
      <c r="G28" s="181">
        <f t="shared" si="7"/>
        <v>0</v>
      </c>
      <c r="H28" s="211"/>
      <c r="I28" s="212"/>
      <c r="J28" s="179">
        <f t="shared" si="8"/>
        <v>0</v>
      </c>
      <c r="K28" s="213"/>
      <c r="L28" s="214"/>
      <c r="M28" s="181">
        <f t="shared" si="9"/>
        <v>0</v>
      </c>
      <c r="N28" s="211"/>
      <c r="O28" s="212"/>
      <c r="P28" s="182">
        <f t="shared" si="10"/>
        <v>0</v>
      </c>
    </row>
    <row r="29" spans="1:16" x14ac:dyDescent="0.25">
      <c r="A29" s="218" t="s">
        <v>384</v>
      </c>
      <c r="B29" s="211"/>
      <c r="C29" s="212"/>
      <c r="D29" s="179">
        <f t="shared" si="6"/>
        <v>0</v>
      </c>
      <c r="E29" s="213"/>
      <c r="F29" s="214"/>
      <c r="G29" s="181">
        <f t="shared" si="7"/>
        <v>0</v>
      </c>
      <c r="H29" s="211"/>
      <c r="I29" s="212"/>
      <c r="J29" s="179">
        <f t="shared" si="8"/>
        <v>0</v>
      </c>
      <c r="K29" s="213"/>
      <c r="L29" s="214"/>
      <c r="M29" s="181">
        <f t="shared" si="9"/>
        <v>0</v>
      </c>
      <c r="N29" s="211"/>
      <c r="O29" s="212"/>
      <c r="P29" s="182">
        <f t="shared" si="10"/>
        <v>0</v>
      </c>
    </row>
    <row r="30" spans="1:16" x14ac:dyDescent="0.25">
      <c r="A30" s="218" t="s">
        <v>384</v>
      </c>
      <c r="B30" s="211"/>
      <c r="C30" s="212"/>
      <c r="D30" s="179">
        <f t="shared" si="6"/>
        <v>0</v>
      </c>
      <c r="E30" s="213"/>
      <c r="F30" s="214"/>
      <c r="G30" s="181">
        <f t="shared" si="7"/>
        <v>0</v>
      </c>
      <c r="H30" s="211"/>
      <c r="I30" s="212"/>
      <c r="J30" s="179">
        <f t="shared" si="8"/>
        <v>0</v>
      </c>
      <c r="K30" s="213"/>
      <c r="L30" s="214"/>
      <c r="M30" s="181">
        <f t="shared" si="9"/>
        <v>0</v>
      </c>
      <c r="N30" s="211"/>
      <c r="O30" s="212"/>
      <c r="P30" s="182">
        <f t="shared" si="10"/>
        <v>0</v>
      </c>
    </row>
    <row r="31" spans="1:16" s="90" customFormat="1" ht="14.4" x14ac:dyDescent="0.3">
      <c r="A31" s="9" t="s">
        <v>61</v>
      </c>
      <c r="B31" s="96">
        <f t="shared" ref="B31:P31" si="11">SUM(B21:B30)</f>
        <v>0</v>
      </c>
      <c r="C31"/>
      <c r="D31" s="179">
        <f t="shared" si="11"/>
        <v>0</v>
      </c>
      <c r="E31" s="98">
        <f t="shared" si="11"/>
        <v>0</v>
      </c>
      <c r="F31" s="180"/>
      <c r="G31" s="181">
        <f t="shared" si="11"/>
        <v>0</v>
      </c>
      <c r="H31" s="96">
        <f t="shared" si="11"/>
        <v>0</v>
      </c>
      <c r="I31"/>
      <c r="J31" s="179">
        <f t="shared" si="11"/>
        <v>0</v>
      </c>
      <c r="K31" s="98">
        <f t="shared" si="11"/>
        <v>0</v>
      </c>
      <c r="L31" s="180"/>
      <c r="M31" s="181">
        <f t="shared" si="11"/>
        <v>0</v>
      </c>
      <c r="N31" s="96">
        <f t="shared" si="11"/>
        <v>0</v>
      </c>
      <c r="O31"/>
      <c r="P31" s="182">
        <f t="shared" si="11"/>
        <v>0</v>
      </c>
    </row>
    <row r="32" spans="1:16" ht="14.4" x14ac:dyDescent="0.3">
      <c r="A32" s="8"/>
      <c r="B32" s="175"/>
      <c r="C32" s="170"/>
      <c r="D32" s="170"/>
      <c r="E32" s="170"/>
      <c r="F32" s="170"/>
      <c r="G32" s="170"/>
      <c r="H32" s="170"/>
      <c r="I32" s="170"/>
      <c r="J32" s="170"/>
      <c r="K32" s="170"/>
      <c r="L32" s="170"/>
      <c r="M32" s="170"/>
      <c r="N32" s="170"/>
      <c r="O32" s="170"/>
      <c r="P32" s="183"/>
    </row>
    <row r="33" spans="1:16" s="90" customFormat="1" ht="15" thickBot="1" x14ac:dyDescent="0.35">
      <c r="A33" s="11" t="s">
        <v>46</v>
      </c>
      <c r="B33" s="99">
        <f t="shared" ref="B33:P33" si="12">B18+B31</f>
        <v>0</v>
      </c>
      <c r="C33" s="184"/>
      <c r="D33" s="185">
        <f t="shared" si="12"/>
        <v>0</v>
      </c>
      <c r="E33" s="100">
        <f t="shared" si="12"/>
        <v>0</v>
      </c>
      <c r="F33" s="176"/>
      <c r="G33" s="181">
        <f t="shared" si="12"/>
        <v>0</v>
      </c>
      <c r="H33" s="99">
        <f t="shared" si="12"/>
        <v>0</v>
      </c>
      <c r="I33" s="184"/>
      <c r="J33" s="185">
        <f t="shared" si="12"/>
        <v>0</v>
      </c>
      <c r="K33" s="100">
        <f t="shared" si="12"/>
        <v>0</v>
      </c>
      <c r="L33" s="176"/>
      <c r="M33" s="101">
        <f t="shared" si="12"/>
        <v>0</v>
      </c>
      <c r="N33" s="99">
        <f t="shared" si="12"/>
        <v>0</v>
      </c>
      <c r="O33" s="184"/>
      <c r="P33" s="186">
        <f t="shared" si="12"/>
        <v>0</v>
      </c>
    </row>
    <row r="34" spans="1:16" customFormat="1" ht="14.4" x14ac:dyDescent="0.3">
      <c r="B34" s="97"/>
      <c r="D34" s="92"/>
      <c r="E34" s="97"/>
      <c r="G34" s="92"/>
      <c r="H34" s="97"/>
      <c r="J34" s="92"/>
      <c r="K34" s="97"/>
      <c r="M34" s="92"/>
      <c r="N34" s="97"/>
      <c r="P34" s="92"/>
    </row>
    <row r="35" spans="1:16" customFormat="1" ht="15" thickBot="1" x14ac:dyDescent="0.35">
      <c r="B35" s="97"/>
      <c r="D35" s="92"/>
      <c r="E35" s="97"/>
      <c r="G35" s="92"/>
      <c r="H35" s="97"/>
      <c r="J35" s="92"/>
      <c r="K35" s="97"/>
      <c r="M35" s="92"/>
      <c r="N35" s="97"/>
      <c r="P35" s="92"/>
    </row>
    <row r="36" spans="1:16" ht="15" customHeight="1" x14ac:dyDescent="0.25">
      <c r="A36" s="254" t="s">
        <v>65</v>
      </c>
      <c r="B36" s="233" t="s">
        <v>4</v>
      </c>
      <c r="C36" s="233"/>
      <c r="D36" s="233"/>
      <c r="E36" s="233" t="s">
        <v>19</v>
      </c>
      <c r="F36" s="233"/>
      <c r="G36" s="233"/>
      <c r="H36" s="233" t="s">
        <v>20</v>
      </c>
      <c r="I36" s="233"/>
      <c r="J36" s="233"/>
      <c r="K36" s="233" t="s">
        <v>21</v>
      </c>
      <c r="L36" s="233"/>
      <c r="M36" s="233"/>
      <c r="N36" s="233" t="s">
        <v>22</v>
      </c>
      <c r="O36" s="233"/>
      <c r="P36" s="234"/>
    </row>
    <row r="37" spans="1:16" s="14" customFormat="1" ht="27.6" x14ac:dyDescent="0.3">
      <c r="A37" s="255"/>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25">
      <c r="A38" s="6" t="s">
        <v>63</v>
      </c>
      <c r="B38" s="78"/>
      <c r="C38" s="7"/>
      <c r="D38" s="91"/>
      <c r="E38" s="78"/>
      <c r="F38" s="7"/>
      <c r="G38" s="91"/>
      <c r="H38" s="78"/>
      <c r="I38" s="7"/>
      <c r="J38" s="91"/>
      <c r="K38" s="78"/>
      <c r="L38" s="7"/>
      <c r="M38" s="91"/>
      <c r="N38" s="78"/>
      <c r="O38" s="7"/>
      <c r="P38" s="93"/>
    </row>
    <row r="39" spans="1:16" x14ac:dyDescent="0.25">
      <c r="A39" s="8" t="s">
        <v>47</v>
      </c>
      <c r="B39" s="211"/>
      <c r="C39" s="212"/>
      <c r="D39" s="179">
        <f>B39*C39</f>
        <v>0</v>
      </c>
      <c r="E39" s="213"/>
      <c r="F39" s="214"/>
      <c r="G39" s="181">
        <f>E39*F39</f>
        <v>0</v>
      </c>
      <c r="H39" s="211"/>
      <c r="I39" s="212"/>
      <c r="J39" s="179">
        <f>H39*I39</f>
        <v>0</v>
      </c>
      <c r="K39" s="213"/>
      <c r="L39" s="214"/>
      <c r="M39" s="181">
        <f t="shared" ref="M39:M50" si="13">K39*L39</f>
        <v>0</v>
      </c>
      <c r="N39" s="211"/>
      <c r="O39" s="212"/>
      <c r="P39" s="182">
        <f>N39*O39</f>
        <v>0</v>
      </c>
    </row>
    <row r="40" spans="1:16" x14ac:dyDescent="0.25">
      <c r="A40" s="8" t="s">
        <v>48</v>
      </c>
      <c r="B40" s="211"/>
      <c r="C40" s="212"/>
      <c r="D40" s="179">
        <f t="shared" ref="D40:D50" si="14">B40*C40</f>
        <v>0</v>
      </c>
      <c r="E40" s="213"/>
      <c r="F40" s="214"/>
      <c r="G40" s="181">
        <f t="shared" ref="G40:G50" si="15">E40*F40</f>
        <v>0</v>
      </c>
      <c r="H40" s="211"/>
      <c r="I40" s="212"/>
      <c r="J40" s="179">
        <f t="shared" ref="J40:J50" si="16">H40*I40</f>
        <v>0</v>
      </c>
      <c r="K40" s="213"/>
      <c r="L40" s="214"/>
      <c r="M40" s="181">
        <f t="shared" si="13"/>
        <v>0</v>
      </c>
      <c r="N40" s="211"/>
      <c r="O40" s="212"/>
      <c r="P40" s="182">
        <f t="shared" ref="P40:P50" si="17">N40*O40</f>
        <v>0</v>
      </c>
    </row>
    <row r="41" spans="1:16" x14ac:dyDescent="0.25">
      <c r="A41" s="8" t="s">
        <v>49</v>
      </c>
      <c r="B41" s="211"/>
      <c r="C41" s="212"/>
      <c r="D41" s="179">
        <f t="shared" si="14"/>
        <v>0</v>
      </c>
      <c r="E41" s="213"/>
      <c r="F41" s="214"/>
      <c r="G41" s="181">
        <f t="shared" si="15"/>
        <v>0</v>
      </c>
      <c r="H41" s="211"/>
      <c r="I41" s="212"/>
      <c r="J41" s="179">
        <f t="shared" si="16"/>
        <v>0</v>
      </c>
      <c r="K41" s="213"/>
      <c r="L41" s="214"/>
      <c r="M41" s="181">
        <f t="shared" si="13"/>
        <v>0</v>
      </c>
      <c r="N41" s="211"/>
      <c r="O41" s="212"/>
      <c r="P41" s="182">
        <f t="shared" si="17"/>
        <v>0</v>
      </c>
    </row>
    <row r="42" spans="1:16" x14ac:dyDescent="0.25">
      <c r="A42" s="8" t="s">
        <v>50</v>
      </c>
      <c r="B42" s="211"/>
      <c r="C42" s="212"/>
      <c r="D42" s="179">
        <f t="shared" si="14"/>
        <v>0</v>
      </c>
      <c r="E42" s="213"/>
      <c r="F42" s="214"/>
      <c r="G42" s="181">
        <f t="shared" si="15"/>
        <v>0</v>
      </c>
      <c r="H42" s="211"/>
      <c r="I42" s="212"/>
      <c r="J42" s="179">
        <f t="shared" si="16"/>
        <v>0</v>
      </c>
      <c r="K42" s="213"/>
      <c r="L42" s="214"/>
      <c r="M42" s="181">
        <f t="shared" si="13"/>
        <v>0</v>
      </c>
      <c r="N42" s="211"/>
      <c r="O42" s="212"/>
      <c r="P42" s="182">
        <f t="shared" si="17"/>
        <v>0</v>
      </c>
    </row>
    <row r="43" spans="1:16" x14ac:dyDescent="0.25">
      <c r="A43" s="8" t="s">
        <v>51</v>
      </c>
      <c r="B43" s="211"/>
      <c r="C43" s="212"/>
      <c r="D43" s="179">
        <f t="shared" si="14"/>
        <v>0</v>
      </c>
      <c r="E43" s="213"/>
      <c r="F43" s="214"/>
      <c r="G43" s="181">
        <f t="shared" si="15"/>
        <v>0</v>
      </c>
      <c r="H43" s="211"/>
      <c r="I43" s="212"/>
      <c r="J43" s="179">
        <f t="shared" si="16"/>
        <v>0</v>
      </c>
      <c r="K43" s="213"/>
      <c r="L43" s="214"/>
      <c r="M43" s="181">
        <f t="shared" si="13"/>
        <v>0</v>
      </c>
      <c r="N43" s="211"/>
      <c r="O43" s="212"/>
      <c r="P43" s="182">
        <f t="shared" si="17"/>
        <v>0</v>
      </c>
    </row>
    <row r="44" spans="1:16" x14ac:dyDescent="0.25">
      <c r="A44" s="8" t="s">
        <v>52</v>
      </c>
      <c r="B44" s="211"/>
      <c r="C44" s="212"/>
      <c r="D44" s="179">
        <f t="shared" si="14"/>
        <v>0</v>
      </c>
      <c r="E44" s="213"/>
      <c r="F44" s="214"/>
      <c r="G44" s="181">
        <f t="shared" si="15"/>
        <v>0</v>
      </c>
      <c r="H44" s="211"/>
      <c r="I44" s="212"/>
      <c r="J44" s="179">
        <f t="shared" si="16"/>
        <v>0</v>
      </c>
      <c r="K44" s="213"/>
      <c r="L44" s="214"/>
      <c r="M44" s="181">
        <f t="shared" si="13"/>
        <v>0</v>
      </c>
      <c r="N44" s="211"/>
      <c r="O44" s="212"/>
      <c r="P44" s="182">
        <f t="shared" si="17"/>
        <v>0</v>
      </c>
    </row>
    <row r="45" spans="1:16" x14ac:dyDescent="0.25">
      <c r="A45" s="8" t="s">
        <v>53</v>
      </c>
      <c r="B45" s="211"/>
      <c r="C45" s="212"/>
      <c r="D45" s="179">
        <f t="shared" si="14"/>
        <v>0</v>
      </c>
      <c r="E45" s="213"/>
      <c r="F45" s="214"/>
      <c r="G45" s="181">
        <f t="shared" si="15"/>
        <v>0</v>
      </c>
      <c r="H45" s="211"/>
      <c r="I45" s="212"/>
      <c r="J45" s="179">
        <f t="shared" si="16"/>
        <v>0</v>
      </c>
      <c r="K45" s="213"/>
      <c r="L45" s="214"/>
      <c r="M45" s="181">
        <f t="shared" si="13"/>
        <v>0</v>
      </c>
      <c r="N45" s="211"/>
      <c r="O45" s="212"/>
      <c r="P45" s="182">
        <f t="shared" si="17"/>
        <v>0</v>
      </c>
    </row>
    <row r="46" spans="1:16" x14ac:dyDescent="0.25">
      <c r="A46" s="218" t="s">
        <v>384</v>
      </c>
      <c r="B46" s="211"/>
      <c r="C46" s="212"/>
      <c r="D46" s="179">
        <f t="shared" si="14"/>
        <v>0</v>
      </c>
      <c r="E46" s="213"/>
      <c r="F46" s="214"/>
      <c r="G46" s="181">
        <f t="shared" si="15"/>
        <v>0</v>
      </c>
      <c r="H46" s="211"/>
      <c r="I46" s="212"/>
      <c r="J46" s="179">
        <f t="shared" si="16"/>
        <v>0</v>
      </c>
      <c r="K46" s="213"/>
      <c r="L46" s="214"/>
      <c r="M46" s="181">
        <f t="shared" si="13"/>
        <v>0</v>
      </c>
      <c r="N46" s="211"/>
      <c r="O46" s="212"/>
      <c r="P46" s="182">
        <f t="shared" si="17"/>
        <v>0</v>
      </c>
    </row>
    <row r="47" spans="1:16" x14ac:dyDescent="0.25">
      <c r="A47" s="218" t="s">
        <v>384</v>
      </c>
      <c r="B47" s="211"/>
      <c r="C47" s="212"/>
      <c r="D47" s="179">
        <f t="shared" si="14"/>
        <v>0</v>
      </c>
      <c r="E47" s="213"/>
      <c r="F47" s="214"/>
      <c r="G47" s="181">
        <f t="shared" si="15"/>
        <v>0</v>
      </c>
      <c r="H47" s="211"/>
      <c r="I47" s="212"/>
      <c r="J47" s="179">
        <f t="shared" si="16"/>
        <v>0</v>
      </c>
      <c r="K47" s="213"/>
      <c r="L47" s="214"/>
      <c r="M47" s="181">
        <f t="shared" si="13"/>
        <v>0</v>
      </c>
      <c r="N47" s="211"/>
      <c r="O47" s="212"/>
      <c r="P47" s="182">
        <f t="shared" si="17"/>
        <v>0</v>
      </c>
    </row>
    <row r="48" spans="1:16" x14ac:dyDescent="0.25">
      <c r="A48" s="218" t="s">
        <v>384</v>
      </c>
      <c r="B48" s="211"/>
      <c r="C48" s="212"/>
      <c r="D48" s="179">
        <f t="shared" si="14"/>
        <v>0</v>
      </c>
      <c r="E48" s="213"/>
      <c r="F48" s="214"/>
      <c r="G48" s="181">
        <f t="shared" si="15"/>
        <v>0</v>
      </c>
      <c r="H48" s="211"/>
      <c r="I48" s="212"/>
      <c r="J48" s="179">
        <f t="shared" si="16"/>
        <v>0</v>
      </c>
      <c r="K48" s="213"/>
      <c r="L48" s="214"/>
      <c r="M48" s="181">
        <f t="shared" si="13"/>
        <v>0</v>
      </c>
      <c r="N48" s="211"/>
      <c r="O48" s="212"/>
      <c r="P48" s="182">
        <f t="shared" si="17"/>
        <v>0</v>
      </c>
    </row>
    <row r="49" spans="1:16" x14ac:dyDescent="0.25">
      <c r="A49" s="218" t="s">
        <v>384</v>
      </c>
      <c r="B49" s="211"/>
      <c r="C49" s="212"/>
      <c r="D49" s="179">
        <f t="shared" si="14"/>
        <v>0</v>
      </c>
      <c r="E49" s="213"/>
      <c r="F49" s="214"/>
      <c r="G49" s="181">
        <f t="shared" si="15"/>
        <v>0</v>
      </c>
      <c r="H49" s="211"/>
      <c r="I49" s="212"/>
      <c r="J49" s="179">
        <f t="shared" si="16"/>
        <v>0</v>
      </c>
      <c r="K49" s="213"/>
      <c r="L49" s="214"/>
      <c r="M49" s="181">
        <f t="shared" si="13"/>
        <v>0</v>
      </c>
      <c r="N49" s="211"/>
      <c r="O49" s="212"/>
      <c r="P49" s="182">
        <f t="shared" si="17"/>
        <v>0</v>
      </c>
    </row>
    <row r="50" spans="1:16" x14ac:dyDescent="0.25">
      <c r="A50" s="218" t="s">
        <v>384</v>
      </c>
      <c r="B50" s="211"/>
      <c r="C50" s="212"/>
      <c r="D50" s="179">
        <f t="shared" si="14"/>
        <v>0</v>
      </c>
      <c r="E50" s="213"/>
      <c r="F50" s="214"/>
      <c r="G50" s="181">
        <f t="shared" si="15"/>
        <v>0</v>
      </c>
      <c r="H50" s="211"/>
      <c r="I50" s="212"/>
      <c r="J50" s="179">
        <f t="shared" si="16"/>
        <v>0</v>
      </c>
      <c r="K50" s="213"/>
      <c r="L50" s="214"/>
      <c r="M50" s="181">
        <f t="shared" si="13"/>
        <v>0</v>
      </c>
      <c r="N50" s="211"/>
      <c r="O50" s="212"/>
      <c r="P50" s="182">
        <f t="shared" si="17"/>
        <v>0</v>
      </c>
    </row>
    <row r="51" spans="1:16" s="90" customFormat="1" ht="14.4" x14ac:dyDescent="0.3">
      <c r="A51" s="9" t="s">
        <v>54</v>
      </c>
      <c r="B51" s="170"/>
      <c r="C51" s="170"/>
      <c r="D51" s="179">
        <f>SUM(D39:D50)</f>
        <v>0</v>
      </c>
      <c r="E51" s="170"/>
      <c r="F51" s="170"/>
      <c r="G51" s="181">
        <f>SUM(G39:G50)</f>
        <v>0</v>
      </c>
      <c r="H51" s="170"/>
      <c r="I51" s="170"/>
      <c r="J51" s="179">
        <f>SUM(J39:J50)</f>
        <v>0</v>
      </c>
      <c r="K51" s="170"/>
      <c r="L51" s="170"/>
      <c r="M51" s="181">
        <f>SUM(M39:M50)</f>
        <v>0</v>
      </c>
      <c r="N51" s="170"/>
      <c r="O51" s="170"/>
      <c r="P51" s="182">
        <f>SUM(P39:P50)</f>
        <v>0</v>
      </c>
    </row>
    <row r="52" spans="1:16" x14ac:dyDescent="0.25">
      <c r="A52" s="8"/>
      <c r="B52" s="192"/>
      <c r="E52" s="192"/>
      <c r="H52" s="192"/>
      <c r="K52" s="192"/>
      <c r="N52" s="192"/>
      <c r="P52" s="94"/>
    </row>
    <row r="53" spans="1:16" x14ac:dyDescent="0.25">
      <c r="A53" s="6" t="s">
        <v>64</v>
      </c>
      <c r="B53" s="78"/>
      <c r="C53" s="7"/>
      <c r="D53" s="91"/>
      <c r="E53" s="78"/>
      <c r="F53" s="7"/>
      <c r="G53" s="91"/>
      <c r="H53" s="78"/>
      <c r="I53" s="7"/>
      <c r="J53" s="91"/>
      <c r="K53" s="78"/>
      <c r="L53" s="7"/>
      <c r="M53" s="91"/>
      <c r="N53" s="78"/>
      <c r="O53" s="7"/>
      <c r="P53" s="93"/>
    </row>
    <row r="54" spans="1:16" x14ac:dyDescent="0.25">
      <c r="A54" s="8" t="s">
        <v>47</v>
      </c>
      <c r="B54" s="211"/>
      <c r="C54" s="212"/>
      <c r="D54" s="179">
        <f>B54*C54</f>
        <v>0</v>
      </c>
      <c r="E54" s="213"/>
      <c r="F54" s="214"/>
      <c r="G54" s="181">
        <f>E54*F54</f>
        <v>0</v>
      </c>
      <c r="H54" s="211"/>
      <c r="I54" s="212"/>
      <c r="J54" s="179">
        <f t="shared" ref="J54:J65" si="18">H54*I54</f>
        <v>0</v>
      </c>
      <c r="K54" s="213"/>
      <c r="L54" s="214"/>
      <c r="M54" s="181">
        <f t="shared" ref="M54:M65" si="19">K54*L54</f>
        <v>0</v>
      </c>
      <c r="N54" s="211"/>
      <c r="O54" s="212"/>
      <c r="P54" s="182">
        <f t="shared" ref="P54:P65" si="20">N54*O54</f>
        <v>0</v>
      </c>
    </row>
    <row r="55" spans="1:16" x14ac:dyDescent="0.25">
      <c r="A55" s="8" t="s">
        <v>48</v>
      </c>
      <c r="B55" s="211"/>
      <c r="C55" s="212"/>
      <c r="D55" s="179">
        <f t="shared" ref="D55:D65" si="21">B55*C55</f>
        <v>0</v>
      </c>
      <c r="E55" s="213"/>
      <c r="F55" s="214"/>
      <c r="G55" s="181">
        <f t="shared" ref="G55:G65" si="22">E55*F55</f>
        <v>0</v>
      </c>
      <c r="H55" s="211"/>
      <c r="I55" s="212"/>
      <c r="J55" s="179">
        <f t="shared" si="18"/>
        <v>0</v>
      </c>
      <c r="K55" s="213"/>
      <c r="L55" s="214"/>
      <c r="M55" s="181">
        <f t="shared" si="19"/>
        <v>0</v>
      </c>
      <c r="N55" s="211"/>
      <c r="O55" s="212"/>
      <c r="P55" s="182">
        <f t="shared" si="20"/>
        <v>0</v>
      </c>
    </row>
    <row r="56" spans="1:16" x14ac:dyDescent="0.25">
      <c r="A56" s="8" t="s">
        <v>49</v>
      </c>
      <c r="B56" s="211"/>
      <c r="C56" s="212"/>
      <c r="D56" s="179">
        <f t="shared" si="21"/>
        <v>0</v>
      </c>
      <c r="E56" s="213"/>
      <c r="F56" s="214"/>
      <c r="G56" s="181">
        <f t="shared" si="22"/>
        <v>0</v>
      </c>
      <c r="H56" s="211"/>
      <c r="I56" s="212"/>
      <c r="J56" s="179">
        <f t="shared" si="18"/>
        <v>0</v>
      </c>
      <c r="K56" s="213"/>
      <c r="L56" s="214"/>
      <c r="M56" s="181">
        <f t="shared" si="19"/>
        <v>0</v>
      </c>
      <c r="N56" s="211"/>
      <c r="O56" s="212"/>
      <c r="P56" s="182">
        <f t="shared" si="20"/>
        <v>0</v>
      </c>
    </row>
    <row r="57" spans="1:16" x14ac:dyDescent="0.25">
      <c r="A57" s="8" t="s">
        <v>53</v>
      </c>
      <c r="B57" s="211"/>
      <c r="C57" s="212"/>
      <c r="D57" s="179">
        <f t="shared" si="21"/>
        <v>0</v>
      </c>
      <c r="E57" s="213"/>
      <c r="F57" s="214"/>
      <c r="G57" s="181">
        <f t="shared" si="22"/>
        <v>0</v>
      </c>
      <c r="H57" s="211"/>
      <c r="I57" s="212"/>
      <c r="J57" s="179">
        <f t="shared" si="18"/>
        <v>0</v>
      </c>
      <c r="K57" s="213"/>
      <c r="L57" s="214"/>
      <c r="M57" s="181">
        <f t="shared" si="19"/>
        <v>0</v>
      </c>
      <c r="N57" s="211"/>
      <c r="O57" s="212"/>
      <c r="P57" s="182">
        <f t="shared" si="20"/>
        <v>0</v>
      </c>
    </row>
    <row r="58" spans="1:16" x14ac:dyDescent="0.25">
      <c r="A58" s="8" t="s">
        <v>51</v>
      </c>
      <c r="B58" s="211"/>
      <c r="C58" s="212"/>
      <c r="D58" s="179">
        <f t="shared" si="21"/>
        <v>0</v>
      </c>
      <c r="E58" s="213"/>
      <c r="F58" s="214"/>
      <c r="G58" s="181">
        <f t="shared" si="22"/>
        <v>0</v>
      </c>
      <c r="H58" s="211"/>
      <c r="I58" s="212"/>
      <c r="J58" s="179">
        <f t="shared" si="18"/>
        <v>0</v>
      </c>
      <c r="K58" s="213"/>
      <c r="L58" s="214"/>
      <c r="M58" s="181">
        <f t="shared" si="19"/>
        <v>0</v>
      </c>
      <c r="N58" s="211"/>
      <c r="O58" s="212"/>
      <c r="P58" s="182">
        <f t="shared" si="20"/>
        <v>0</v>
      </c>
    </row>
    <row r="59" spans="1:16" x14ac:dyDescent="0.25">
      <c r="A59" s="8" t="s">
        <v>52</v>
      </c>
      <c r="B59" s="211"/>
      <c r="C59" s="212"/>
      <c r="D59" s="179">
        <f t="shared" si="21"/>
        <v>0</v>
      </c>
      <c r="E59" s="213"/>
      <c r="F59" s="214"/>
      <c r="G59" s="181">
        <f t="shared" si="22"/>
        <v>0</v>
      </c>
      <c r="H59" s="211"/>
      <c r="I59" s="212"/>
      <c r="J59" s="179">
        <f t="shared" si="18"/>
        <v>0</v>
      </c>
      <c r="K59" s="213"/>
      <c r="L59" s="214"/>
      <c r="M59" s="181">
        <f t="shared" si="19"/>
        <v>0</v>
      </c>
      <c r="N59" s="211"/>
      <c r="O59" s="212"/>
      <c r="P59" s="182">
        <f t="shared" si="20"/>
        <v>0</v>
      </c>
    </row>
    <row r="60" spans="1:16" x14ac:dyDescent="0.25">
      <c r="A60" s="8" t="s">
        <v>50</v>
      </c>
      <c r="B60" s="211"/>
      <c r="C60" s="212"/>
      <c r="D60" s="179">
        <f t="shared" si="21"/>
        <v>0</v>
      </c>
      <c r="E60" s="213"/>
      <c r="F60" s="214"/>
      <c r="G60" s="181">
        <f t="shared" si="22"/>
        <v>0</v>
      </c>
      <c r="H60" s="211"/>
      <c r="I60" s="212"/>
      <c r="J60" s="179">
        <f t="shared" si="18"/>
        <v>0</v>
      </c>
      <c r="K60" s="213"/>
      <c r="L60" s="214"/>
      <c r="M60" s="181">
        <f t="shared" si="19"/>
        <v>0</v>
      </c>
      <c r="N60" s="211"/>
      <c r="O60" s="212"/>
      <c r="P60" s="182">
        <f t="shared" si="20"/>
        <v>0</v>
      </c>
    </row>
    <row r="61" spans="1:16" x14ac:dyDescent="0.25">
      <c r="A61" s="218" t="s">
        <v>384</v>
      </c>
      <c r="B61" s="211"/>
      <c r="C61" s="212"/>
      <c r="D61" s="179">
        <f t="shared" si="21"/>
        <v>0</v>
      </c>
      <c r="E61" s="213"/>
      <c r="F61" s="214"/>
      <c r="G61" s="181">
        <f t="shared" si="22"/>
        <v>0</v>
      </c>
      <c r="H61" s="211"/>
      <c r="I61" s="212"/>
      <c r="J61" s="179">
        <f t="shared" si="18"/>
        <v>0</v>
      </c>
      <c r="K61" s="213"/>
      <c r="L61" s="214"/>
      <c r="M61" s="181">
        <f t="shared" si="19"/>
        <v>0</v>
      </c>
      <c r="N61" s="211"/>
      <c r="O61" s="212"/>
      <c r="P61" s="182">
        <f t="shared" si="20"/>
        <v>0</v>
      </c>
    </row>
    <row r="62" spans="1:16" x14ac:dyDescent="0.25">
      <c r="A62" s="218" t="s">
        <v>384</v>
      </c>
      <c r="B62" s="211"/>
      <c r="C62" s="212"/>
      <c r="D62" s="179">
        <f t="shared" si="21"/>
        <v>0</v>
      </c>
      <c r="E62" s="213"/>
      <c r="F62" s="214"/>
      <c r="G62" s="181">
        <f t="shared" si="22"/>
        <v>0</v>
      </c>
      <c r="H62" s="211"/>
      <c r="I62" s="212"/>
      <c r="J62" s="179">
        <f t="shared" si="18"/>
        <v>0</v>
      </c>
      <c r="K62" s="213"/>
      <c r="L62" s="214"/>
      <c r="M62" s="181">
        <f t="shared" si="19"/>
        <v>0</v>
      </c>
      <c r="N62" s="211"/>
      <c r="O62" s="212"/>
      <c r="P62" s="182">
        <f t="shared" si="20"/>
        <v>0</v>
      </c>
    </row>
    <row r="63" spans="1:16" x14ac:dyDescent="0.25">
      <c r="A63" s="218" t="s">
        <v>384</v>
      </c>
      <c r="B63" s="211"/>
      <c r="C63" s="212"/>
      <c r="D63" s="179">
        <f t="shared" si="21"/>
        <v>0</v>
      </c>
      <c r="E63" s="213"/>
      <c r="F63" s="214"/>
      <c r="G63" s="181">
        <f t="shared" si="22"/>
        <v>0</v>
      </c>
      <c r="H63" s="211"/>
      <c r="I63" s="212"/>
      <c r="J63" s="179">
        <f t="shared" si="18"/>
        <v>0</v>
      </c>
      <c r="K63" s="213"/>
      <c r="L63" s="214"/>
      <c r="M63" s="181">
        <f t="shared" si="19"/>
        <v>0</v>
      </c>
      <c r="N63" s="211"/>
      <c r="O63" s="212"/>
      <c r="P63" s="182">
        <f t="shared" si="20"/>
        <v>0</v>
      </c>
    </row>
    <row r="64" spans="1:16" x14ac:dyDescent="0.25">
      <c r="A64" s="218" t="s">
        <v>384</v>
      </c>
      <c r="B64" s="211"/>
      <c r="C64" s="212"/>
      <c r="D64" s="179">
        <f t="shared" si="21"/>
        <v>0</v>
      </c>
      <c r="E64" s="213"/>
      <c r="F64" s="214"/>
      <c r="G64" s="181">
        <f t="shared" si="22"/>
        <v>0</v>
      </c>
      <c r="H64" s="211"/>
      <c r="I64" s="212"/>
      <c r="J64" s="179">
        <f t="shared" si="18"/>
        <v>0</v>
      </c>
      <c r="K64" s="213"/>
      <c r="L64" s="214"/>
      <c r="M64" s="181">
        <f t="shared" si="19"/>
        <v>0</v>
      </c>
      <c r="N64" s="211"/>
      <c r="O64" s="212"/>
      <c r="P64" s="182">
        <f t="shared" si="20"/>
        <v>0</v>
      </c>
    </row>
    <row r="65" spans="1:16" x14ac:dyDescent="0.25">
      <c r="A65" s="218" t="s">
        <v>384</v>
      </c>
      <c r="B65" s="211"/>
      <c r="C65" s="212"/>
      <c r="D65" s="179">
        <f t="shared" si="21"/>
        <v>0</v>
      </c>
      <c r="E65" s="213"/>
      <c r="F65" s="214"/>
      <c r="G65" s="181">
        <f t="shared" si="22"/>
        <v>0</v>
      </c>
      <c r="H65" s="211"/>
      <c r="I65" s="212"/>
      <c r="J65" s="179">
        <f t="shared" si="18"/>
        <v>0</v>
      </c>
      <c r="K65" s="213"/>
      <c r="L65" s="214"/>
      <c r="M65" s="181">
        <f t="shared" si="19"/>
        <v>0</v>
      </c>
      <c r="N65" s="211"/>
      <c r="O65" s="212"/>
      <c r="P65" s="182">
        <f t="shared" si="20"/>
        <v>0</v>
      </c>
    </row>
    <row r="66" spans="1:16" s="90" customFormat="1" ht="14.4" x14ac:dyDescent="0.3">
      <c r="A66" s="9" t="s">
        <v>55</v>
      </c>
      <c r="B66" s="170"/>
      <c r="C66" s="170"/>
      <c r="D66" s="179">
        <f t="shared" ref="D66:P66" si="23">SUM(D54:D65)</f>
        <v>0</v>
      </c>
      <c r="E66" s="170"/>
      <c r="F66" s="170"/>
      <c r="G66" s="181">
        <f t="shared" si="23"/>
        <v>0</v>
      </c>
      <c r="H66" s="170"/>
      <c r="I66" s="170"/>
      <c r="J66" s="179">
        <f t="shared" si="23"/>
        <v>0</v>
      </c>
      <c r="K66" s="170"/>
      <c r="L66" s="170"/>
      <c r="M66" s="181">
        <f t="shared" si="23"/>
        <v>0</v>
      </c>
      <c r="N66" s="170"/>
      <c r="O66" s="170"/>
      <c r="P66" s="182">
        <f t="shared" si="23"/>
        <v>0</v>
      </c>
    </row>
    <row r="67" spans="1:16" x14ac:dyDescent="0.25">
      <c r="A67" s="15"/>
      <c r="B67" s="192"/>
      <c r="E67" s="192"/>
      <c r="H67" s="192"/>
      <c r="K67" s="192"/>
      <c r="N67" s="192"/>
      <c r="P67" s="94"/>
    </row>
    <row r="68" spans="1:16" s="90" customFormat="1" ht="15" thickBot="1" x14ac:dyDescent="0.35">
      <c r="A68" s="11" t="s">
        <v>56</v>
      </c>
      <c r="B68" s="176"/>
      <c r="C68" s="176"/>
      <c r="D68" s="185">
        <f t="shared" ref="D68:P68" si="24">D51+D66</f>
        <v>0</v>
      </c>
      <c r="E68" s="176"/>
      <c r="F68" s="176"/>
      <c r="G68" s="191">
        <f t="shared" si="24"/>
        <v>0</v>
      </c>
      <c r="H68" s="176"/>
      <c r="I68" s="176"/>
      <c r="J68" s="185">
        <f t="shared" si="24"/>
        <v>0</v>
      </c>
      <c r="K68" s="176"/>
      <c r="L68" s="176"/>
      <c r="M68" s="191">
        <f t="shared" si="24"/>
        <v>0</v>
      </c>
      <c r="N68" s="176"/>
      <c r="O68" s="176"/>
      <c r="P68" s="186">
        <f t="shared" si="24"/>
        <v>0</v>
      </c>
    </row>
    <row r="69" spans="1:16" ht="14.4" thickBot="1" x14ac:dyDescent="0.3">
      <c r="A69" s="85"/>
    </row>
    <row r="70" spans="1:16" s="90" customFormat="1" ht="14.4" x14ac:dyDescent="0.3">
      <c r="A70" s="87" t="s">
        <v>112</v>
      </c>
      <c r="B70" s="113">
        <f>B18+B51</f>
        <v>0</v>
      </c>
      <c r="C70" s="177"/>
      <c r="D70" s="188">
        <f>D18+D51</f>
        <v>0</v>
      </c>
      <c r="E70" s="114">
        <f>E18+E51</f>
        <v>0</v>
      </c>
      <c r="F70" s="177"/>
      <c r="G70" s="189">
        <f>G18+G51</f>
        <v>0</v>
      </c>
      <c r="H70" s="113">
        <f>H18+H51</f>
        <v>0</v>
      </c>
      <c r="I70" s="177"/>
      <c r="J70" s="188">
        <f>J18+J51</f>
        <v>0</v>
      </c>
      <c r="K70" s="114">
        <f>K18+K51</f>
        <v>0</v>
      </c>
      <c r="L70" s="177"/>
      <c r="M70" s="115">
        <f>M18+M51</f>
        <v>0</v>
      </c>
      <c r="N70" s="113">
        <f>N18+N51</f>
        <v>0</v>
      </c>
      <c r="O70" s="177"/>
      <c r="P70" s="190">
        <f>P18+P51</f>
        <v>0</v>
      </c>
    </row>
    <row r="71" spans="1:16" x14ac:dyDescent="0.25">
      <c r="A71" s="15"/>
      <c r="B71" s="192"/>
      <c r="C71" s="104"/>
      <c r="D71" s="110"/>
      <c r="E71" s="102"/>
      <c r="F71" s="106"/>
      <c r="G71" s="107"/>
      <c r="H71" s="192"/>
      <c r="I71" s="104"/>
      <c r="J71" s="110"/>
      <c r="K71" s="102"/>
      <c r="L71" s="106"/>
      <c r="M71" s="107"/>
      <c r="N71" s="192"/>
      <c r="O71" s="104"/>
      <c r="P71" s="112"/>
    </row>
    <row r="72" spans="1:16" s="90" customFormat="1" ht="15" thickBot="1" x14ac:dyDescent="0.35">
      <c r="A72" s="86" t="s">
        <v>66</v>
      </c>
      <c r="B72" s="99">
        <f>B31+B66</f>
        <v>0</v>
      </c>
      <c r="C72" s="176"/>
      <c r="D72" s="185">
        <f>D31+D66</f>
        <v>0</v>
      </c>
      <c r="E72" s="116">
        <f>E31+E66</f>
        <v>0</v>
      </c>
      <c r="F72" s="176"/>
      <c r="G72" s="191">
        <f>G31+G66</f>
        <v>0</v>
      </c>
      <c r="H72" s="99">
        <f>H31+H66</f>
        <v>0</v>
      </c>
      <c r="I72" s="176"/>
      <c r="J72" s="185">
        <f>J31+J66</f>
        <v>0</v>
      </c>
      <c r="K72" s="116">
        <f>K31+K66</f>
        <v>0</v>
      </c>
      <c r="L72" s="176"/>
      <c r="M72" s="191">
        <f>M31+M66</f>
        <v>0</v>
      </c>
      <c r="N72" s="99">
        <f>N31+N66</f>
        <v>0</v>
      </c>
      <c r="O72" s="176"/>
      <c r="P72" s="186">
        <f>P31+P66</f>
        <v>0</v>
      </c>
    </row>
    <row r="73" spans="1:16" customFormat="1" ht="15" thickBot="1" x14ac:dyDescent="0.35">
      <c r="B73" s="97"/>
      <c r="C73" s="105"/>
      <c r="D73" s="111"/>
      <c r="E73" s="103"/>
      <c r="F73" s="108"/>
      <c r="G73" s="109"/>
      <c r="H73" s="97"/>
      <c r="I73" s="105"/>
      <c r="J73" s="111"/>
      <c r="K73" s="103"/>
      <c r="L73" s="108"/>
      <c r="M73" s="109"/>
      <c r="N73" s="97"/>
      <c r="O73" s="105"/>
      <c r="P73" s="111"/>
    </row>
    <row r="74" spans="1:16" s="90" customFormat="1" ht="15" thickBot="1" x14ac:dyDescent="0.35">
      <c r="A74" s="88" t="s">
        <v>67</v>
      </c>
      <c r="B74" s="117">
        <f>B70+B72</f>
        <v>0</v>
      </c>
      <c r="C74" s="178"/>
      <c r="D74" s="194">
        <f t="shared" ref="D74:P74" si="25">D70+D72</f>
        <v>0</v>
      </c>
      <c r="E74" s="118">
        <f t="shared" si="25"/>
        <v>0</v>
      </c>
      <c r="F74" s="178"/>
      <c r="G74" s="164">
        <f t="shared" si="25"/>
        <v>0</v>
      </c>
      <c r="H74" s="117">
        <f t="shared" si="25"/>
        <v>0</v>
      </c>
      <c r="I74" s="178"/>
      <c r="J74" s="194">
        <f t="shared" si="25"/>
        <v>0</v>
      </c>
      <c r="K74" s="118">
        <f t="shared" si="25"/>
        <v>0</v>
      </c>
      <c r="L74" s="178"/>
      <c r="M74" s="164">
        <f t="shared" si="25"/>
        <v>0</v>
      </c>
      <c r="N74" s="117">
        <f t="shared" si="25"/>
        <v>0</v>
      </c>
      <c r="O74" s="178"/>
      <c r="P74" s="187">
        <f t="shared" si="25"/>
        <v>0</v>
      </c>
    </row>
    <row r="75" spans="1:16" x14ac:dyDescent="0.25"/>
    <row r="76" spans="1:16" x14ac:dyDescent="0.25">
      <c r="A76" s="253" t="s">
        <v>351</v>
      </c>
      <c r="B76" s="253"/>
      <c r="C76" s="253"/>
      <c r="D76" s="253"/>
      <c r="E76" s="253"/>
      <c r="F76" s="253"/>
      <c r="G76" s="253"/>
      <c r="H76" s="253"/>
      <c r="I76" s="253"/>
      <c r="J76" s="253"/>
      <c r="K76" s="253"/>
      <c r="L76" s="253"/>
      <c r="M76" s="253"/>
      <c r="N76" s="253"/>
      <c r="O76" s="253"/>
      <c r="P76" s="253"/>
    </row>
    <row r="77" spans="1:16" x14ac:dyDescent="0.25"/>
  </sheetData>
  <sheetProtection algorithmName="SHA-512" hashValue="4pSZA+MO9FATJSPUUCPgnezixuOyqazgvxZYDxDFZ3+Szl6g6pxnafKH9V7FoVsMrSqhwLyCd3qQbEblXt/eXA==" saltValue="XH+MLIHFJhCt48Tl82Rl3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69"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workbookViewId="0">
      <selection activeCell="M7" sqref="M7"/>
    </sheetView>
  </sheetViews>
  <sheetFormatPr defaultColWidth="0" defaultRowHeight="13.8" zeroHeight="1" x14ac:dyDescent="0.25"/>
  <cols>
    <col min="1" max="1" width="3.44140625" style="18" customWidth="1"/>
    <col min="2" max="2" width="33.88671875" style="18" customWidth="1"/>
    <col min="3" max="7" width="18.6640625" style="18" customWidth="1"/>
    <col min="8" max="8" width="9.109375" style="18" customWidth="1"/>
    <col min="9" max="16384" width="9.109375" style="18" hidden="1"/>
  </cols>
  <sheetData>
    <row r="1" spans="1:8" ht="18.600000000000001" thickBot="1" x14ac:dyDescent="0.4">
      <c r="A1" s="247" t="s">
        <v>68</v>
      </c>
      <c r="B1" s="248"/>
      <c r="C1" s="248"/>
      <c r="D1" s="248"/>
      <c r="E1" s="248"/>
      <c r="F1" s="248"/>
      <c r="G1" s="249"/>
    </row>
    <row r="2" spans="1:8" x14ac:dyDescent="0.25">
      <c r="A2" s="29"/>
      <c r="B2" s="1"/>
      <c r="C2" s="1" t="s">
        <v>1</v>
      </c>
      <c r="D2" s="1"/>
      <c r="E2" s="1"/>
      <c r="F2" s="1"/>
      <c r="G2" s="10"/>
    </row>
    <row r="3" spans="1:8" x14ac:dyDescent="0.25">
      <c r="A3" s="121" t="s">
        <v>69</v>
      </c>
      <c r="B3" s="122"/>
      <c r="C3" s="122"/>
      <c r="D3" s="122"/>
      <c r="E3" s="122"/>
      <c r="F3" s="122"/>
      <c r="G3" s="123"/>
      <c r="H3" s="25"/>
    </row>
    <row r="4" spans="1:8" ht="14.4" thickBot="1" x14ac:dyDescent="0.3">
      <c r="A4" s="29"/>
      <c r="B4" s="1"/>
      <c r="C4" s="1"/>
      <c r="D4" s="1"/>
      <c r="E4" s="1"/>
      <c r="F4" s="1"/>
      <c r="G4" s="10"/>
    </row>
    <row r="5" spans="1:8" ht="33" customHeight="1" x14ac:dyDescent="0.25">
      <c r="A5" s="254" t="s">
        <v>113</v>
      </c>
      <c r="B5" s="262"/>
      <c r="C5" s="20" t="s">
        <v>4</v>
      </c>
      <c r="D5" s="20" t="s">
        <v>19</v>
      </c>
      <c r="E5" s="20" t="s">
        <v>20</v>
      </c>
      <c r="F5" s="20" t="s">
        <v>21</v>
      </c>
      <c r="G5" s="21" t="s">
        <v>22</v>
      </c>
    </row>
    <row r="6" spans="1:8" x14ac:dyDescent="0.25">
      <c r="A6" s="26" t="s">
        <v>111</v>
      </c>
      <c r="B6" s="27"/>
      <c r="C6" s="27"/>
      <c r="D6" s="27"/>
      <c r="E6" s="27"/>
      <c r="F6" s="27"/>
      <c r="G6" s="28"/>
    </row>
    <row r="7" spans="1:8" x14ac:dyDescent="0.25">
      <c r="A7" s="29"/>
      <c r="B7" s="218" t="s">
        <v>70</v>
      </c>
      <c r="C7" s="215"/>
      <c r="D7" s="216"/>
      <c r="E7" s="215"/>
      <c r="F7" s="216"/>
      <c r="G7" s="217"/>
    </row>
    <row r="8" spans="1:8" x14ac:dyDescent="0.25">
      <c r="A8" s="29"/>
      <c r="B8" s="218" t="s">
        <v>71</v>
      </c>
      <c r="C8" s="215"/>
      <c r="D8" s="216"/>
      <c r="E8" s="215"/>
      <c r="F8" s="216"/>
      <c r="G8" s="217"/>
    </row>
    <row r="9" spans="1:8" x14ac:dyDescent="0.25">
      <c r="A9" s="29"/>
      <c r="B9" s="218" t="s">
        <v>72</v>
      </c>
      <c r="C9" s="215"/>
      <c r="D9" s="216"/>
      <c r="E9" s="215"/>
      <c r="F9" s="216"/>
      <c r="G9" s="217"/>
    </row>
    <row r="10" spans="1:8" x14ac:dyDescent="0.25">
      <c r="A10" s="29"/>
      <c r="B10" s="218" t="s">
        <v>73</v>
      </c>
      <c r="C10" s="215"/>
      <c r="D10" s="216"/>
      <c r="E10" s="215"/>
      <c r="F10" s="216"/>
      <c r="G10" s="217"/>
    </row>
    <row r="11" spans="1:8" x14ac:dyDescent="0.25">
      <c r="A11" s="29"/>
      <c r="B11" s="218" t="s">
        <v>74</v>
      </c>
      <c r="C11" s="215"/>
      <c r="D11" s="216"/>
      <c r="E11" s="215"/>
      <c r="F11" s="216"/>
      <c r="G11" s="217"/>
    </row>
    <row r="12" spans="1:8" x14ac:dyDescent="0.25">
      <c r="A12" s="29"/>
      <c r="B12" s="218" t="s">
        <v>87</v>
      </c>
      <c r="C12" s="215"/>
      <c r="D12" s="216"/>
      <c r="E12" s="215"/>
      <c r="F12" s="216"/>
      <c r="G12" s="217"/>
    </row>
    <row r="13" spans="1:8" x14ac:dyDescent="0.25">
      <c r="A13" s="29"/>
      <c r="B13" s="218" t="s">
        <v>383</v>
      </c>
      <c r="C13" s="215"/>
      <c r="D13" s="216"/>
      <c r="E13" s="215"/>
      <c r="F13" s="216"/>
      <c r="G13" s="217"/>
    </row>
    <row r="14" spans="1:8" x14ac:dyDescent="0.25">
      <c r="A14" s="29"/>
      <c r="B14" s="218"/>
      <c r="C14" s="215"/>
      <c r="D14" s="216"/>
      <c r="E14" s="215"/>
      <c r="F14" s="216"/>
      <c r="G14" s="217"/>
    </row>
    <row r="15" spans="1:8" x14ac:dyDescent="0.25">
      <c r="A15" s="26" t="s">
        <v>75</v>
      </c>
      <c r="B15" s="27"/>
      <c r="C15" s="27"/>
      <c r="D15" s="27"/>
      <c r="E15" s="27"/>
      <c r="F15" s="27"/>
      <c r="G15" s="28"/>
    </row>
    <row r="16" spans="1:8" x14ac:dyDescent="0.25">
      <c r="A16" s="29"/>
      <c r="B16" s="218" t="s">
        <v>76</v>
      </c>
      <c r="C16" s="215"/>
      <c r="D16" s="216"/>
      <c r="E16" s="215"/>
      <c r="F16" s="216"/>
      <c r="G16" s="217"/>
    </row>
    <row r="17" spans="1:7" x14ac:dyDescent="0.25">
      <c r="A17" s="29"/>
      <c r="B17" s="218" t="s">
        <v>87</v>
      </c>
      <c r="C17" s="215"/>
      <c r="D17" s="216"/>
      <c r="E17" s="215"/>
      <c r="F17" s="216"/>
      <c r="G17" s="217"/>
    </row>
    <row r="18" spans="1:7" x14ac:dyDescent="0.25">
      <c r="A18" s="29"/>
      <c r="B18" s="218" t="s">
        <v>383</v>
      </c>
      <c r="C18" s="215"/>
      <c r="D18" s="216"/>
      <c r="E18" s="215"/>
      <c r="F18" s="216"/>
      <c r="G18" s="217"/>
    </row>
    <row r="19" spans="1:7" x14ac:dyDescent="0.25">
      <c r="A19" s="29"/>
      <c r="B19" s="218"/>
      <c r="C19" s="215"/>
      <c r="D19" s="216"/>
      <c r="E19" s="215"/>
      <c r="F19" s="216"/>
      <c r="G19" s="217"/>
    </row>
    <row r="20" spans="1:7" x14ac:dyDescent="0.25">
      <c r="A20" s="26" t="s">
        <v>77</v>
      </c>
      <c r="B20" s="27"/>
      <c r="C20" s="27"/>
      <c r="D20" s="27"/>
      <c r="E20" s="27"/>
      <c r="F20" s="27"/>
      <c r="G20" s="28"/>
    </row>
    <row r="21" spans="1:7" x14ac:dyDescent="0.25">
      <c r="A21" s="29"/>
      <c r="B21" s="218" t="s">
        <v>78</v>
      </c>
      <c r="C21" s="215"/>
      <c r="D21" s="216"/>
      <c r="E21" s="215"/>
      <c r="F21" s="216"/>
      <c r="G21" s="217"/>
    </row>
    <row r="22" spans="1:7" x14ac:dyDescent="0.25">
      <c r="A22" s="29"/>
      <c r="B22" s="218" t="s">
        <v>79</v>
      </c>
      <c r="C22" s="215"/>
      <c r="D22" s="216"/>
      <c r="E22" s="215"/>
      <c r="F22" s="216"/>
      <c r="G22" s="217"/>
    </row>
    <row r="23" spans="1:7" x14ac:dyDescent="0.25">
      <c r="A23" s="29"/>
      <c r="B23" s="218" t="s">
        <v>80</v>
      </c>
      <c r="C23" s="215"/>
      <c r="D23" s="216"/>
      <c r="E23" s="215"/>
      <c r="F23" s="216"/>
      <c r="G23" s="217"/>
    </row>
    <row r="24" spans="1:7" x14ac:dyDescent="0.25">
      <c r="A24" s="29"/>
      <c r="B24" s="218" t="s">
        <v>87</v>
      </c>
      <c r="C24" s="215"/>
      <c r="D24" s="216"/>
      <c r="E24" s="215"/>
      <c r="F24" s="216"/>
      <c r="G24" s="217"/>
    </row>
    <row r="25" spans="1:7" x14ac:dyDescent="0.25">
      <c r="A25" s="29"/>
      <c r="B25" s="218" t="s">
        <v>383</v>
      </c>
      <c r="C25" s="215"/>
      <c r="D25" s="216"/>
      <c r="E25" s="215"/>
      <c r="F25" s="216"/>
      <c r="G25" s="217"/>
    </row>
    <row r="26" spans="1:7" x14ac:dyDescent="0.25">
      <c r="A26" s="29"/>
      <c r="B26" s="218"/>
      <c r="C26" s="215"/>
      <c r="D26" s="216"/>
      <c r="E26" s="215"/>
      <c r="F26" s="216"/>
      <c r="G26" s="217"/>
    </row>
    <row r="27" spans="1:7" x14ac:dyDescent="0.25">
      <c r="A27" s="26" t="s">
        <v>81</v>
      </c>
      <c r="B27" s="27"/>
      <c r="C27" s="27"/>
      <c r="D27" s="27"/>
      <c r="E27" s="27"/>
      <c r="F27" s="27"/>
      <c r="G27" s="28"/>
    </row>
    <row r="28" spans="1:7" x14ac:dyDescent="0.25">
      <c r="A28" s="29"/>
      <c r="B28" s="218" t="s">
        <v>82</v>
      </c>
      <c r="C28" s="215"/>
      <c r="D28" s="216"/>
      <c r="E28" s="215"/>
      <c r="F28" s="216"/>
      <c r="G28" s="217"/>
    </row>
    <row r="29" spans="1:7" x14ac:dyDescent="0.25">
      <c r="A29" s="29"/>
      <c r="B29" s="218" t="s">
        <v>83</v>
      </c>
      <c r="C29" s="215"/>
      <c r="D29" s="216"/>
      <c r="E29" s="215"/>
      <c r="F29" s="216"/>
      <c r="G29" s="217"/>
    </row>
    <row r="30" spans="1:7" x14ac:dyDescent="0.25">
      <c r="A30" s="29"/>
      <c r="B30" s="218" t="s">
        <v>84</v>
      </c>
      <c r="C30" s="215"/>
      <c r="D30" s="216"/>
      <c r="E30" s="215"/>
      <c r="F30" s="216"/>
      <c r="G30" s="217"/>
    </row>
    <row r="31" spans="1:7" x14ac:dyDescent="0.25">
      <c r="A31" s="29"/>
      <c r="B31" s="218" t="s">
        <v>85</v>
      </c>
      <c r="C31" s="215"/>
      <c r="D31" s="216"/>
      <c r="E31" s="215"/>
      <c r="F31" s="216"/>
      <c r="G31" s="217"/>
    </row>
    <row r="32" spans="1:7" x14ac:dyDescent="0.25">
      <c r="A32" s="29"/>
      <c r="B32" s="218" t="s">
        <v>86</v>
      </c>
      <c r="C32" s="215"/>
      <c r="D32" s="216"/>
      <c r="E32" s="215"/>
      <c r="F32" s="216"/>
      <c r="G32" s="217"/>
    </row>
    <row r="33" spans="1:7" x14ac:dyDescent="0.25">
      <c r="A33" s="29"/>
      <c r="B33" s="218" t="s">
        <v>87</v>
      </c>
      <c r="C33" s="215"/>
      <c r="D33" s="216"/>
      <c r="E33" s="215"/>
      <c r="F33" s="216"/>
      <c r="G33" s="217"/>
    </row>
    <row r="34" spans="1:7" x14ac:dyDescent="0.25">
      <c r="A34" s="29"/>
      <c r="B34" s="218" t="s">
        <v>383</v>
      </c>
      <c r="C34" s="215"/>
      <c r="D34" s="216"/>
      <c r="E34" s="215"/>
      <c r="F34" s="216"/>
      <c r="G34" s="217"/>
    </row>
    <row r="35" spans="1:7" x14ac:dyDescent="0.25">
      <c r="A35" s="29"/>
      <c r="B35" s="218"/>
      <c r="C35" s="215"/>
      <c r="D35" s="216"/>
      <c r="E35" s="215"/>
      <c r="F35" s="216"/>
      <c r="G35" s="217"/>
    </row>
    <row r="36" spans="1:7" x14ac:dyDescent="0.25">
      <c r="A36" s="26" t="s">
        <v>88</v>
      </c>
      <c r="B36" s="27"/>
      <c r="C36" s="27"/>
      <c r="D36" s="27"/>
      <c r="E36" s="27"/>
      <c r="F36" s="27"/>
      <c r="G36" s="28"/>
    </row>
    <row r="37" spans="1:7" x14ac:dyDescent="0.25">
      <c r="A37" s="29"/>
      <c r="B37" s="218" t="s">
        <v>89</v>
      </c>
      <c r="C37" s="215"/>
      <c r="D37" s="216"/>
      <c r="E37" s="215"/>
      <c r="F37" s="216"/>
      <c r="G37" s="217"/>
    </row>
    <row r="38" spans="1:7" x14ac:dyDescent="0.25">
      <c r="A38" s="29"/>
      <c r="B38" s="218" t="s">
        <v>90</v>
      </c>
      <c r="C38" s="215"/>
      <c r="D38" s="216"/>
      <c r="E38" s="215"/>
      <c r="F38" s="216"/>
      <c r="G38" s="217"/>
    </row>
    <row r="39" spans="1:7" x14ac:dyDescent="0.25">
      <c r="A39" s="29"/>
      <c r="B39" s="218" t="s">
        <v>91</v>
      </c>
      <c r="C39" s="215"/>
      <c r="D39" s="216"/>
      <c r="E39" s="215"/>
      <c r="F39" s="216"/>
      <c r="G39" s="217"/>
    </row>
    <row r="40" spans="1:7" x14ac:dyDescent="0.25">
      <c r="A40" s="29"/>
      <c r="B40" s="218" t="s">
        <v>92</v>
      </c>
      <c r="C40" s="215"/>
      <c r="D40" s="216"/>
      <c r="E40" s="215"/>
      <c r="F40" s="216"/>
      <c r="G40" s="217"/>
    </row>
    <row r="41" spans="1:7" x14ac:dyDescent="0.25">
      <c r="A41" s="29"/>
      <c r="B41" s="218" t="s">
        <v>87</v>
      </c>
      <c r="C41" s="215"/>
      <c r="D41" s="216"/>
      <c r="E41" s="215"/>
      <c r="F41" s="216"/>
      <c r="G41" s="217"/>
    </row>
    <row r="42" spans="1:7" x14ac:dyDescent="0.25">
      <c r="A42" s="29"/>
      <c r="B42" s="218" t="s">
        <v>383</v>
      </c>
      <c r="C42" s="215"/>
      <c r="D42" s="216"/>
      <c r="E42" s="215"/>
      <c r="F42" s="216"/>
      <c r="G42" s="217"/>
    </row>
    <row r="43" spans="1:7" x14ac:dyDescent="0.25">
      <c r="A43" s="29"/>
      <c r="B43" s="218"/>
      <c r="C43" s="215"/>
      <c r="D43" s="216"/>
      <c r="E43" s="215"/>
      <c r="F43" s="216"/>
      <c r="G43" s="217"/>
    </row>
    <row r="44" spans="1:7" x14ac:dyDescent="0.25">
      <c r="A44" s="26" t="s">
        <v>93</v>
      </c>
      <c r="B44" s="27"/>
      <c r="C44" s="27"/>
      <c r="D44" s="27"/>
      <c r="E44" s="27"/>
      <c r="F44" s="27"/>
      <c r="G44" s="28"/>
    </row>
    <row r="45" spans="1:7" x14ac:dyDescent="0.25">
      <c r="A45" s="29"/>
      <c r="B45" s="218" t="s">
        <v>94</v>
      </c>
      <c r="C45" s="215"/>
      <c r="D45" s="216"/>
      <c r="E45" s="215"/>
      <c r="F45" s="216"/>
      <c r="G45" s="217"/>
    </row>
    <row r="46" spans="1:7" x14ac:dyDescent="0.25">
      <c r="A46" s="29"/>
      <c r="B46" s="218" t="s">
        <v>90</v>
      </c>
      <c r="C46" s="215"/>
      <c r="D46" s="216"/>
      <c r="E46" s="215"/>
      <c r="F46" s="216"/>
      <c r="G46" s="217"/>
    </row>
    <row r="47" spans="1:7" x14ac:dyDescent="0.25">
      <c r="A47" s="29"/>
      <c r="B47" s="218" t="s">
        <v>95</v>
      </c>
      <c r="C47" s="215"/>
      <c r="D47" s="216"/>
      <c r="E47" s="215"/>
      <c r="F47" s="216"/>
      <c r="G47" s="217"/>
    </row>
    <row r="48" spans="1:7" x14ac:dyDescent="0.25">
      <c r="A48" s="29"/>
      <c r="B48" s="218" t="s">
        <v>87</v>
      </c>
      <c r="C48" s="215"/>
      <c r="D48" s="216"/>
      <c r="E48" s="215"/>
      <c r="F48" s="216"/>
      <c r="G48" s="217"/>
    </row>
    <row r="49" spans="1:7" x14ac:dyDescent="0.25">
      <c r="A49" s="29"/>
      <c r="B49" s="218" t="s">
        <v>383</v>
      </c>
      <c r="C49" s="215"/>
      <c r="D49" s="216"/>
      <c r="E49" s="215"/>
      <c r="F49" s="216"/>
      <c r="G49" s="217"/>
    </row>
    <row r="50" spans="1:7" x14ac:dyDescent="0.25">
      <c r="A50" s="29"/>
      <c r="B50" s="218"/>
      <c r="C50" s="215"/>
      <c r="D50" s="216"/>
      <c r="E50" s="215"/>
      <c r="F50" s="216"/>
      <c r="G50" s="217"/>
    </row>
    <row r="51" spans="1:7" x14ac:dyDescent="0.25">
      <c r="A51" s="26" t="s">
        <v>87</v>
      </c>
      <c r="B51" s="27"/>
      <c r="C51" s="27"/>
      <c r="D51" s="27"/>
      <c r="E51" s="27"/>
      <c r="F51" s="27"/>
      <c r="G51" s="28"/>
    </row>
    <row r="52" spans="1:7" x14ac:dyDescent="0.25">
      <c r="A52" s="29"/>
      <c r="B52" s="218" t="s">
        <v>96</v>
      </c>
      <c r="C52" s="215"/>
      <c r="D52" s="216"/>
      <c r="E52" s="215"/>
      <c r="F52" s="216"/>
      <c r="G52" s="217"/>
    </row>
    <row r="53" spans="1:7" x14ac:dyDescent="0.25">
      <c r="A53" s="29"/>
      <c r="B53" s="218" t="s">
        <v>97</v>
      </c>
      <c r="C53" s="215"/>
      <c r="D53" s="216"/>
      <c r="E53" s="215"/>
      <c r="F53" s="216"/>
      <c r="G53" s="217"/>
    </row>
    <row r="54" spans="1:7" x14ac:dyDescent="0.25">
      <c r="A54" s="29"/>
      <c r="B54" s="218" t="s">
        <v>98</v>
      </c>
      <c r="C54" s="215"/>
      <c r="D54" s="216"/>
      <c r="E54" s="215"/>
      <c r="F54" s="216"/>
      <c r="G54" s="217"/>
    </row>
    <row r="55" spans="1:7" x14ac:dyDescent="0.25">
      <c r="A55" s="29"/>
      <c r="B55" s="218" t="s">
        <v>87</v>
      </c>
      <c r="C55" s="215"/>
      <c r="D55" s="216"/>
      <c r="E55" s="215"/>
      <c r="F55" s="216"/>
      <c r="G55" s="217"/>
    </row>
    <row r="56" spans="1:7" x14ac:dyDescent="0.25">
      <c r="A56" s="29"/>
      <c r="B56" s="218" t="s">
        <v>383</v>
      </c>
      <c r="C56" s="215"/>
      <c r="D56" s="216"/>
      <c r="E56" s="215"/>
      <c r="F56" s="216"/>
      <c r="G56" s="217"/>
    </row>
    <row r="57" spans="1:7" x14ac:dyDescent="0.25">
      <c r="A57" s="29"/>
      <c r="B57" s="218"/>
      <c r="C57" s="215"/>
      <c r="D57" s="216"/>
      <c r="E57" s="215"/>
      <c r="F57" s="216"/>
      <c r="G57" s="217"/>
    </row>
    <row r="58" spans="1:7" s="36" customFormat="1" ht="14.4" thickBot="1" x14ac:dyDescent="0.3">
      <c r="A58" s="256" t="s">
        <v>115</v>
      </c>
      <c r="B58" s="257"/>
      <c r="C58" s="119">
        <f>SUM(C7:C57)</f>
        <v>0</v>
      </c>
      <c r="D58" s="120">
        <f>SUM(D7:D57)</f>
        <v>0</v>
      </c>
      <c r="E58" s="119">
        <f>SUM(E7:E57)</f>
        <v>0</v>
      </c>
      <c r="F58" s="120">
        <f>SUM(F7:F57)</f>
        <v>0</v>
      </c>
      <c r="G58" s="119">
        <f>SUM(G7:G57)</f>
        <v>0</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3" t="s">
        <v>114</v>
      </c>
      <c r="B61" s="264"/>
      <c r="C61" s="20" t="s">
        <v>4</v>
      </c>
      <c r="D61" s="20" t="s">
        <v>19</v>
      </c>
      <c r="E61" s="20" t="s">
        <v>20</v>
      </c>
      <c r="F61" s="20" t="s">
        <v>21</v>
      </c>
      <c r="G61" s="21" t="s">
        <v>22</v>
      </c>
    </row>
    <row r="62" spans="1:7" x14ac:dyDescent="0.25">
      <c r="A62" s="26" t="s">
        <v>99</v>
      </c>
      <c r="B62" s="27"/>
      <c r="C62" s="27"/>
      <c r="D62" s="27"/>
      <c r="E62" s="27"/>
      <c r="F62" s="27"/>
      <c r="G62" s="28"/>
    </row>
    <row r="63" spans="1:7" x14ac:dyDescent="0.25">
      <c r="A63" s="29"/>
      <c r="B63" s="218" t="s">
        <v>100</v>
      </c>
      <c r="C63" s="215"/>
      <c r="D63" s="216"/>
      <c r="E63" s="215"/>
      <c r="F63" s="216"/>
      <c r="G63" s="217"/>
    </row>
    <row r="64" spans="1:7" x14ac:dyDescent="0.25">
      <c r="A64" s="29"/>
      <c r="B64" s="218" t="s">
        <v>87</v>
      </c>
      <c r="C64" s="215"/>
      <c r="D64" s="216"/>
      <c r="E64" s="215"/>
      <c r="F64" s="216"/>
      <c r="G64" s="217"/>
    </row>
    <row r="65" spans="1:7" x14ac:dyDescent="0.25">
      <c r="A65" s="29"/>
      <c r="B65" s="218" t="s">
        <v>383</v>
      </c>
      <c r="C65" s="215"/>
      <c r="D65" s="216"/>
      <c r="E65" s="215"/>
      <c r="F65" s="216"/>
      <c r="G65" s="217"/>
    </row>
    <row r="66" spans="1:7" x14ac:dyDescent="0.25">
      <c r="A66" s="29"/>
      <c r="B66" s="218"/>
      <c r="C66" s="215"/>
      <c r="D66" s="216"/>
      <c r="E66" s="215"/>
      <c r="F66" s="216"/>
      <c r="G66" s="217"/>
    </row>
    <row r="67" spans="1:7" x14ac:dyDescent="0.25">
      <c r="A67" s="26" t="s">
        <v>101</v>
      </c>
      <c r="B67" s="27"/>
      <c r="C67" s="27"/>
      <c r="D67" s="27"/>
      <c r="E67" s="27"/>
      <c r="F67" s="27"/>
      <c r="G67" s="28"/>
    </row>
    <row r="68" spans="1:7" x14ac:dyDescent="0.25">
      <c r="A68" s="29"/>
      <c r="B68" s="218" t="s">
        <v>102</v>
      </c>
      <c r="C68" s="215"/>
      <c r="D68" s="216"/>
      <c r="E68" s="215"/>
      <c r="F68" s="216"/>
      <c r="G68" s="217"/>
    </row>
    <row r="69" spans="1:7" x14ac:dyDescent="0.25">
      <c r="A69" s="29"/>
      <c r="B69" s="218" t="s">
        <v>87</v>
      </c>
      <c r="C69" s="215"/>
      <c r="D69" s="216"/>
      <c r="E69" s="215"/>
      <c r="F69" s="216"/>
      <c r="G69" s="217"/>
    </row>
    <row r="70" spans="1:7" x14ac:dyDescent="0.25">
      <c r="A70" s="29"/>
      <c r="B70" s="218" t="s">
        <v>383</v>
      </c>
      <c r="C70" s="215"/>
      <c r="D70" s="216"/>
      <c r="E70" s="215"/>
      <c r="F70" s="216"/>
      <c r="G70" s="217"/>
    </row>
    <row r="71" spans="1:7" x14ac:dyDescent="0.25">
      <c r="A71" s="29"/>
      <c r="B71" s="218"/>
      <c r="C71" s="215"/>
      <c r="D71" s="216"/>
      <c r="E71" s="215"/>
      <c r="F71" s="216"/>
      <c r="G71" s="217"/>
    </row>
    <row r="72" spans="1:7" x14ac:dyDescent="0.25">
      <c r="A72" s="26" t="s">
        <v>103</v>
      </c>
      <c r="B72" s="27"/>
      <c r="C72" s="27"/>
      <c r="D72" s="27"/>
      <c r="E72" s="27"/>
      <c r="F72" s="27"/>
      <c r="G72" s="28"/>
    </row>
    <row r="73" spans="1:7" x14ac:dyDescent="0.25">
      <c r="A73" s="29"/>
      <c r="B73" s="218" t="s">
        <v>104</v>
      </c>
      <c r="C73" s="215"/>
      <c r="D73" s="216"/>
      <c r="E73" s="215"/>
      <c r="F73" s="216"/>
      <c r="G73" s="217"/>
    </row>
    <row r="74" spans="1:7" x14ac:dyDescent="0.25">
      <c r="A74" s="29"/>
      <c r="B74" s="218" t="s">
        <v>105</v>
      </c>
      <c r="C74" s="215"/>
      <c r="D74" s="216"/>
      <c r="E74" s="215"/>
      <c r="F74" s="216"/>
      <c r="G74" s="217"/>
    </row>
    <row r="75" spans="1:7" x14ac:dyDescent="0.25">
      <c r="A75" s="29"/>
      <c r="B75" s="218" t="s">
        <v>106</v>
      </c>
      <c r="C75" s="215"/>
      <c r="D75" s="216"/>
      <c r="E75" s="215"/>
      <c r="F75" s="216"/>
      <c r="G75" s="217"/>
    </row>
    <row r="76" spans="1:7" x14ac:dyDescent="0.25">
      <c r="A76" s="29"/>
      <c r="B76" s="218" t="s">
        <v>107</v>
      </c>
      <c r="C76" s="215"/>
      <c r="D76" s="216"/>
      <c r="E76" s="215"/>
      <c r="F76" s="216"/>
      <c r="G76" s="217"/>
    </row>
    <row r="77" spans="1:7" x14ac:dyDescent="0.25">
      <c r="A77" s="29"/>
      <c r="B77" s="218" t="s">
        <v>87</v>
      </c>
      <c r="C77" s="215"/>
      <c r="D77" s="216"/>
      <c r="E77" s="215"/>
      <c r="F77" s="216"/>
      <c r="G77" s="217"/>
    </row>
    <row r="78" spans="1:7" x14ac:dyDescent="0.25">
      <c r="A78" s="29"/>
      <c r="B78" s="218" t="s">
        <v>383</v>
      </c>
      <c r="C78" s="215"/>
      <c r="D78" s="216"/>
      <c r="E78" s="215"/>
      <c r="F78" s="216"/>
      <c r="G78" s="217"/>
    </row>
    <row r="79" spans="1:7" x14ac:dyDescent="0.25">
      <c r="A79" s="29"/>
      <c r="B79" s="218"/>
      <c r="C79" s="215"/>
      <c r="D79" s="216"/>
      <c r="E79" s="215"/>
      <c r="F79" s="216"/>
      <c r="G79" s="217"/>
    </row>
    <row r="80" spans="1:7" s="36" customFormat="1" ht="14.4" thickBot="1" x14ac:dyDescent="0.3">
      <c r="A80" s="258" t="s">
        <v>110</v>
      </c>
      <c r="B80" s="259"/>
      <c r="C80" s="119">
        <f>SUM(C63:C79)</f>
        <v>0</v>
      </c>
      <c r="D80" s="120">
        <f>SUM(D63:D79)</f>
        <v>0</v>
      </c>
      <c r="E80" s="119">
        <f>SUM(E63:E79)</f>
        <v>0</v>
      </c>
      <c r="F80" s="120">
        <f>SUM(F63:F79)</f>
        <v>0</v>
      </c>
      <c r="G80" s="119">
        <f>SUM(G63:G79)</f>
        <v>0</v>
      </c>
    </row>
    <row r="81" spans="1:7" ht="14.4" thickBot="1" x14ac:dyDescent="0.3">
      <c r="G81" s="32"/>
    </row>
    <row r="82" spans="1:7" s="36" customFormat="1" ht="14.4" thickBot="1" x14ac:dyDescent="0.3">
      <c r="A82" s="260" t="s">
        <v>109</v>
      </c>
      <c r="B82" s="261"/>
      <c r="C82" s="124">
        <f>C58+C80</f>
        <v>0</v>
      </c>
      <c r="D82" s="125">
        <f>D58+D80</f>
        <v>0</v>
      </c>
      <c r="E82" s="124">
        <f>E58+E80</f>
        <v>0</v>
      </c>
      <c r="F82" s="125">
        <f>F58+F80</f>
        <v>0</v>
      </c>
      <c r="G82" s="126">
        <f>G58+G80</f>
        <v>0</v>
      </c>
    </row>
    <row r="83" spans="1:7" x14ac:dyDescent="0.25"/>
    <row r="84" spans="1:7" x14ac:dyDescent="0.25">
      <c r="A84" s="241" t="s">
        <v>108</v>
      </c>
      <c r="B84" s="241"/>
      <c r="C84" s="241"/>
      <c r="D84" s="241"/>
      <c r="E84" s="241"/>
      <c r="F84" s="241"/>
      <c r="G84" s="241"/>
    </row>
    <row r="85" spans="1:7" x14ac:dyDescent="0.25"/>
    <row r="86" spans="1:7" x14ac:dyDescent="0.25"/>
  </sheetData>
  <sheetProtection algorithmName="SHA-512" hashValue="QJKrirN7nf3kicNL7h9EaU8N+ai+25Ag3kagWpMWHlKyxbtnysi52oih9ktUntlfRbi4M+mLvkUQWd+52BN+WQ==" saltValue="nYlq35BPxN6DsOv01OIyug=="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tabSelected="1" workbookViewId="0">
      <selection activeCell="M7" sqref="M7"/>
    </sheetView>
  </sheetViews>
  <sheetFormatPr defaultColWidth="0" defaultRowHeight="13.8" zeroHeight="1" x14ac:dyDescent="0.25"/>
  <cols>
    <col min="1" max="1" width="18.33203125" style="18" customWidth="1"/>
    <col min="2" max="2" width="9.109375" style="33" customWidth="1"/>
    <col min="3" max="7" width="14.6640625" style="18" customWidth="1"/>
    <col min="8" max="8" width="9.109375" style="18" customWidth="1"/>
    <col min="9" max="16384" width="9.109375" style="18" hidden="1"/>
  </cols>
  <sheetData>
    <row r="1" spans="1:7" ht="18" x14ac:dyDescent="0.35">
      <c r="A1" s="235" t="s">
        <v>116</v>
      </c>
      <c r="B1" s="235"/>
      <c r="C1" s="235"/>
      <c r="D1" s="235"/>
      <c r="E1" s="235"/>
      <c r="F1" s="235"/>
      <c r="G1" s="235"/>
    </row>
    <row r="2" spans="1:7" ht="14.4" thickBot="1" x14ac:dyDescent="0.3"/>
    <row r="3" spans="1:7" x14ac:dyDescent="0.25">
      <c r="A3" s="77" t="s">
        <v>117</v>
      </c>
      <c r="B3" s="81" t="s">
        <v>343</v>
      </c>
      <c r="C3" s="81" t="s">
        <v>4</v>
      </c>
      <c r="D3" s="81" t="s">
        <v>19</v>
      </c>
      <c r="E3" s="81" t="s">
        <v>20</v>
      </c>
      <c r="F3" s="81" t="s">
        <v>21</v>
      </c>
      <c r="G3" s="82" t="s">
        <v>22</v>
      </c>
    </row>
    <row r="4" spans="1:7" x14ac:dyDescent="0.25">
      <c r="A4" s="26" t="s">
        <v>333</v>
      </c>
      <c r="B4" s="78" t="s">
        <v>334</v>
      </c>
      <c r="C4" s="89">
        <f>PersonnelBudget_ExpProj!D74</f>
        <v>0</v>
      </c>
      <c r="D4" s="89">
        <f>PersonnelBudget_ExpProj!G74</f>
        <v>0</v>
      </c>
      <c r="E4" s="89">
        <f>PersonnelBudget_ExpProj!J74</f>
        <v>0</v>
      </c>
      <c r="F4" s="89">
        <f>PersonnelBudget_ExpProj!M74</f>
        <v>0</v>
      </c>
      <c r="G4" s="127">
        <f>PersonnelBudget_ExpProj!P74</f>
        <v>0</v>
      </c>
    </row>
    <row r="5" spans="1:7" x14ac:dyDescent="0.25">
      <c r="A5" s="26" t="s">
        <v>335</v>
      </c>
      <c r="B5" s="78" t="s">
        <v>339</v>
      </c>
      <c r="C5" s="89">
        <f>OperationsBudget_ExpProj!C82</f>
        <v>0</v>
      </c>
      <c r="D5" s="89">
        <f>OperationsBudget_ExpProj!D82</f>
        <v>0</v>
      </c>
      <c r="E5" s="89">
        <f>OperationsBudget_ExpProj!E82</f>
        <v>0</v>
      </c>
      <c r="F5" s="89">
        <f>OperationsBudget_ExpProj!F82</f>
        <v>0</v>
      </c>
      <c r="G5" s="127">
        <f>OperationsBudget_ExpProj!G82</f>
        <v>0</v>
      </c>
    </row>
    <row r="6" spans="1:7" x14ac:dyDescent="0.25">
      <c r="A6" s="26" t="s">
        <v>336</v>
      </c>
      <c r="B6" s="78" t="s">
        <v>341</v>
      </c>
      <c r="C6" s="89">
        <f>C4+C5</f>
        <v>0</v>
      </c>
      <c r="D6" s="89">
        <f t="shared" ref="D6:G6" si="0">D4+D5</f>
        <v>0</v>
      </c>
      <c r="E6" s="89">
        <f t="shared" si="0"/>
        <v>0</v>
      </c>
      <c r="F6" s="89">
        <f t="shared" si="0"/>
        <v>0</v>
      </c>
      <c r="G6" s="127">
        <f t="shared" si="0"/>
        <v>0</v>
      </c>
    </row>
    <row r="7" spans="1:7" x14ac:dyDescent="0.25">
      <c r="A7" s="26" t="s">
        <v>337</v>
      </c>
      <c r="B7" s="78" t="s">
        <v>340</v>
      </c>
      <c r="C7" s="89">
        <f>'TotalBudget_RevProj_Y1-Y5'!B18</f>
        <v>0</v>
      </c>
      <c r="D7" s="89">
        <f>'TotalBudget_RevProj_Y1-Y5'!C18</f>
        <v>0</v>
      </c>
      <c r="E7" s="89">
        <f>'TotalBudget_RevProj_Y1-Y5'!D18</f>
        <v>0</v>
      </c>
      <c r="F7" s="89">
        <f>'TotalBudget_RevProj_Y1-Y5'!E18</f>
        <v>0</v>
      </c>
      <c r="G7" s="127">
        <f>'TotalBudget_RevProj_Y1-Y5'!F18</f>
        <v>0</v>
      </c>
    </row>
    <row r="8" spans="1:7" ht="14.4" thickBot="1" x14ac:dyDescent="0.3">
      <c r="A8" s="79" t="s">
        <v>338</v>
      </c>
      <c r="B8" s="80" t="s">
        <v>342</v>
      </c>
      <c r="C8" s="128">
        <f>C7-C6</f>
        <v>0</v>
      </c>
      <c r="D8" s="128">
        <f t="shared" ref="D8:G8" si="1">D7-D6</f>
        <v>0</v>
      </c>
      <c r="E8" s="128">
        <f t="shared" si="1"/>
        <v>0</v>
      </c>
      <c r="F8" s="128">
        <f t="shared" si="1"/>
        <v>0</v>
      </c>
      <c r="G8" s="129">
        <f t="shared" si="1"/>
        <v>0</v>
      </c>
    </row>
    <row r="9" spans="1:7" x14ac:dyDescent="0.25"/>
  </sheetData>
  <sheetProtection algorithmName="SHA-512" hashValue="j1V2XPwLOVEUjSOMQVsGlPMkE2LpmD9gx7UO8h1zYvCKYNAHZ2WY5GYm1uYr97GHInR3dRqW+iOFBw8uuz4I+g==" saltValue="viLGSROgSGfYu57Ba0vZXg=="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1093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41" activePane="bottomRight" state="frozen"/>
      <selection activeCell="B116" sqref="B116:D116"/>
      <selection pane="topRight" activeCell="B116" sqref="B116:D116"/>
      <selection pane="bottomLeft" activeCell="B116" sqref="B116:D116"/>
      <selection pane="bottomRight" activeCell="C4" sqref="C4"/>
    </sheetView>
  </sheetViews>
  <sheetFormatPr defaultColWidth="9.109375" defaultRowHeight="14.4" x14ac:dyDescent="0.3"/>
  <cols>
    <col min="1" max="1" width="3" style="39" customWidth="1"/>
    <col min="2" max="2" width="7.44140625" style="37" customWidth="1"/>
    <col min="3" max="3" width="56.6640625" style="37" bestFit="1" customWidth="1"/>
    <col min="4" max="4" width="14.44140625" style="39" customWidth="1"/>
    <col min="5" max="5" width="17.33203125" style="39" customWidth="1"/>
    <col min="6" max="6" width="9.33203125" style="40" bestFit="1" customWidth="1"/>
    <col min="7" max="7" width="22.109375" style="39" customWidth="1"/>
    <col min="8" max="8" width="10.33203125" style="39" customWidth="1"/>
    <col min="9" max="9" width="9.44140625" style="39" bestFit="1" customWidth="1"/>
    <col min="10" max="10" width="9.109375" style="39" customWidth="1"/>
    <col min="11" max="16384" width="9.109375" style="39"/>
  </cols>
  <sheetData>
    <row r="1" spans="2:9" ht="15.6" x14ac:dyDescent="0.3">
      <c r="C1" s="38" t="s">
        <v>209</v>
      </c>
    </row>
    <row r="2" spans="2:9" ht="15.6" x14ac:dyDescent="0.3">
      <c r="C2" s="38" t="s">
        <v>210</v>
      </c>
    </row>
    <row r="3" spans="2:9" ht="9.75" customHeight="1" x14ac:dyDescent="0.3">
      <c r="C3" s="38"/>
    </row>
    <row r="4" spans="2:9" x14ac:dyDescent="0.3">
      <c r="C4" s="41" t="s">
        <v>388</v>
      </c>
    </row>
    <row r="5" spans="2:9" x14ac:dyDescent="0.3">
      <c r="B5" s="42"/>
      <c r="C5" s="43" t="s">
        <v>211</v>
      </c>
      <c r="D5" s="44"/>
      <c r="E5" s="45"/>
    </row>
    <row r="6" spans="2:9" x14ac:dyDescent="0.3">
      <c r="B6" s="42"/>
      <c r="D6" s="44"/>
      <c r="E6" s="45"/>
    </row>
    <row r="7" spans="2:9" x14ac:dyDescent="0.3">
      <c r="B7" s="42"/>
      <c r="D7" s="44"/>
      <c r="E7" s="46"/>
    </row>
    <row r="8" spans="2:9" x14ac:dyDescent="0.3">
      <c r="E8" s="47" t="s">
        <v>212</v>
      </c>
    </row>
    <row r="9" spans="2:9" ht="13.65" customHeight="1" x14ac:dyDescent="0.3">
      <c r="B9" s="48" t="s">
        <v>213</v>
      </c>
      <c r="C9" s="48" t="s">
        <v>214</v>
      </c>
      <c r="D9" s="48" t="s">
        <v>207</v>
      </c>
      <c r="E9" s="49" t="s">
        <v>208</v>
      </c>
    </row>
    <row r="10" spans="2:9" ht="13.65" customHeight="1" x14ac:dyDescent="0.3">
      <c r="B10">
        <v>10</v>
      </c>
      <c r="C10" t="s">
        <v>215</v>
      </c>
      <c r="D10" s="221">
        <v>6203.48</v>
      </c>
      <c r="E10" s="221">
        <v>5275.72</v>
      </c>
      <c r="G10" s="39" t="str">
        <f>B10&amp;"-"&amp;C10</f>
        <v>10-Alamance-Burlington</v>
      </c>
      <c r="H10" s="50">
        <f>D10</f>
        <v>6203.48</v>
      </c>
      <c r="I10" s="50">
        <f>E10</f>
        <v>5275.72</v>
      </c>
    </row>
    <row r="11" spans="2:9" ht="13.65" customHeight="1" x14ac:dyDescent="0.3">
      <c r="B11">
        <v>20</v>
      </c>
      <c r="C11" t="s">
        <v>216</v>
      </c>
      <c r="D11" s="221">
        <v>6824.68</v>
      </c>
      <c r="E11" s="221">
        <v>4066.27</v>
      </c>
      <c r="G11" s="39" t="str">
        <f t="shared" ref="G11:G74" si="0">B11&amp;"-"&amp;C11</f>
        <v>20-Alexander County</v>
      </c>
      <c r="H11" s="50">
        <f t="shared" ref="H11:H74" si="1">D11</f>
        <v>6824.68</v>
      </c>
      <c r="I11" s="50">
        <f t="shared" ref="I11:I74" si="2">E11</f>
        <v>4066.27</v>
      </c>
    </row>
    <row r="12" spans="2:9" ht="13.65" customHeight="1" x14ac:dyDescent="0.3">
      <c r="B12">
        <v>30</v>
      </c>
      <c r="C12" t="s">
        <v>217</v>
      </c>
      <c r="D12" s="221">
        <v>8311.7099999999991</v>
      </c>
      <c r="E12" s="221">
        <v>4867.8</v>
      </c>
      <c r="G12" s="39" t="str">
        <f>B12&amp;"-"&amp;C12</f>
        <v>30-Alleghany County</v>
      </c>
      <c r="H12" s="50">
        <f t="shared" si="1"/>
        <v>8311.7099999999991</v>
      </c>
      <c r="I12" s="50">
        <f t="shared" si="2"/>
        <v>4867.8</v>
      </c>
    </row>
    <row r="13" spans="2:9" ht="13.65" customHeight="1" x14ac:dyDescent="0.3">
      <c r="B13">
        <v>40</v>
      </c>
      <c r="C13" t="s">
        <v>218</v>
      </c>
      <c r="D13" s="221">
        <v>7729.75</v>
      </c>
      <c r="E13" s="221">
        <v>5235.34</v>
      </c>
      <c r="G13" s="39" t="str">
        <f t="shared" si="0"/>
        <v>40-Anson County</v>
      </c>
      <c r="H13" s="50">
        <f t="shared" si="1"/>
        <v>7729.75</v>
      </c>
      <c r="I13" s="50">
        <f t="shared" si="2"/>
        <v>5235.34</v>
      </c>
    </row>
    <row r="14" spans="2:9" ht="13.65" customHeight="1" x14ac:dyDescent="0.3">
      <c r="B14">
        <v>50</v>
      </c>
      <c r="C14" t="s">
        <v>219</v>
      </c>
      <c r="D14" s="221">
        <v>7655.21</v>
      </c>
      <c r="E14" s="221">
        <v>5132.75</v>
      </c>
      <c r="G14" s="39" t="str">
        <f t="shared" si="0"/>
        <v>50-Ashe County</v>
      </c>
      <c r="H14" s="50">
        <f t="shared" si="1"/>
        <v>7655.21</v>
      </c>
      <c r="I14" s="50">
        <f t="shared" si="2"/>
        <v>5132.75</v>
      </c>
    </row>
    <row r="15" spans="2:9" ht="13.65" customHeight="1" x14ac:dyDescent="0.3">
      <c r="B15">
        <v>60</v>
      </c>
      <c r="C15" t="s">
        <v>220</v>
      </c>
      <c r="D15" s="221">
        <v>8366.75</v>
      </c>
      <c r="E15" s="221">
        <v>3901.51</v>
      </c>
      <c r="G15" s="39" t="str">
        <f t="shared" si="0"/>
        <v>60-Avery County</v>
      </c>
      <c r="H15" s="50">
        <f t="shared" si="1"/>
        <v>8366.75</v>
      </c>
      <c r="I15" s="50">
        <f t="shared" si="2"/>
        <v>3901.51</v>
      </c>
    </row>
    <row r="16" spans="2:9" ht="13.65" customHeight="1" x14ac:dyDescent="0.3">
      <c r="B16">
        <v>70</v>
      </c>
      <c r="C16" t="s">
        <v>221</v>
      </c>
      <c r="D16" s="221">
        <v>6537.33</v>
      </c>
      <c r="E16" s="221">
        <v>5083.08</v>
      </c>
      <c r="G16" s="39" t="str">
        <f t="shared" si="0"/>
        <v>70-Beaufort County</v>
      </c>
      <c r="H16" s="50">
        <f t="shared" si="1"/>
        <v>6537.33</v>
      </c>
      <c r="I16" s="50">
        <f t="shared" si="2"/>
        <v>5083.08</v>
      </c>
    </row>
    <row r="17" spans="2:9" ht="13.65" customHeight="1" x14ac:dyDescent="0.3">
      <c r="B17">
        <v>80</v>
      </c>
      <c r="C17" t="s">
        <v>222</v>
      </c>
      <c r="D17" s="221">
        <v>8980.91</v>
      </c>
      <c r="E17" s="221">
        <v>4516.34</v>
      </c>
      <c r="G17" s="39" t="str">
        <f t="shared" si="0"/>
        <v>80-Bertie County</v>
      </c>
      <c r="H17" s="50">
        <f t="shared" si="1"/>
        <v>8980.91</v>
      </c>
      <c r="I17" s="50">
        <f t="shared" si="2"/>
        <v>4516.34</v>
      </c>
    </row>
    <row r="18" spans="2:9" ht="13.65" customHeight="1" x14ac:dyDescent="0.3">
      <c r="B18">
        <v>90</v>
      </c>
      <c r="C18" t="s">
        <v>223</v>
      </c>
      <c r="D18" s="221">
        <v>7504.62</v>
      </c>
      <c r="E18" s="221">
        <v>5258.42</v>
      </c>
      <c r="G18" s="39" t="str">
        <f t="shared" si="0"/>
        <v>90-Bladen County</v>
      </c>
      <c r="H18" s="50">
        <f t="shared" si="1"/>
        <v>7504.62</v>
      </c>
      <c r="I18" s="50">
        <f t="shared" si="2"/>
        <v>5258.42</v>
      </c>
    </row>
    <row r="19" spans="2:9" ht="13.65" customHeight="1" x14ac:dyDescent="0.3">
      <c r="B19">
        <v>100</v>
      </c>
      <c r="C19" t="s">
        <v>224</v>
      </c>
      <c r="D19" s="221">
        <v>6205.96</v>
      </c>
      <c r="E19" s="221">
        <v>5248.93</v>
      </c>
      <c r="G19" s="39" t="str">
        <f t="shared" si="0"/>
        <v>100-Brunswick County</v>
      </c>
      <c r="H19" s="50">
        <f t="shared" si="1"/>
        <v>6205.96</v>
      </c>
      <c r="I19" s="50">
        <f t="shared" si="2"/>
        <v>5248.93</v>
      </c>
    </row>
    <row r="20" spans="2:9" ht="13.65" customHeight="1" x14ac:dyDescent="0.3">
      <c r="B20">
        <v>110</v>
      </c>
      <c r="C20" t="s">
        <v>225</v>
      </c>
      <c r="D20" s="221">
        <v>6297.52</v>
      </c>
      <c r="E20" s="221">
        <v>5275.72</v>
      </c>
      <c r="G20" s="39" t="str">
        <f t="shared" si="0"/>
        <v>110-Buncombe County</v>
      </c>
      <c r="H20" s="50">
        <f t="shared" si="1"/>
        <v>6297.52</v>
      </c>
      <c r="I20" s="50">
        <f t="shared" si="2"/>
        <v>5275.72</v>
      </c>
    </row>
    <row r="21" spans="2:9" ht="13.65" customHeight="1" x14ac:dyDescent="0.3">
      <c r="B21">
        <v>111</v>
      </c>
      <c r="C21" t="s">
        <v>226</v>
      </c>
      <c r="D21" s="221">
        <v>6247.62</v>
      </c>
      <c r="E21" s="221">
        <v>5275.72</v>
      </c>
      <c r="G21" s="39" t="str">
        <f t="shared" si="0"/>
        <v>111-Asheville City</v>
      </c>
      <c r="H21" s="50">
        <f t="shared" si="1"/>
        <v>6247.62</v>
      </c>
      <c r="I21" s="50">
        <f t="shared" si="2"/>
        <v>5275.72</v>
      </c>
    </row>
    <row r="22" spans="2:9" ht="13.65" customHeight="1" x14ac:dyDescent="0.3">
      <c r="B22">
        <v>120</v>
      </c>
      <c r="C22" t="s">
        <v>227</v>
      </c>
      <c r="D22" s="221">
        <v>6863.45</v>
      </c>
      <c r="E22" s="221">
        <v>4918.1000000000004</v>
      </c>
      <c r="G22" s="39" t="str">
        <f t="shared" si="0"/>
        <v>120-Burke County</v>
      </c>
      <c r="H22" s="50">
        <f t="shared" si="1"/>
        <v>6863.45</v>
      </c>
      <c r="I22" s="50">
        <f t="shared" si="2"/>
        <v>4918.1000000000004</v>
      </c>
    </row>
    <row r="23" spans="2:9" ht="13.65" customHeight="1" x14ac:dyDescent="0.3">
      <c r="B23">
        <v>130</v>
      </c>
      <c r="C23" t="s">
        <v>228</v>
      </c>
      <c r="D23" s="221">
        <v>6028.71</v>
      </c>
      <c r="E23" s="221">
        <v>5275.72</v>
      </c>
      <c r="G23" s="39" t="str">
        <f t="shared" si="0"/>
        <v>130-Cabarrus County</v>
      </c>
      <c r="H23" s="50">
        <f t="shared" si="1"/>
        <v>6028.71</v>
      </c>
      <c r="I23" s="50">
        <f t="shared" si="2"/>
        <v>5275.72</v>
      </c>
    </row>
    <row r="24" spans="2:9" ht="13.65" customHeight="1" x14ac:dyDescent="0.3">
      <c r="B24">
        <v>132</v>
      </c>
      <c r="C24" t="s">
        <v>229</v>
      </c>
      <c r="D24" s="221">
        <v>5988.28</v>
      </c>
      <c r="E24" s="221">
        <v>5275.72</v>
      </c>
      <c r="G24" s="39" t="str">
        <f t="shared" si="0"/>
        <v>132-Kannapolis City</v>
      </c>
      <c r="H24" s="50">
        <f t="shared" si="1"/>
        <v>5988.28</v>
      </c>
      <c r="I24" s="50">
        <f t="shared" si="2"/>
        <v>5275.72</v>
      </c>
    </row>
    <row r="25" spans="2:9" ht="13.65" customHeight="1" x14ac:dyDescent="0.3">
      <c r="B25">
        <v>140</v>
      </c>
      <c r="C25" t="s">
        <v>230</v>
      </c>
      <c r="D25" s="221">
        <v>6703.69</v>
      </c>
      <c r="E25" s="221">
        <v>5150.9799999999996</v>
      </c>
      <c r="G25" s="39" t="str">
        <f t="shared" si="0"/>
        <v>140-Caldwell County</v>
      </c>
      <c r="H25" s="50">
        <f t="shared" si="1"/>
        <v>6703.69</v>
      </c>
      <c r="I25" s="50">
        <f t="shared" si="2"/>
        <v>5150.9799999999996</v>
      </c>
    </row>
    <row r="26" spans="2:9" ht="13.65" customHeight="1" x14ac:dyDescent="0.3">
      <c r="B26">
        <v>150</v>
      </c>
      <c r="C26" t="s">
        <v>231</v>
      </c>
      <c r="D26" s="221">
        <v>8170.45</v>
      </c>
      <c r="E26" s="221">
        <v>5275.72</v>
      </c>
      <c r="G26" s="39" t="str">
        <f t="shared" si="0"/>
        <v>150-Camden County</v>
      </c>
      <c r="H26" s="50">
        <f t="shared" si="1"/>
        <v>8170.45</v>
      </c>
      <c r="I26" s="50">
        <f t="shared" si="2"/>
        <v>5275.72</v>
      </c>
    </row>
    <row r="27" spans="2:9" ht="13.65" customHeight="1" x14ac:dyDescent="0.3">
      <c r="B27">
        <v>160</v>
      </c>
      <c r="C27" t="s">
        <v>232</v>
      </c>
      <c r="D27" s="221">
        <v>6268.64</v>
      </c>
      <c r="E27" s="221">
        <v>5275.72</v>
      </c>
      <c r="G27" s="39" t="str">
        <f t="shared" si="0"/>
        <v>160-Carteret County</v>
      </c>
      <c r="H27" s="50">
        <f t="shared" si="1"/>
        <v>6268.64</v>
      </c>
      <c r="I27" s="50">
        <f t="shared" si="2"/>
        <v>5275.72</v>
      </c>
    </row>
    <row r="28" spans="2:9" ht="13.65" customHeight="1" x14ac:dyDescent="0.3">
      <c r="B28">
        <v>170</v>
      </c>
      <c r="C28" t="s">
        <v>233</v>
      </c>
      <c r="D28" s="221">
        <v>8127.62</v>
      </c>
      <c r="E28" s="221">
        <v>4671.38</v>
      </c>
      <c r="G28" s="39" t="str">
        <f t="shared" si="0"/>
        <v>170-Caswell County</v>
      </c>
      <c r="H28" s="50">
        <f t="shared" si="1"/>
        <v>8127.62</v>
      </c>
      <c r="I28" s="50">
        <f t="shared" si="2"/>
        <v>4671.38</v>
      </c>
    </row>
    <row r="29" spans="2:9" ht="13.65" customHeight="1" x14ac:dyDescent="0.3">
      <c r="B29">
        <v>180</v>
      </c>
      <c r="C29" t="s">
        <v>234</v>
      </c>
      <c r="D29" s="221">
        <v>6199.29</v>
      </c>
      <c r="E29" s="221">
        <v>5275.72</v>
      </c>
      <c r="G29" s="39" t="str">
        <f t="shared" si="0"/>
        <v>180-Catawba County</v>
      </c>
      <c r="H29" s="50">
        <f t="shared" si="1"/>
        <v>6199.29</v>
      </c>
      <c r="I29" s="50">
        <f t="shared" si="2"/>
        <v>5275.72</v>
      </c>
    </row>
    <row r="30" spans="2:9" ht="13.65" customHeight="1" x14ac:dyDescent="0.3">
      <c r="B30">
        <v>181</v>
      </c>
      <c r="C30" t="s">
        <v>235</v>
      </c>
      <c r="D30" s="221">
        <v>6227.22</v>
      </c>
      <c r="E30" s="221">
        <v>5275.72</v>
      </c>
      <c r="G30" s="39" t="str">
        <f t="shared" si="0"/>
        <v>181-Hickory City</v>
      </c>
      <c r="H30" s="50">
        <f t="shared" si="1"/>
        <v>6227.22</v>
      </c>
      <c r="I30" s="50">
        <f t="shared" si="2"/>
        <v>5275.72</v>
      </c>
    </row>
    <row r="31" spans="2:9" ht="13.65" customHeight="1" x14ac:dyDescent="0.3">
      <c r="B31">
        <v>182</v>
      </c>
      <c r="C31" t="s">
        <v>387</v>
      </c>
      <c r="D31" s="221">
        <v>6235.7</v>
      </c>
      <c r="E31" s="221">
        <v>5177.5</v>
      </c>
      <c r="G31" s="39" t="str">
        <f t="shared" si="0"/>
        <v>182-Newton-Conover</v>
      </c>
      <c r="H31" s="50">
        <f t="shared" si="1"/>
        <v>6235.7</v>
      </c>
      <c r="I31" s="50">
        <f t="shared" si="2"/>
        <v>5177.5</v>
      </c>
    </row>
    <row r="32" spans="2:9" ht="13.65" customHeight="1" x14ac:dyDescent="0.3">
      <c r="B32">
        <v>190</v>
      </c>
      <c r="C32" t="s">
        <v>236</v>
      </c>
      <c r="D32" s="221">
        <v>6205.6</v>
      </c>
      <c r="E32" s="221">
        <v>5275.72</v>
      </c>
      <c r="G32" s="39" t="str">
        <f t="shared" si="0"/>
        <v>190-Chatham County</v>
      </c>
      <c r="H32" s="50">
        <f t="shared" si="1"/>
        <v>6205.6</v>
      </c>
      <c r="I32" s="50">
        <f t="shared" si="2"/>
        <v>5275.72</v>
      </c>
    </row>
    <row r="33" spans="2:9" ht="13.65" customHeight="1" x14ac:dyDescent="0.3">
      <c r="B33">
        <v>200</v>
      </c>
      <c r="C33" t="s">
        <v>237</v>
      </c>
      <c r="D33" s="221">
        <v>7627.94</v>
      </c>
      <c r="E33" s="221">
        <v>4164.5200000000004</v>
      </c>
      <c r="G33" s="39" t="str">
        <f t="shared" si="0"/>
        <v>200-Cherokee County</v>
      </c>
      <c r="H33" s="50">
        <f t="shared" si="1"/>
        <v>7627.94</v>
      </c>
      <c r="I33" s="50">
        <f t="shared" si="2"/>
        <v>4164.5200000000004</v>
      </c>
    </row>
    <row r="34" spans="2:9" ht="13.65" customHeight="1" x14ac:dyDescent="0.3">
      <c r="B34">
        <v>210</v>
      </c>
      <c r="C34" t="s">
        <v>238</v>
      </c>
      <c r="D34" s="221">
        <v>8179.57</v>
      </c>
      <c r="E34" s="221">
        <v>5275.72</v>
      </c>
      <c r="G34" s="39" t="str">
        <f t="shared" si="0"/>
        <v>210-Chowan County</v>
      </c>
      <c r="H34" s="50">
        <f t="shared" si="1"/>
        <v>8179.57</v>
      </c>
      <c r="I34" s="50">
        <f t="shared" si="2"/>
        <v>5275.72</v>
      </c>
    </row>
    <row r="35" spans="2:9" ht="13.65" customHeight="1" x14ac:dyDescent="0.3">
      <c r="B35">
        <v>220</v>
      </c>
      <c r="C35" t="s">
        <v>239</v>
      </c>
      <c r="D35" s="221">
        <v>8768.39</v>
      </c>
      <c r="E35" s="221">
        <v>4204.91</v>
      </c>
      <c r="G35" s="39" t="str">
        <f t="shared" si="0"/>
        <v>220-Clay County</v>
      </c>
      <c r="H35" s="50">
        <f t="shared" si="1"/>
        <v>8768.39</v>
      </c>
      <c r="I35" s="50">
        <f t="shared" si="2"/>
        <v>4204.91</v>
      </c>
    </row>
    <row r="36" spans="2:9" ht="13.65" customHeight="1" x14ac:dyDescent="0.3">
      <c r="B36">
        <v>230</v>
      </c>
      <c r="C36" t="s">
        <v>240</v>
      </c>
      <c r="D36" s="221">
        <v>6747.84</v>
      </c>
      <c r="E36" s="221">
        <v>4652.68</v>
      </c>
      <c r="G36" s="39" t="str">
        <f t="shared" si="0"/>
        <v>230-Cleveland County</v>
      </c>
      <c r="H36" s="50">
        <f t="shared" si="1"/>
        <v>6747.84</v>
      </c>
      <c r="I36" s="50">
        <f t="shared" si="2"/>
        <v>4652.68</v>
      </c>
    </row>
    <row r="37" spans="2:9" ht="13.65" customHeight="1" x14ac:dyDescent="0.3">
      <c r="B37">
        <v>240</v>
      </c>
      <c r="C37" t="s">
        <v>241</v>
      </c>
      <c r="D37" s="221">
        <v>7401.25</v>
      </c>
      <c r="E37" s="221">
        <v>5275.72</v>
      </c>
      <c r="G37" s="39" t="str">
        <f t="shared" si="0"/>
        <v>240-Columbus County</v>
      </c>
      <c r="H37" s="50">
        <f t="shared" si="1"/>
        <v>7401.25</v>
      </c>
      <c r="I37" s="50">
        <f t="shared" si="2"/>
        <v>5275.72</v>
      </c>
    </row>
    <row r="38" spans="2:9" ht="13.65" customHeight="1" x14ac:dyDescent="0.3">
      <c r="B38">
        <v>241</v>
      </c>
      <c r="C38" t="s">
        <v>242</v>
      </c>
      <c r="D38" s="221">
        <v>7520</v>
      </c>
      <c r="E38" s="221">
        <v>5275.72</v>
      </c>
      <c r="G38" s="39" t="str">
        <f t="shared" si="0"/>
        <v>241-Whiteville City</v>
      </c>
      <c r="H38" s="50">
        <f t="shared" si="1"/>
        <v>7520</v>
      </c>
      <c r="I38" s="50">
        <f t="shared" si="2"/>
        <v>5275.72</v>
      </c>
    </row>
    <row r="39" spans="2:9" ht="13.65" customHeight="1" x14ac:dyDescent="0.3">
      <c r="B39">
        <v>250</v>
      </c>
      <c r="C39" t="s">
        <v>243</v>
      </c>
      <c r="D39" s="221">
        <v>6255.86</v>
      </c>
      <c r="E39" s="221">
        <v>5275.72</v>
      </c>
      <c r="G39" s="39" t="str">
        <f t="shared" si="0"/>
        <v>250-Craven County</v>
      </c>
      <c r="H39" s="50">
        <f t="shared" si="1"/>
        <v>6255.86</v>
      </c>
      <c r="I39" s="50">
        <f t="shared" si="2"/>
        <v>5275.72</v>
      </c>
    </row>
    <row r="40" spans="2:9" ht="13.65" customHeight="1" x14ac:dyDescent="0.3">
      <c r="B40">
        <v>260</v>
      </c>
      <c r="C40" t="s">
        <v>244</v>
      </c>
      <c r="D40" s="221">
        <v>6487.69</v>
      </c>
      <c r="E40" s="221">
        <v>5153.58</v>
      </c>
      <c r="G40" s="39" t="str">
        <f t="shared" si="0"/>
        <v>260-Cumberland County</v>
      </c>
      <c r="H40" s="50">
        <f t="shared" si="1"/>
        <v>6487.69</v>
      </c>
      <c r="I40" s="50">
        <f t="shared" si="2"/>
        <v>5153.58</v>
      </c>
    </row>
    <row r="41" spans="2:9" ht="13.65" customHeight="1" x14ac:dyDescent="0.3">
      <c r="B41">
        <v>270</v>
      </c>
      <c r="C41" t="s">
        <v>245</v>
      </c>
      <c r="D41" s="221">
        <v>6547.25</v>
      </c>
      <c r="E41" s="221">
        <v>5275.72</v>
      </c>
      <c r="G41" s="39" t="str">
        <f t="shared" si="0"/>
        <v>270-Currituck County</v>
      </c>
      <c r="H41" s="50">
        <f t="shared" si="1"/>
        <v>6547.25</v>
      </c>
      <c r="I41" s="50">
        <f t="shared" si="2"/>
        <v>5275.72</v>
      </c>
    </row>
    <row r="42" spans="2:9" ht="13.65" customHeight="1" x14ac:dyDescent="0.3">
      <c r="B42">
        <v>280</v>
      </c>
      <c r="C42" t="s">
        <v>246</v>
      </c>
      <c r="D42" s="221">
        <v>6385.67</v>
      </c>
      <c r="E42" s="221">
        <v>5275.72</v>
      </c>
      <c r="G42" s="39" t="str">
        <f t="shared" si="0"/>
        <v>280-Dare County</v>
      </c>
      <c r="H42" s="50">
        <f t="shared" si="1"/>
        <v>6385.67</v>
      </c>
      <c r="I42" s="50">
        <f t="shared" si="2"/>
        <v>5275.72</v>
      </c>
    </row>
    <row r="43" spans="2:9" ht="13.65" customHeight="1" x14ac:dyDescent="0.3">
      <c r="B43">
        <v>290</v>
      </c>
      <c r="C43" t="s">
        <v>247</v>
      </c>
      <c r="D43" s="221">
        <v>6294.09</v>
      </c>
      <c r="E43" s="221">
        <v>5275.72</v>
      </c>
      <c r="G43" s="39" t="str">
        <f t="shared" si="0"/>
        <v>290-Davidson County</v>
      </c>
      <c r="H43" s="50">
        <f t="shared" si="1"/>
        <v>6294.09</v>
      </c>
      <c r="I43" s="50">
        <f t="shared" si="2"/>
        <v>5275.72</v>
      </c>
    </row>
    <row r="44" spans="2:9" ht="13.65" customHeight="1" x14ac:dyDescent="0.3">
      <c r="B44">
        <v>291</v>
      </c>
      <c r="C44" t="s">
        <v>248</v>
      </c>
      <c r="D44" s="221">
        <v>6724.23</v>
      </c>
      <c r="E44" s="221">
        <v>5275.72</v>
      </c>
      <c r="G44" s="39" t="str">
        <f t="shared" si="0"/>
        <v>291-Lexington City</v>
      </c>
      <c r="H44" s="50">
        <f t="shared" si="1"/>
        <v>6724.23</v>
      </c>
      <c r="I44" s="50">
        <f t="shared" si="2"/>
        <v>5275.72</v>
      </c>
    </row>
    <row r="45" spans="2:9" ht="13.65" customHeight="1" x14ac:dyDescent="0.3">
      <c r="B45">
        <v>292</v>
      </c>
      <c r="C45" t="s">
        <v>249</v>
      </c>
      <c r="D45" s="221">
        <v>6652</v>
      </c>
      <c r="E45" s="221">
        <v>5275.72</v>
      </c>
      <c r="G45" s="39" t="str">
        <f t="shared" si="0"/>
        <v>292-Thomasville City</v>
      </c>
      <c r="H45" s="50">
        <f t="shared" si="1"/>
        <v>6652</v>
      </c>
      <c r="I45" s="50">
        <f t="shared" si="2"/>
        <v>5275.72</v>
      </c>
    </row>
    <row r="46" spans="2:9" ht="13.65" customHeight="1" x14ac:dyDescent="0.3">
      <c r="B46">
        <v>300</v>
      </c>
      <c r="C46" t="s">
        <v>250</v>
      </c>
      <c r="D46" s="221">
        <v>6338.91</v>
      </c>
      <c r="E46" s="221">
        <v>4417.93</v>
      </c>
      <c r="G46" s="39" t="str">
        <f t="shared" si="0"/>
        <v>300-Davie County</v>
      </c>
      <c r="H46" s="50">
        <f t="shared" si="1"/>
        <v>6338.91</v>
      </c>
      <c r="I46" s="50">
        <f t="shared" si="2"/>
        <v>4417.93</v>
      </c>
    </row>
    <row r="47" spans="2:9" ht="13.65" customHeight="1" x14ac:dyDescent="0.3">
      <c r="B47">
        <v>310</v>
      </c>
      <c r="C47" t="s">
        <v>251</v>
      </c>
      <c r="D47" s="221">
        <v>6726.06</v>
      </c>
      <c r="E47" s="221">
        <v>5275.72</v>
      </c>
      <c r="G47" s="39" t="str">
        <f t="shared" si="0"/>
        <v>310-Duplin County</v>
      </c>
      <c r="H47" s="50">
        <f t="shared" si="1"/>
        <v>6726.06</v>
      </c>
      <c r="I47" s="50">
        <f t="shared" si="2"/>
        <v>5275.72</v>
      </c>
    </row>
    <row r="48" spans="2:9" ht="13.65" customHeight="1" x14ac:dyDescent="0.3">
      <c r="B48">
        <v>320</v>
      </c>
      <c r="C48" t="s">
        <v>252</v>
      </c>
      <c r="D48" s="221">
        <v>6337.2</v>
      </c>
      <c r="E48" s="221">
        <v>5275.72</v>
      </c>
      <c r="G48" s="39" t="str">
        <f t="shared" si="0"/>
        <v>320-Durham Public</v>
      </c>
      <c r="H48" s="50">
        <f t="shared" si="1"/>
        <v>6337.2</v>
      </c>
      <c r="I48" s="50">
        <f t="shared" si="2"/>
        <v>5275.72</v>
      </c>
    </row>
    <row r="49" spans="2:9" ht="13.65" customHeight="1" x14ac:dyDescent="0.3">
      <c r="B49">
        <v>330</v>
      </c>
      <c r="C49" t="s">
        <v>253</v>
      </c>
      <c r="D49" s="221">
        <v>7458.59</v>
      </c>
      <c r="E49" s="221">
        <v>5097.82</v>
      </c>
      <c r="G49" s="39" t="str">
        <f t="shared" si="0"/>
        <v>330-Edgecombe County</v>
      </c>
      <c r="H49" s="50">
        <f t="shared" si="1"/>
        <v>7458.59</v>
      </c>
      <c r="I49" s="50">
        <f t="shared" si="2"/>
        <v>5097.82</v>
      </c>
    </row>
    <row r="50" spans="2:9" ht="13.65" customHeight="1" x14ac:dyDescent="0.3">
      <c r="B50">
        <v>340</v>
      </c>
      <c r="C50" t="s">
        <v>254</v>
      </c>
      <c r="D50" s="221">
        <v>6027.71</v>
      </c>
      <c r="E50" s="221">
        <v>5275.72</v>
      </c>
      <c r="G50" s="39" t="str">
        <f t="shared" si="0"/>
        <v>340-Forsyth County</v>
      </c>
      <c r="H50" s="50">
        <f t="shared" si="1"/>
        <v>6027.71</v>
      </c>
      <c r="I50" s="50">
        <f t="shared" si="2"/>
        <v>5275.72</v>
      </c>
    </row>
    <row r="51" spans="2:9" ht="13.65" customHeight="1" x14ac:dyDescent="0.3">
      <c r="B51">
        <v>350</v>
      </c>
      <c r="C51" t="s">
        <v>255</v>
      </c>
      <c r="D51" s="221">
        <v>6798.46</v>
      </c>
      <c r="E51" s="221">
        <v>5275.72</v>
      </c>
      <c r="G51" s="39" t="str">
        <f t="shared" si="0"/>
        <v>350-Franklin County</v>
      </c>
      <c r="H51" s="50">
        <f t="shared" si="1"/>
        <v>6798.46</v>
      </c>
      <c r="I51" s="50">
        <f t="shared" si="2"/>
        <v>5275.72</v>
      </c>
    </row>
    <row r="52" spans="2:9" ht="13.65" customHeight="1" x14ac:dyDescent="0.3">
      <c r="B52">
        <v>360</v>
      </c>
      <c r="C52" t="s">
        <v>256</v>
      </c>
      <c r="D52" s="221">
        <v>6034.93</v>
      </c>
      <c r="E52" s="221">
        <v>5275.72</v>
      </c>
      <c r="G52" s="39" t="str">
        <f t="shared" si="0"/>
        <v>360-Gaston County</v>
      </c>
      <c r="H52" s="50">
        <f t="shared" si="1"/>
        <v>6034.93</v>
      </c>
      <c r="I52" s="50">
        <f t="shared" si="2"/>
        <v>5275.72</v>
      </c>
    </row>
    <row r="53" spans="2:9" ht="13.65" customHeight="1" x14ac:dyDescent="0.3">
      <c r="B53">
        <v>370</v>
      </c>
      <c r="C53" t="s">
        <v>257</v>
      </c>
      <c r="D53" s="221">
        <v>8919.58</v>
      </c>
      <c r="E53" s="221">
        <v>3871.54</v>
      </c>
      <c r="G53" s="39" t="str">
        <f t="shared" si="0"/>
        <v>370-Gates County</v>
      </c>
      <c r="H53" s="50">
        <f t="shared" si="1"/>
        <v>8919.58</v>
      </c>
      <c r="I53" s="50">
        <f t="shared" si="2"/>
        <v>3871.54</v>
      </c>
    </row>
    <row r="54" spans="2:9" ht="13.65" customHeight="1" x14ac:dyDescent="0.3">
      <c r="B54">
        <v>380</v>
      </c>
      <c r="C54" t="s">
        <v>258</v>
      </c>
      <c r="D54" s="221">
        <v>9067.1</v>
      </c>
      <c r="E54" s="221">
        <v>4852.3599999999997</v>
      </c>
      <c r="G54" s="39" t="str">
        <f t="shared" si="0"/>
        <v>380-Graham County</v>
      </c>
      <c r="H54" s="50">
        <f t="shared" si="1"/>
        <v>9067.1</v>
      </c>
      <c r="I54" s="50">
        <f t="shared" si="2"/>
        <v>4852.3599999999997</v>
      </c>
    </row>
    <row r="55" spans="2:9" ht="13.65" customHeight="1" x14ac:dyDescent="0.3">
      <c r="B55">
        <v>390</v>
      </c>
      <c r="C55" t="s">
        <v>259</v>
      </c>
      <c r="D55" s="221">
        <v>6885.34</v>
      </c>
      <c r="E55" s="221">
        <v>5087.62</v>
      </c>
      <c r="G55" s="39" t="str">
        <f t="shared" si="0"/>
        <v>390-Granville County</v>
      </c>
      <c r="H55" s="50">
        <f t="shared" si="1"/>
        <v>6885.34</v>
      </c>
      <c r="I55" s="50">
        <f t="shared" si="2"/>
        <v>5087.62</v>
      </c>
    </row>
    <row r="56" spans="2:9" ht="13.65" customHeight="1" x14ac:dyDescent="0.3">
      <c r="B56">
        <v>400</v>
      </c>
      <c r="C56" t="s">
        <v>260</v>
      </c>
      <c r="D56" s="221">
        <v>8075.66</v>
      </c>
      <c r="E56" s="221">
        <v>5275.72</v>
      </c>
      <c r="G56" s="39" t="str">
        <f t="shared" si="0"/>
        <v>400-Greene County</v>
      </c>
      <c r="H56" s="50">
        <f t="shared" si="1"/>
        <v>8075.66</v>
      </c>
      <c r="I56" s="50">
        <f t="shared" si="2"/>
        <v>5275.72</v>
      </c>
    </row>
    <row r="57" spans="2:9" ht="13.65" customHeight="1" x14ac:dyDescent="0.3">
      <c r="B57">
        <v>410</v>
      </c>
      <c r="C57" t="s">
        <v>261</v>
      </c>
      <c r="D57" s="221">
        <v>6172.67</v>
      </c>
      <c r="E57" s="221">
        <v>5275.72</v>
      </c>
      <c r="G57" s="39" t="str">
        <f t="shared" si="0"/>
        <v>410-Guilford County</v>
      </c>
      <c r="H57" s="50">
        <f t="shared" si="1"/>
        <v>6172.67</v>
      </c>
      <c r="I57" s="50">
        <f t="shared" si="2"/>
        <v>5275.72</v>
      </c>
    </row>
    <row r="58" spans="2:9" ht="13.65" customHeight="1" x14ac:dyDescent="0.3">
      <c r="B58">
        <v>420</v>
      </c>
      <c r="C58" t="s">
        <v>262</v>
      </c>
      <c r="D58" s="221">
        <v>9012.5499999999993</v>
      </c>
      <c r="E58" s="221">
        <v>5275.72</v>
      </c>
      <c r="G58" s="39" t="str">
        <f t="shared" si="0"/>
        <v>420-Halifax County</v>
      </c>
      <c r="H58" s="50">
        <f t="shared" si="1"/>
        <v>9012.5499999999993</v>
      </c>
      <c r="I58" s="50">
        <f t="shared" si="2"/>
        <v>5275.72</v>
      </c>
    </row>
    <row r="59" spans="2:9" ht="13.65" customHeight="1" x14ac:dyDescent="0.3">
      <c r="B59">
        <v>421</v>
      </c>
      <c r="C59" t="s">
        <v>263</v>
      </c>
      <c r="D59" s="221">
        <v>6966.4</v>
      </c>
      <c r="E59" s="221">
        <v>5245.74</v>
      </c>
      <c r="G59" s="39" t="str">
        <f t="shared" si="0"/>
        <v>421-Roanoke Rapids City</v>
      </c>
      <c r="H59" s="50">
        <f t="shared" si="1"/>
        <v>6966.4</v>
      </c>
      <c r="I59" s="50">
        <f t="shared" si="2"/>
        <v>5245.74</v>
      </c>
    </row>
    <row r="60" spans="2:9" ht="13.65" customHeight="1" x14ac:dyDescent="0.3">
      <c r="B60">
        <v>422</v>
      </c>
      <c r="C60" t="s">
        <v>264</v>
      </c>
      <c r="D60" s="221">
        <v>9326.26</v>
      </c>
      <c r="E60" s="221">
        <v>4347.58</v>
      </c>
      <c r="G60" s="39" t="str">
        <f t="shared" si="0"/>
        <v>422-Weldon City</v>
      </c>
      <c r="H60" s="50">
        <f t="shared" si="1"/>
        <v>9326.26</v>
      </c>
      <c r="I60" s="50">
        <f t="shared" si="2"/>
        <v>4347.58</v>
      </c>
    </row>
    <row r="61" spans="2:9" ht="13.65" customHeight="1" x14ac:dyDescent="0.3">
      <c r="B61">
        <v>430</v>
      </c>
      <c r="C61" t="s">
        <v>265</v>
      </c>
      <c r="D61" s="221">
        <v>6502.17</v>
      </c>
      <c r="E61" s="221">
        <v>5275.72</v>
      </c>
      <c r="G61" s="39" t="str">
        <f t="shared" si="0"/>
        <v>430-Harnett County</v>
      </c>
      <c r="H61" s="50">
        <f t="shared" si="1"/>
        <v>6502.17</v>
      </c>
      <c r="I61" s="50">
        <f t="shared" si="2"/>
        <v>5275.72</v>
      </c>
    </row>
    <row r="62" spans="2:9" ht="13.65" customHeight="1" x14ac:dyDescent="0.3">
      <c r="B62">
        <v>440</v>
      </c>
      <c r="C62" t="s">
        <v>266</v>
      </c>
      <c r="D62" s="221">
        <v>6354.66</v>
      </c>
      <c r="E62" s="221">
        <v>3953.71</v>
      </c>
      <c r="G62" s="39" t="str">
        <f t="shared" si="0"/>
        <v>440-Haywood County</v>
      </c>
      <c r="H62" s="50">
        <f t="shared" si="1"/>
        <v>6354.66</v>
      </c>
      <c r="I62" s="50">
        <f t="shared" si="2"/>
        <v>3953.71</v>
      </c>
    </row>
    <row r="63" spans="2:9" ht="13.65" customHeight="1" x14ac:dyDescent="0.3">
      <c r="B63">
        <v>450</v>
      </c>
      <c r="C63" t="s">
        <v>267</v>
      </c>
      <c r="D63" s="221">
        <v>6093.12</v>
      </c>
      <c r="E63" s="221">
        <v>5185.21</v>
      </c>
      <c r="G63" s="39" t="str">
        <f t="shared" si="0"/>
        <v>450-Henderson County</v>
      </c>
      <c r="H63" s="50">
        <f t="shared" si="1"/>
        <v>6093.12</v>
      </c>
      <c r="I63" s="50">
        <f t="shared" si="2"/>
        <v>5185.21</v>
      </c>
    </row>
    <row r="64" spans="2:9" ht="13.65" customHeight="1" x14ac:dyDescent="0.3">
      <c r="B64">
        <v>460</v>
      </c>
      <c r="C64" t="s">
        <v>268</v>
      </c>
      <c r="D64" s="221">
        <v>8487.68</v>
      </c>
      <c r="E64" s="221">
        <v>4515.78</v>
      </c>
      <c r="G64" s="39" t="str">
        <f t="shared" si="0"/>
        <v>460-Hertford County</v>
      </c>
      <c r="H64" s="50">
        <f t="shared" si="1"/>
        <v>8487.68</v>
      </c>
      <c r="I64" s="50">
        <f t="shared" si="2"/>
        <v>4515.78</v>
      </c>
    </row>
    <row r="65" spans="2:9" ht="13.65" customHeight="1" x14ac:dyDescent="0.3">
      <c r="B65">
        <v>470</v>
      </c>
      <c r="C65" t="s">
        <v>269</v>
      </c>
      <c r="D65" s="221">
        <v>6949.51</v>
      </c>
      <c r="E65" s="221">
        <v>5275.72</v>
      </c>
      <c r="G65" s="39" t="str">
        <f t="shared" si="0"/>
        <v>470-Hoke County</v>
      </c>
      <c r="H65" s="50">
        <f t="shared" si="1"/>
        <v>6949.51</v>
      </c>
      <c r="I65" s="50">
        <f t="shared" si="2"/>
        <v>5275.72</v>
      </c>
    </row>
    <row r="66" spans="2:9" ht="13.65" customHeight="1" x14ac:dyDescent="0.3">
      <c r="B66">
        <v>480</v>
      </c>
      <c r="C66" t="s">
        <v>270</v>
      </c>
      <c r="D66" s="221">
        <v>13880.26</v>
      </c>
      <c r="E66" s="221">
        <v>4073.66</v>
      </c>
      <c r="G66" s="39" t="str">
        <f t="shared" si="0"/>
        <v>480-Hyde County</v>
      </c>
      <c r="H66" s="50">
        <f t="shared" si="1"/>
        <v>13880.26</v>
      </c>
      <c r="I66" s="50">
        <f t="shared" si="2"/>
        <v>4073.66</v>
      </c>
    </row>
    <row r="67" spans="2:9" ht="13.65" customHeight="1" x14ac:dyDescent="0.3">
      <c r="B67">
        <v>490</v>
      </c>
      <c r="C67" t="s">
        <v>271</v>
      </c>
      <c r="D67" s="221">
        <v>6044.23</v>
      </c>
      <c r="E67" s="221">
        <v>5275.72</v>
      </c>
      <c r="G67" s="39" t="str">
        <f t="shared" si="0"/>
        <v>490-Iredell County</v>
      </c>
      <c r="H67" s="50">
        <f t="shared" si="1"/>
        <v>6044.23</v>
      </c>
      <c r="I67" s="50">
        <f t="shared" si="2"/>
        <v>5275.72</v>
      </c>
    </row>
    <row r="68" spans="2:9" ht="13.65" customHeight="1" x14ac:dyDescent="0.3">
      <c r="B68">
        <v>491</v>
      </c>
      <c r="C68" t="s">
        <v>272</v>
      </c>
      <c r="D68" s="221">
        <v>5917.83</v>
      </c>
      <c r="E68" s="221">
        <v>5275.72</v>
      </c>
      <c r="G68" s="39" t="str">
        <f t="shared" si="0"/>
        <v>491-Mooresville City</v>
      </c>
      <c r="H68" s="50">
        <f t="shared" si="1"/>
        <v>5917.83</v>
      </c>
      <c r="I68" s="50">
        <f t="shared" si="2"/>
        <v>5275.72</v>
      </c>
    </row>
    <row r="69" spans="2:9" ht="13.65" customHeight="1" x14ac:dyDescent="0.3">
      <c r="B69">
        <v>500</v>
      </c>
      <c r="C69" t="s">
        <v>273</v>
      </c>
      <c r="D69" s="221">
        <v>6550.35</v>
      </c>
      <c r="E69" s="221">
        <v>4463.3999999999996</v>
      </c>
      <c r="G69" s="39" t="str">
        <f t="shared" si="0"/>
        <v>500-Jackson County</v>
      </c>
      <c r="H69" s="50">
        <f t="shared" si="1"/>
        <v>6550.35</v>
      </c>
      <c r="I69" s="50">
        <f t="shared" si="2"/>
        <v>4463.3999999999996</v>
      </c>
    </row>
    <row r="70" spans="2:9" ht="13.65" customHeight="1" x14ac:dyDescent="0.3">
      <c r="B70">
        <v>510</v>
      </c>
      <c r="C70" t="s">
        <v>274</v>
      </c>
      <c r="D70" s="221">
        <v>6429.62</v>
      </c>
      <c r="E70" s="221">
        <v>4831.63</v>
      </c>
      <c r="G70" s="39" t="str">
        <f t="shared" si="0"/>
        <v>510-Johnston County</v>
      </c>
      <c r="H70" s="50">
        <f t="shared" si="1"/>
        <v>6429.62</v>
      </c>
      <c r="I70" s="50">
        <f t="shared" si="2"/>
        <v>4831.63</v>
      </c>
    </row>
    <row r="71" spans="2:9" ht="13.65" customHeight="1" x14ac:dyDescent="0.3">
      <c r="B71">
        <v>520</v>
      </c>
      <c r="C71" t="s">
        <v>275</v>
      </c>
      <c r="D71" s="221">
        <v>10062.94</v>
      </c>
      <c r="E71" s="221">
        <v>4113.8</v>
      </c>
      <c r="G71" s="39" t="str">
        <f t="shared" si="0"/>
        <v>520-Jones County</v>
      </c>
      <c r="H71" s="50">
        <f t="shared" si="1"/>
        <v>10062.94</v>
      </c>
      <c r="I71" s="50">
        <f t="shared" si="2"/>
        <v>4113.8</v>
      </c>
    </row>
    <row r="72" spans="2:9" ht="13.65" customHeight="1" x14ac:dyDescent="0.3">
      <c r="B72">
        <v>530</v>
      </c>
      <c r="C72" t="s">
        <v>276</v>
      </c>
      <c r="D72" s="221">
        <v>6349.99</v>
      </c>
      <c r="E72" s="221">
        <v>5275.72</v>
      </c>
      <c r="G72" s="39" t="str">
        <f t="shared" si="0"/>
        <v>530-Lee County</v>
      </c>
      <c r="H72" s="50">
        <f t="shared" si="1"/>
        <v>6349.99</v>
      </c>
      <c r="I72" s="50">
        <f t="shared" si="2"/>
        <v>5275.72</v>
      </c>
    </row>
    <row r="73" spans="2:9" ht="13.65" customHeight="1" x14ac:dyDescent="0.3">
      <c r="B73">
        <v>540</v>
      </c>
      <c r="C73" t="s">
        <v>277</v>
      </c>
      <c r="D73" s="221">
        <v>6810.13</v>
      </c>
      <c r="E73" s="221">
        <v>4188.18</v>
      </c>
      <c r="G73" s="39" t="str">
        <f t="shared" si="0"/>
        <v>540-Lenoir County</v>
      </c>
      <c r="H73" s="50">
        <f t="shared" si="1"/>
        <v>6810.13</v>
      </c>
      <c r="I73" s="50">
        <f t="shared" si="2"/>
        <v>4188.18</v>
      </c>
    </row>
    <row r="74" spans="2:9" ht="13.65" customHeight="1" x14ac:dyDescent="0.3">
      <c r="B74">
        <v>550</v>
      </c>
      <c r="C74" t="s">
        <v>278</v>
      </c>
      <c r="D74" s="221">
        <v>6092.33</v>
      </c>
      <c r="E74" s="221">
        <v>5275.72</v>
      </c>
      <c r="G74" s="39" t="str">
        <f t="shared" si="0"/>
        <v>550-Lincoln County</v>
      </c>
      <c r="H74" s="50">
        <f t="shared" si="1"/>
        <v>6092.33</v>
      </c>
      <c r="I74" s="50">
        <f t="shared" si="2"/>
        <v>5275.72</v>
      </c>
    </row>
    <row r="75" spans="2:9" ht="13.65" customHeight="1" x14ac:dyDescent="0.3">
      <c r="B75">
        <v>560</v>
      </c>
      <c r="C75" t="s">
        <v>279</v>
      </c>
      <c r="D75" s="221">
        <v>6582.02</v>
      </c>
      <c r="E75" s="221">
        <v>5074.82</v>
      </c>
      <c r="G75" s="39" t="str">
        <f t="shared" ref="G75:G124" si="3">B75&amp;"-"&amp;C75</f>
        <v>560-Macon County</v>
      </c>
      <c r="H75" s="50">
        <f t="shared" ref="H75:H124" si="4">D75</f>
        <v>6582.02</v>
      </c>
      <c r="I75" s="50">
        <f t="shared" ref="I75:I124" si="5">E75</f>
        <v>5074.82</v>
      </c>
    </row>
    <row r="76" spans="2:9" ht="13.65" customHeight="1" x14ac:dyDescent="0.3">
      <c r="B76">
        <v>570</v>
      </c>
      <c r="C76" t="s">
        <v>280</v>
      </c>
      <c r="D76" s="221">
        <v>8094.48</v>
      </c>
      <c r="E76" s="221">
        <v>4275.95</v>
      </c>
      <c r="G76" s="39" t="str">
        <f t="shared" si="3"/>
        <v>570-Madison County</v>
      </c>
      <c r="H76" s="50">
        <f t="shared" si="4"/>
        <v>8094.48</v>
      </c>
      <c r="I76" s="50">
        <f t="shared" si="5"/>
        <v>4275.95</v>
      </c>
    </row>
    <row r="77" spans="2:9" ht="13.65" customHeight="1" x14ac:dyDescent="0.3">
      <c r="B77">
        <v>580</v>
      </c>
      <c r="C77" t="s">
        <v>281</v>
      </c>
      <c r="D77" s="221">
        <v>8167.63</v>
      </c>
      <c r="E77" s="221">
        <v>4693.49</v>
      </c>
      <c r="G77" s="39" t="str">
        <f t="shared" si="3"/>
        <v>580-Martin County</v>
      </c>
      <c r="H77" s="50">
        <f t="shared" si="4"/>
        <v>8167.63</v>
      </c>
      <c r="I77" s="50">
        <f t="shared" si="5"/>
        <v>4693.49</v>
      </c>
    </row>
    <row r="78" spans="2:9" ht="13.65" customHeight="1" x14ac:dyDescent="0.3">
      <c r="B78">
        <v>590</v>
      </c>
      <c r="C78" t="s">
        <v>282</v>
      </c>
      <c r="D78" s="221">
        <v>6827.51</v>
      </c>
      <c r="E78" s="221">
        <v>4138.04</v>
      </c>
      <c r="G78" s="39" t="str">
        <f t="shared" si="3"/>
        <v>590-McDowell County</v>
      </c>
      <c r="H78" s="50">
        <f t="shared" si="4"/>
        <v>6827.51</v>
      </c>
      <c r="I78" s="50">
        <f t="shared" si="5"/>
        <v>4138.04</v>
      </c>
    </row>
    <row r="79" spans="2:9" ht="13.65" customHeight="1" x14ac:dyDescent="0.3">
      <c r="B79">
        <v>600</v>
      </c>
      <c r="C79" t="s">
        <v>283</v>
      </c>
      <c r="D79" s="221">
        <v>6105.77</v>
      </c>
      <c r="E79" s="221">
        <v>5275.72</v>
      </c>
      <c r="G79" s="39" t="str">
        <f t="shared" si="3"/>
        <v>600-Mecklenburg County</v>
      </c>
      <c r="H79" s="50">
        <f t="shared" si="4"/>
        <v>6105.77</v>
      </c>
      <c r="I79" s="50">
        <f t="shared" si="5"/>
        <v>5275.72</v>
      </c>
    </row>
    <row r="80" spans="2:9" ht="13.65" customHeight="1" x14ac:dyDescent="0.3">
      <c r="B80">
        <v>610</v>
      </c>
      <c r="C80" t="s">
        <v>284</v>
      </c>
      <c r="D80" s="221">
        <v>8302.08</v>
      </c>
      <c r="E80" s="221">
        <v>3570.27</v>
      </c>
      <c r="G80" s="39" t="str">
        <f t="shared" si="3"/>
        <v>610-Mitchell County</v>
      </c>
      <c r="H80" s="50">
        <f t="shared" si="4"/>
        <v>8302.08</v>
      </c>
      <c r="I80" s="50">
        <f t="shared" si="5"/>
        <v>3570.27</v>
      </c>
    </row>
    <row r="81" spans="2:9" ht="13.65" customHeight="1" x14ac:dyDescent="0.3">
      <c r="B81">
        <v>620</v>
      </c>
      <c r="C81" t="s">
        <v>285</v>
      </c>
      <c r="D81" s="221">
        <v>7092.33</v>
      </c>
      <c r="E81" s="221">
        <v>5275.72</v>
      </c>
      <c r="G81" s="39" t="str">
        <f t="shared" si="3"/>
        <v>620-Montgomery County</v>
      </c>
      <c r="H81" s="50">
        <f t="shared" si="4"/>
        <v>7092.33</v>
      </c>
      <c r="I81" s="50">
        <f t="shared" si="5"/>
        <v>5275.72</v>
      </c>
    </row>
    <row r="82" spans="2:9" ht="13.65" customHeight="1" x14ac:dyDescent="0.3">
      <c r="B82">
        <v>630</v>
      </c>
      <c r="C82" t="s">
        <v>286</v>
      </c>
      <c r="D82" s="221">
        <v>6146.27</v>
      </c>
      <c r="E82" s="221">
        <v>5275.72</v>
      </c>
      <c r="G82" s="39" t="str">
        <f t="shared" si="3"/>
        <v>630-Moore County</v>
      </c>
      <c r="H82" s="50">
        <f t="shared" si="4"/>
        <v>6146.27</v>
      </c>
      <c r="I82" s="50">
        <f t="shared" si="5"/>
        <v>5275.72</v>
      </c>
    </row>
    <row r="83" spans="2:9" ht="13.65" customHeight="1" x14ac:dyDescent="0.3">
      <c r="B83">
        <v>640</v>
      </c>
      <c r="C83" t="s">
        <v>385</v>
      </c>
      <c r="D83" s="221">
        <v>6678.25</v>
      </c>
      <c r="E83" s="221">
        <v>4877.55</v>
      </c>
      <c r="G83" s="39" t="str">
        <f t="shared" si="3"/>
        <v>640-Nash County</v>
      </c>
      <c r="H83" s="50">
        <f t="shared" si="4"/>
        <v>6678.25</v>
      </c>
      <c r="I83" s="50">
        <f t="shared" si="5"/>
        <v>4877.55</v>
      </c>
    </row>
    <row r="84" spans="2:9" ht="13.65" customHeight="1" x14ac:dyDescent="0.3">
      <c r="B84">
        <v>650</v>
      </c>
      <c r="C84" t="s">
        <v>287</v>
      </c>
      <c r="D84" s="221">
        <v>6147.78</v>
      </c>
      <c r="E84" s="221">
        <v>5275.72</v>
      </c>
      <c r="G84" s="39" t="str">
        <f t="shared" si="3"/>
        <v>650-New Hanover County</v>
      </c>
      <c r="H84" s="50">
        <f t="shared" si="4"/>
        <v>6147.78</v>
      </c>
      <c r="I84" s="50">
        <f t="shared" si="5"/>
        <v>5275.72</v>
      </c>
    </row>
    <row r="85" spans="2:9" ht="13.65" customHeight="1" x14ac:dyDescent="0.3">
      <c r="B85">
        <v>660</v>
      </c>
      <c r="C85" t="s">
        <v>288</v>
      </c>
      <c r="D85" s="221">
        <v>10673.17</v>
      </c>
      <c r="E85" s="221">
        <v>5275.72</v>
      </c>
      <c r="G85" s="39" t="str">
        <f t="shared" si="3"/>
        <v>660-Northampton County</v>
      </c>
      <c r="H85" s="50">
        <f t="shared" si="4"/>
        <v>10673.17</v>
      </c>
      <c r="I85" s="50">
        <f t="shared" si="5"/>
        <v>5275.72</v>
      </c>
    </row>
    <row r="86" spans="2:9" ht="13.65" customHeight="1" x14ac:dyDescent="0.3">
      <c r="B86">
        <v>670</v>
      </c>
      <c r="C86" t="s">
        <v>289</v>
      </c>
      <c r="D86" s="221">
        <v>6251.28</v>
      </c>
      <c r="E86" s="221">
        <v>4607.6499999999996</v>
      </c>
      <c r="G86" s="39" t="str">
        <f t="shared" si="3"/>
        <v>670-Onslow County</v>
      </c>
      <c r="H86" s="50">
        <f t="shared" si="4"/>
        <v>6251.28</v>
      </c>
      <c r="I86" s="50">
        <f t="shared" si="5"/>
        <v>4607.6499999999996</v>
      </c>
    </row>
    <row r="87" spans="2:9" ht="13.65" customHeight="1" x14ac:dyDescent="0.3">
      <c r="B87">
        <v>680</v>
      </c>
      <c r="C87" t="s">
        <v>290</v>
      </c>
      <c r="D87" s="221">
        <v>6386.82</v>
      </c>
      <c r="E87" s="221">
        <v>5275.72</v>
      </c>
      <c r="G87" s="39" t="str">
        <f t="shared" si="3"/>
        <v>680-Orange County</v>
      </c>
      <c r="H87" s="50">
        <f t="shared" si="4"/>
        <v>6386.82</v>
      </c>
      <c r="I87" s="50">
        <f t="shared" si="5"/>
        <v>5275.72</v>
      </c>
    </row>
    <row r="88" spans="2:9" ht="13.65" customHeight="1" x14ac:dyDescent="0.3">
      <c r="B88">
        <v>681</v>
      </c>
      <c r="C88" t="s">
        <v>291</v>
      </c>
      <c r="D88" s="221">
        <v>6065.92</v>
      </c>
      <c r="E88" s="221">
        <v>5275.72</v>
      </c>
      <c r="G88" s="39" t="str">
        <f t="shared" si="3"/>
        <v>681-Chapel Hill-Carrboro</v>
      </c>
      <c r="H88" s="50">
        <f t="shared" si="4"/>
        <v>6065.92</v>
      </c>
      <c r="I88" s="50">
        <f t="shared" si="5"/>
        <v>5275.72</v>
      </c>
    </row>
    <row r="89" spans="2:9" ht="13.65" customHeight="1" x14ac:dyDescent="0.3">
      <c r="B89">
        <v>690</v>
      </c>
      <c r="C89" t="s">
        <v>292</v>
      </c>
      <c r="D89" s="221">
        <v>9293.7800000000007</v>
      </c>
      <c r="E89" s="221">
        <v>3996.76</v>
      </c>
      <c r="G89" s="39" t="str">
        <f t="shared" si="3"/>
        <v>690-Pamlico County</v>
      </c>
      <c r="H89" s="50">
        <f t="shared" si="4"/>
        <v>9293.7800000000007</v>
      </c>
      <c r="I89" s="50">
        <f t="shared" si="5"/>
        <v>3996.76</v>
      </c>
    </row>
    <row r="90" spans="2:9" ht="13.65" customHeight="1" x14ac:dyDescent="0.3">
      <c r="B90">
        <v>700</v>
      </c>
      <c r="C90" t="s">
        <v>293</v>
      </c>
      <c r="D90" s="221">
        <v>7225.61</v>
      </c>
      <c r="E90" s="221">
        <v>5021.88</v>
      </c>
      <c r="G90" s="39" t="str">
        <f t="shared" si="3"/>
        <v>700-Pasquotank County</v>
      </c>
      <c r="H90" s="50">
        <f t="shared" si="4"/>
        <v>7225.61</v>
      </c>
      <c r="I90" s="50">
        <f t="shared" si="5"/>
        <v>5021.88</v>
      </c>
    </row>
    <row r="91" spans="2:9" ht="13.65" customHeight="1" x14ac:dyDescent="0.3">
      <c r="B91">
        <v>710</v>
      </c>
      <c r="C91" t="s">
        <v>294</v>
      </c>
      <c r="D91" s="221">
        <v>6480.65</v>
      </c>
      <c r="E91" s="221">
        <v>5275.72</v>
      </c>
      <c r="G91" s="39" t="str">
        <f t="shared" si="3"/>
        <v>710-Pender County</v>
      </c>
      <c r="H91" s="50">
        <f t="shared" si="4"/>
        <v>6480.65</v>
      </c>
      <c r="I91" s="50">
        <f t="shared" si="5"/>
        <v>5275.72</v>
      </c>
    </row>
    <row r="92" spans="2:9" ht="13.65" customHeight="1" x14ac:dyDescent="0.3">
      <c r="B92">
        <v>720</v>
      </c>
      <c r="C92" t="s">
        <v>295</v>
      </c>
      <c r="D92" s="221">
        <v>8204.9599999999991</v>
      </c>
      <c r="E92" s="221">
        <v>4139.71</v>
      </c>
      <c r="G92" s="39" t="str">
        <f t="shared" si="3"/>
        <v>720-Perquimans County</v>
      </c>
      <c r="H92" s="50">
        <f t="shared" si="4"/>
        <v>8204.9599999999991</v>
      </c>
      <c r="I92" s="50">
        <f t="shared" si="5"/>
        <v>4139.71</v>
      </c>
    </row>
    <row r="93" spans="2:9" ht="13.65" customHeight="1" x14ac:dyDescent="0.3">
      <c r="B93">
        <v>730</v>
      </c>
      <c r="C93" t="s">
        <v>296</v>
      </c>
      <c r="D93" s="221">
        <v>6944.94</v>
      </c>
      <c r="E93" s="221">
        <v>5275.72</v>
      </c>
      <c r="G93" s="39" t="str">
        <f t="shared" si="3"/>
        <v>730-Person County</v>
      </c>
      <c r="H93" s="50">
        <f t="shared" si="4"/>
        <v>6944.94</v>
      </c>
      <c r="I93" s="50">
        <f t="shared" si="5"/>
        <v>5275.72</v>
      </c>
    </row>
    <row r="94" spans="2:9" ht="13.65" customHeight="1" x14ac:dyDescent="0.3">
      <c r="B94">
        <v>740</v>
      </c>
      <c r="C94" t="s">
        <v>297</v>
      </c>
      <c r="D94" s="221">
        <v>6529.11</v>
      </c>
      <c r="E94" s="221">
        <v>5275.72</v>
      </c>
      <c r="G94" s="39" t="str">
        <f t="shared" si="3"/>
        <v>740-Pitt County</v>
      </c>
      <c r="H94" s="50">
        <f t="shared" si="4"/>
        <v>6529.11</v>
      </c>
      <c r="I94" s="50">
        <f t="shared" si="5"/>
        <v>5275.72</v>
      </c>
    </row>
    <row r="95" spans="2:9" ht="13.65" customHeight="1" x14ac:dyDescent="0.3">
      <c r="B95">
        <v>750</v>
      </c>
      <c r="C95" t="s">
        <v>298</v>
      </c>
      <c r="D95" s="221">
        <v>7769.8</v>
      </c>
      <c r="E95" s="221">
        <v>4605.51</v>
      </c>
      <c r="G95" s="39" t="str">
        <f t="shared" si="3"/>
        <v>750-Polk County</v>
      </c>
      <c r="H95" s="50">
        <f t="shared" si="4"/>
        <v>7769.8</v>
      </c>
      <c r="I95" s="50">
        <f t="shared" si="5"/>
        <v>4605.51</v>
      </c>
    </row>
    <row r="96" spans="2:9" ht="13.65" customHeight="1" x14ac:dyDescent="0.3">
      <c r="B96">
        <v>760</v>
      </c>
      <c r="C96" t="s">
        <v>299</v>
      </c>
      <c r="D96" s="221">
        <v>6654.62</v>
      </c>
      <c r="E96" s="221">
        <v>5275.72</v>
      </c>
      <c r="G96" s="39" t="str">
        <f t="shared" si="3"/>
        <v>760-Randolph County</v>
      </c>
      <c r="H96" s="50">
        <f t="shared" si="4"/>
        <v>6654.62</v>
      </c>
      <c r="I96" s="50">
        <f t="shared" si="5"/>
        <v>5275.72</v>
      </c>
    </row>
    <row r="97" spans="2:9" ht="13.65" customHeight="1" x14ac:dyDescent="0.3">
      <c r="B97">
        <v>761</v>
      </c>
      <c r="C97" t="s">
        <v>300</v>
      </c>
      <c r="D97" s="221">
        <v>6536.03</v>
      </c>
      <c r="E97" s="221">
        <v>5275.72</v>
      </c>
      <c r="G97" s="39" t="str">
        <f t="shared" si="3"/>
        <v>761-Asheboro City</v>
      </c>
      <c r="H97" s="50">
        <f t="shared" si="4"/>
        <v>6536.03</v>
      </c>
      <c r="I97" s="50">
        <f t="shared" si="5"/>
        <v>5275.72</v>
      </c>
    </row>
    <row r="98" spans="2:9" ht="13.65" customHeight="1" x14ac:dyDescent="0.3">
      <c r="B98">
        <v>770</v>
      </c>
      <c r="C98" t="s">
        <v>301</v>
      </c>
      <c r="D98" s="221">
        <v>6907.9</v>
      </c>
      <c r="E98" s="221">
        <v>5275.72</v>
      </c>
      <c r="G98" s="39" t="str">
        <f t="shared" si="3"/>
        <v>770-Richmond County</v>
      </c>
      <c r="H98" s="50">
        <f t="shared" si="4"/>
        <v>6907.9</v>
      </c>
      <c r="I98" s="50">
        <f t="shared" si="5"/>
        <v>5275.72</v>
      </c>
    </row>
    <row r="99" spans="2:9" ht="13.65" customHeight="1" x14ac:dyDescent="0.3">
      <c r="B99">
        <v>780</v>
      </c>
      <c r="C99" t="s">
        <v>302</v>
      </c>
      <c r="D99" s="221">
        <v>7460.92</v>
      </c>
      <c r="E99" s="221">
        <v>5163.1499999999996</v>
      </c>
      <c r="G99" s="39" t="str">
        <f t="shared" si="3"/>
        <v>780-Robeson County</v>
      </c>
      <c r="H99" s="50">
        <f t="shared" si="4"/>
        <v>7460.92</v>
      </c>
      <c r="I99" s="50">
        <f t="shared" si="5"/>
        <v>5163.1499999999996</v>
      </c>
    </row>
    <row r="100" spans="2:9" ht="13.65" customHeight="1" x14ac:dyDescent="0.3">
      <c r="B100">
        <v>790</v>
      </c>
      <c r="C100" t="s">
        <v>303</v>
      </c>
      <c r="D100" s="221">
        <v>6839.26</v>
      </c>
      <c r="E100" s="221">
        <v>4409.5200000000004</v>
      </c>
      <c r="G100" s="39" t="str">
        <f t="shared" si="3"/>
        <v>790-Rockingham County</v>
      </c>
      <c r="H100" s="50">
        <f t="shared" si="4"/>
        <v>6839.26</v>
      </c>
      <c r="I100" s="50">
        <f t="shared" si="5"/>
        <v>4409.5200000000004</v>
      </c>
    </row>
    <row r="101" spans="2:9" ht="13.65" customHeight="1" x14ac:dyDescent="0.3">
      <c r="B101">
        <v>800</v>
      </c>
      <c r="C101" t="s">
        <v>304</v>
      </c>
      <c r="D101" s="221">
        <v>6517.86</v>
      </c>
      <c r="E101" s="221">
        <v>5275.72</v>
      </c>
      <c r="G101" s="39" t="str">
        <f t="shared" si="3"/>
        <v>800-Rowan-Salisbury</v>
      </c>
      <c r="H101" s="50">
        <f t="shared" si="4"/>
        <v>6517.86</v>
      </c>
      <c r="I101" s="50">
        <f t="shared" si="5"/>
        <v>5275.72</v>
      </c>
    </row>
    <row r="102" spans="2:9" ht="13.65" customHeight="1" x14ac:dyDescent="0.3">
      <c r="B102">
        <v>810</v>
      </c>
      <c r="C102" t="s">
        <v>305</v>
      </c>
      <c r="D102" s="221">
        <v>6928.2</v>
      </c>
      <c r="E102" s="221">
        <v>4558.71</v>
      </c>
      <c r="G102" s="39" t="str">
        <f t="shared" si="3"/>
        <v>810-Rutherford County</v>
      </c>
      <c r="H102" s="50">
        <f t="shared" si="4"/>
        <v>6928.2</v>
      </c>
      <c r="I102" s="50">
        <f t="shared" si="5"/>
        <v>4558.71</v>
      </c>
    </row>
    <row r="103" spans="2:9" ht="13.65" customHeight="1" x14ac:dyDescent="0.3">
      <c r="B103">
        <v>820</v>
      </c>
      <c r="C103" t="s">
        <v>306</v>
      </c>
      <c r="D103" s="221">
        <v>7191.07</v>
      </c>
      <c r="E103" s="221">
        <v>5275.72</v>
      </c>
      <c r="G103" s="39" t="str">
        <f t="shared" si="3"/>
        <v>820-Sampson County</v>
      </c>
      <c r="H103" s="50">
        <f t="shared" si="4"/>
        <v>7191.07</v>
      </c>
      <c r="I103" s="50">
        <f t="shared" si="5"/>
        <v>5275.72</v>
      </c>
    </row>
    <row r="104" spans="2:9" ht="13.65" customHeight="1" x14ac:dyDescent="0.3">
      <c r="B104">
        <v>821</v>
      </c>
      <c r="C104" t="s">
        <v>307</v>
      </c>
      <c r="D104" s="221">
        <v>7114.71</v>
      </c>
      <c r="E104" s="221">
        <v>5275.72</v>
      </c>
      <c r="G104" s="39" t="str">
        <f t="shared" si="3"/>
        <v>821-Clinton City</v>
      </c>
      <c r="H104" s="50">
        <f t="shared" si="4"/>
        <v>7114.71</v>
      </c>
      <c r="I104" s="50">
        <f t="shared" si="5"/>
        <v>5275.72</v>
      </c>
    </row>
    <row r="105" spans="2:9" ht="13.65" customHeight="1" x14ac:dyDescent="0.3">
      <c r="B105">
        <v>830</v>
      </c>
      <c r="C105" t="s">
        <v>308</v>
      </c>
      <c r="D105" s="221">
        <v>7357.83</v>
      </c>
      <c r="E105" s="221">
        <v>3972.51</v>
      </c>
      <c r="G105" s="39" t="str">
        <f t="shared" si="3"/>
        <v>830-Scotland County</v>
      </c>
      <c r="H105" s="50">
        <f t="shared" si="4"/>
        <v>7357.83</v>
      </c>
      <c r="I105" s="50">
        <f t="shared" si="5"/>
        <v>3972.51</v>
      </c>
    </row>
    <row r="106" spans="2:9" ht="13.65" customHeight="1" x14ac:dyDescent="0.3">
      <c r="B106">
        <v>840</v>
      </c>
      <c r="C106" t="s">
        <v>309</v>
      </c>
      <c r="D106" s="221">
        <v>6693.58</v>
      </c>
      <c r="E106" s="221">
        <v>5275.72</v>
      </c>
      <c r="G106" s="39" t="str">
        <f t="shared" si="3"/>
        <v>840-Stanly County</v>
      </c>
      <c r="H106" s="50">
        <f t="shared" si="4"/>
        <v>6693.58</v>
      </c>
      <c r="I106" s="50">
        <f t="shared" si="5"/>
        <v>5275.72</v>
      </c>
    </row>
    <row r="107" spans="2:9" ht="13.65" customHeight="1" x14ac:dyDescent="0.3">
      <c r="B107">
        <v>850</v>
      </c>
      <c r="C107" t="s">
        <v>310</v>
      </c>
      <c r="D107" s="221">
        <v>6989.52</v>
      </c>
      <c r="E107" s="221">
        <v>4048.68</v>
      </c>
      <c r="G107" s="39" t="str">
        <f t="shared" si="3"/>
        <v>850-Stokes County</v>
      </c>
      <c r="H107" s="50">
        <f t="shared" si="4"/>
        <v>6989.52</v>
      </c>
      <c r="I107" s="50">
        <f t="shared" si="5"/>
        <v>4048.68</v>
      </c>
    </row>
    <row r="108" spans="2:9" ht="13.65" customHeight="1" x14ac:dyDescent="0.3">
      <c r="B108">
        <v>860</v>
      </c>
      <c r="C108" t="s">
        <v>311</v>
      </c>
      <c r="D108" s="221">
        <v>6847.05</v>
      </c>
      <c r="E108" s="221">
        <v>5275.72</v>
      </c>
      <c r="G108" s="39" t="str">
        <f t="shared" si="3"/>
        <v>860-Surry County</v>
      </c>
      <c r="H108" s="50">
        <f t="shared" si="4"/>
        <v>6847.05</v>
      </c>
      <c r="I108" s="50">
        <f t="shared" si="5"/>
        <v>5275.72</v>
      </c>
    </row>
    <row r="109" spans="2:9" ht="13.65" customHeight="1" x14ac:dyDescent="0.3">
      <c r="B109">
        <v>861</v>
      </c>
      <c r="C109" t="s">
        <v>312</v>
      </c>
      <c r="D109" s="221">
        <v>7459.32</v>
      </c>
      <c r="E109" s="221">
        <v>5275.72</v>
      </c>
      <c r="G109" s="39" t="str">
        <f t="shared" si="3"/>
        <v>861-Elkin City</v>
      </c>
      <c r="H109" s="50">
        <f t="shared" si="4"/>
        <v>7459.32</v>
      </c>
      <c r="I109" s="50">
        <f t="shared" si="5"/>
        <v>5275.72</v>
      </c>
    </row>
    <row r="110" spans="2:9" ht="13.65" customHeight="1" x14ac:dyDescent="0.3">
      <c r="B110">
        <v>862</v>
      </c>
      <c r="C110" t="s">
        <v>313</v>
      </c>
      <c r="D110" s="221">
        <v>6935.01</v>
      </c>
      <c r="E110" s="221">
        <v>5275.72</v>
      </c>
      <c r="G110" s="39" t="str">
        <f t="shared" si="3"/>
        <v>862-Mount Airy City</v>
      </c>
      <c r="H110" s="50">
        <f t="shared" si="4"/>
        <v>6935.01</v>
      </c>
      <c r="I110" s="50">
        <f t="shared" si="5"/>
        <v>5275.72</v>
      </c>
    </row>
    <row r="111" spans="2:9" ht="13.65" customHeight="1" x14ac:dyDescent="0.3">
      <c r="B111">
        <v>870</v>
      </c>
      <c r="C111" t="s">
        <v>314</v>
      </c>
      <c r="D111" s="221">
        <v>7863.98</v>
      </c>
      <c r="E111" s="221">
        <v>4170.03</v>
      </c>
      <c r="G111" s="39" t="str">
        <f t="shared" si="3"/>
        <v>870-Swain County</v>
      </c>
      <c r="H111" s="50">
        <f t="shared" si="4"/>
        <v>7863.98</v>
      </c>
      <c r="I111" s="50">
        <f t="shared" si="5"/>
        <v>4170.03</v>
      </c>
    </row>
    <row r="112" spans="2:9" ht="13.65" customHeight="1" x14ac:dyDescent="0.3">
      <c r="B112">
        <v>880</v>
      </c>
      <c r="C112" t="s">
        <v>315</v>
      </c>
      <c r="D112" s="221">
        <v>7132.1</v>
      </c>
      <c r="E112" s="221">
        <v>4094.84</v>
      </c>
      <c r="G112" s="39" t="str">
        <f t="shared" si="3"/>
        <v>880-Transylvania County</v>
      </c>
      <c r="H112" s="50">
        <f t="shared" si="4"/>
        <v>7132.1</v>
      </c>
      <c r="I112" s="50">
        <f t="shared" si="5"/>
        <v>4094.84</v>
      </c>
    </row>
    <row r="113" spans="2:9" ht="13.65" customHeight="1" x14ac:dyDescent="0.3">
      <c r="B113">
        <v>890</v>
      </c>
      <c r="C113" t="s">
        <v>316</v>
      </c>
      <c r="D113" s="221">
        <v>12968.91</v>
      </c>
      <c r="E113" s="221">
        <v>5275.72</v>
      </c>
      <c r="G113" s="39" t="str">
        <f t="shared" si="3"/>
        <v>890-Tyrrell County</v>
      </c>
      <c r="H113" s="50">
        <f t="shared" si="4"/>
        <v>12968.91</v>
      </c>
      <c r="I113" s="50">
        <f t="shared" si="5"/>
        <v>5275.72</v>
      </c>
    </row>
    <row r="114" spans="2:9" ht="13.65" customHeight="1" x14ac:dyDescent="0.3">
      <c r="B114">
        <v>900</v>
      </c>
      <c r="C114" t="s">
        <v>317</v>
      </c>
      <c r="D114" s="221">
        <v>5934.26</v>
      </c>
      <c r="E114" s="221">
        <v>5275.72</v>
      </c>
      <c r="G114" s="39" t="str">
        <f t="shared" si="3"/>
        <v>900-Union County</v>
      </c>
      <c r="H114" s="50">
        <f t="shared" si="4"/>
        <v>5934.26</v>
      </c>
      <c r="I114" s="50">
        <f t="shared" si="5"/>
        <v>5275.72</v>
      </c>
    </row>
    <row r="115" spans="2:9" ht="13.65" customHeight="1" x14ac:dyDescent="0.3">
      <c r="B115">
        <v>910</v>
      </c>
      <c r="C115" t="s">
        <v>318</v>
      </c>
      <c r="D115" s="221">
        <v>7848.08</v>
      </c>
      <c r="E115" s="221">
        <v>5275.72</v>
      </c>
      <c r="G115" s="39" t="str">
        <f t="shared" si="3"/>
        <v>910-Vance County</v>
      </c>
      <c r="H115" s="50">
        <f t="shared" si="4"/>
        <v>7848.08</v>
      </c>
      <c r="I115" s="50">
        <f t="shared" si="5"/>
        <v>5275.72</v>
      </c>
    </row>
    <row r="116" spans="2:9" ht="13.65" customHeight="1" x14ac:dyDescent="0.3">
      <c r="B116">
        <v>920</v>
      </c>
      <c r="C116" t="s">
        <v>319</v>
      </c>
      <c r="D116" s="221">
        <v>6105.99</v>
      </c>
      <c r="E116" s="221">
        <v>5275.72</v>
      </c>
      <c r="G116" s="39" t="str">
        <f t="shared" si="3"/>
        <v>920-Wake County</v>
      </c>
      <c r="H116" s="50">
        <f t="shared" si="4"/>
        <v>6105.99</v>
      </c>
      <c r="I116" s="50">
        <f t="shared" si="5"/>
        <v>5275.72</v>
      </c>
    </row>
    <row r="117" spans="2:9" ht="13.65" customHeight="1" x14ac:dyDescent="0.3">
      <c r="B117">
        <v>930</v>
      </c>
      <c r="C117" t="s">
        <v>320</v>
      </c>
      <c r="D117" s="221">
        <v>9432.0400000000009</v>
      </c>
      <c r="E117" s="221">
        <v>4067.41</v>
      </c>
      <c r="G117" s="39" t="str">
        <f t="shared" si="3"/>
        <v>930-Warren County</v>
      </c>
      <c r="H117" s="50">
        <f t="shared" si="4"/>
        <v>9432.0400000000009</v>
      </c>
      <c r="I117" s="50">
        <f t="shared" si="5"/>
        <v>4067.41</v>
      </c>
    </row>
    <row r="118" spans="2:9" ht="13.65" customHeight="1" x14ac:dyDescent="0.3">
      <c r="B118">
        <v>940</v>
      </c>
      <c r="C118" t="s">
        <v>321</v>
      </c>
      <c r="D118" s="221">
        <v>10242.719999999999</v>
      </c>
      <c r="E118" s="221">
        <v>5275.72</v>
      </c>
      <c r="G118" s="39" t="str">
        <f t="shared" si="3"/>
        <v>940-Washington County</v>
      </c>
      <c r="H118" s="50">
        <f t="shared" si="4"/>
        <v>10242.719999999999</v>
      </c>
      <c r="I118" s="50">
        <f t="shared" si="5"/>
        <v>5275.72</v>
      </c>
    </row>
    <row r="119" spans="2:9" ht="13.65" customHeight="1" x14ac:dyDescent="0.3">
      <c r="B119">
        <v>950</v>
      </c>
      <c r="C119" t="s">
        <v>322</v>
      </c>
      <c r="D119" s="221">
        <v>6498.37</v>
      </c>
      <c r="E119" s="221">
        <v>4161.59</v>
      </c>
      <c r="G119" s="39" t="str">
        <f t="shared" si="3"/>
        <v>950-Watauga County</v>
      </c>
      <c r="H119" s="50">
        <f t="shared" si="4"/>
        <v>6498.37</v>
      </c>
      <c r="I119" s="50">
        <f t="shared" si="5"/>
        <v>4161.59</v>
      </c>
    </row>
    <row r="120" spans="2:9" ht="13.65" customHeight="1" x14ac:dyDescent="0.3">
      <c r="B120">
        <v>960</v>
      </c>
      <c r="C120" t="s">
        <v>323</v>
      </c>
      <c r="D120" s="221">
        <v>6821.25</v>
      </c>
      <c r="E120" s="221">
        <v>5275.72</v>
      </c>
      <c r="G120" s="39" t="str">
        <f t="shared" si="3"/>
        <v>960-Wayne County</v>
      </c>
      <c r="H120" s="50">
        <f t="shared" si="4"/>
        <v>6821.25</v>
      </c>
      <c r="I120" s="50">
        <f t="shared" si="5"/>
        <v>5275.72</v>
      </c>
    </row>
    <row r="121" spans="2:9" ht="13.65" customHeight="1" x14ac:dyDescent="0.3">
      <c r="B121">
        <v>970</v>
      </c>
      <c r="C121" t="s">
        <v>324</v>
      </c>
      <c r="D121" s="221">
        <v>6734.5</v>
      </c>
      <c r="E121" s="221">
        <v>5214.1499999999996</v>
      </c>
      <c r="G121" s="39" t="str">
        <f t="shared" si="3"/>
        <v>970-Wilkes County</v>
      </c>
      <c r="H121" s="50">
        <f t="shared" si="4"/>
        <v>6734.5</v>
      </c>
      <c r="I121" s="50">
        <f t="shared" si="5"/>
        <v>5214.1499999999996</v>
      </c>
    </row>
    <row r="122" spans="2:9" ht="13.65" customHeight="1" x14ac:dyDescent="0.3">
      <c r="B122">
        <v>980</v>
      </c>
      <c r="C122" t="s">
        <v>325</v>
      </c>
      <c r="D122" s="221">
        <v>6770.77</v>
      </c>
      <c r="E122" s="221">
        <v>5275.72</v>
      </c>
      <c r="G122" s="39" t="str">
        <f t="shared" si="3"/>
        <v>980-Wilson County</v>
      </c>
      <c r="H122" s="50">
        <f t="shared" si="4"/>
        <v>6770.77</v>
      </c>
      <c r="I122" s="50">
        <f t="shared" si="5"/>
        <v>5275.72</v>
      </c>
    </row>
    <row r="123" spans="2:9" ht="13.65" customHeight="1" x14ac:dyDescent="0.3">
      <c r="B123">
        <v>990</v>
      </c>
      <c r="C123" t="s">
        <v>326</v>
      </c>
      <c r="D123" s="221">
        <v>6981.42</v>
      </c>
      <c r="E123" s="221">
        <v>4759.78</v>
      </c>
      <c r="G123" s="39" t="str">
        <f t="shared" si="3"/>
        <v>990-Yadkin County</v>
      </c>
      <c r="H123" s="50">
        <f t="shared" si="4"/>
        <v>6981.42</v>
      </c>
      <c r="I123" s="50">
        <f t="shared" si="5"/>
        <v>4759.78</v>
      </c>
    </row>
    <row r="124" spans="2:9" ht="13.65" customHeight="1" x14ac:dyDescent="0.3">
      <c r="B124">
        <v>995</v>
      </c>
      <c r="C124" t="s">
        <v>327</v>
      </c>
      <c r="D124" s="221">
        <v>7993.25</v>
      </c>
      <c r="E124" s="221">
        <v>4602.9799999999996</v>
      </c>
      <c r="G124" s="39" t="str">
        <f t="shared" si="3"/>
        <v>995-Yancey County</v>
      </c>
      <c r="H124" s="50">
        <f t="shared" si="4"/>
        <v>7993.25</v>
      </c>
      <c r="I124" s="50">
        <f t="shared" si="5"/>
        <v>4602.9799999999996</v>
      </c>
    </row>
    <row r="125" spans="2:9" x14ac:dyDescent="0.3">
      <c r="D125" s="50"/>
      <c r="E125" s="50"/>
    </row>
    <row r="126" spans="2:9" x14ac:dyDescent="0.3">
      <c r="D126" s="51"/>
      <c r="E126" s="50"/>
    </row>
    <row r="128" spans="2:9" x14ac:dyDescent="0.3">
      <c r="B128" s="52" t="s">
        <v>328</v>
      </c>
    </row>
    <row r="129" spans="2:5" x14ac:dyDescent="0.3">
      <c r="B129" s="52"/>
    </row>
    <row r="136" spans="2:5" x14ac:dyDescent="0.3">
      <c r="C136" s="53"/>
    </row>
    <row r="138" spans="2:5" x14ac:dyDescent="0.3">
      <c r="C138" s="46"/>
      <c r="E138" s="54"/>
    </row>
    <row r="139" spans="2:5" x14ac:dyDescent="0.3">
      <c r="C139" s="55"/>
      <c r="E139" s="56"/>
    </row>
    <row r="140" spans="2:5" x14ac:dyDescent="0.3">
      <c r="C140" s="55"/>
      <c r="E140" s="56"/>
    </row>
    <row r="141" spans="2:5" x14ac:dyDescent="0.3">
      <c r="C141" s="55"/>
      <c r="E141" s="56"/>
    </row>
    <row r="142" spans="2:5" x14ac:dyDescent="0.3">
      <c r="C142" s="55"/>
      <c r="E142" s="56"/>
    </row>
    <row r="143" spans="2:5" x14ac:dyDescent="0.3">
      <c r="C143" s="55"/>
      <c r="E143" s="56"/>
    </row>
    <row r="144" spans="2:5" x14ac:dyDescent="0.3">
      <c r="C144" s="55"/>
      <c r="E144" s="56"/>
    </row>
    <row r="145" spans="3:5" x14ac:dyDescent="0.3">
      <c r="C145" s="46"/>
      <c r="E145" s="57"/>
    </row>
    <row r="146" spans="3:5" x14ac:dyDescent="0.3">
      <c r="E146" s="57"/>
    </row>
    <row r="147" spans="3:5" x14ac:dyDescent="0.3">
      <c r="C147" s="46"/>
      <c r="E147" s="57"/>
    </row>
    <row r="148" spans="3:5" x14ac:dyDescent="0.3">
      <c r="C148" s="46"/>
      <c r="E148" s="57"/>
    </row>
    <row r="149" spans="3:5" x14ac:dyDescent="0.3">
      <c r="C149" s="39"/>
      <c r="D149" s="57"/>
      <c r="E149" s="58"/>
    </row>
    <row r="150" spans="3:5" x14ac:dyDescent="0.3">
      <c r="C150" s="39"/>
      <c r="D150" s="57"/>
      <c r="E150" s="57"/>
    </row>
    <row r="151" spans="3:5" x14ac:dyDescent="0.3">
      <c r="C151" s="39"/>
      <c r="D151" s="57"/>
      <c r="E151" s="57"/>
    </row>
    <row r="152" spans="3:5" x14ac:dyDescent="0.3">
      <c r="C152" s="39"/>
      <c r="D152" s="57"/>
      <c r="E152" s="57"/>
    </row>
    <row r="153" spans="3:5" x14ac:dyDescent="0.3">
      <c r="C153" s="39"/>
      <c r="D153" s="57"/>
      <c r="E153" s="57"/>
    </row>
    <row r="154" spans="3:5" x14ac:dyDescent="0.3">
      <c r="E154" s="57"/>
    </row>
    <row r="155" spans="3:5" x14ac:dyDescent="0.3">
      <c r="C155" s="46"/>
      <c r="E155" s="57"/>
    </row>
    <row r="156" spans="3:5" x14ac:dyDescent="0.3">
      <c r="C156" s="46"/>
      <c r="E156" s="57"/>
    </row>
    <row r="157" spans="3:5" x14ac:dyDescent="0.3">
      <c r="C157" s="46"/>
      <c r="E157" s="57"/>
    </row>
    <row r="158" spans="3:5" x14ac:dyDescent="0.3">
      <c r="C158" s="46"/>
      <c r="E158" s="57"/>
    </row>
    <row r="159" spans="3:5" x14ac:dyDescent="0.3">
      <c r="E159" s="57"/>
    </row>
    <row r="160" spans="3:5" x14ac:dyDescent="0.3">
      <c r="C160" s="53"/>
      <c r="E160" s="57"/>
    </row>
    <row r="161" spans="3:5" x14ac:dyDescent="0.3">
      <c r="E161" s="57"/>
    </row>
    <row r="162" spans="3:5" x14ac:dyDescent="0.3">
      <c r="C162" s="46"/>
      <c r="E162" s="57"/>
    </row>
    <row r="163" spans="3:5" x14ac:dyDescent="0.3">
      <c r="C163" s="55"/>
      <c r="E163" s="57"/>
    </row>
    <row r="164" spans="3:5" x14ac:dyDescent="0.3">
      <c r="C164" s="55"/>
      <c r="E164" s="57"/>
    </row>
    <row r="165" spans="3:5" x14ac:dyDescent="0.3">
      <c r="C165" s="46"/>
      <c r="E165" s="57"/>
    </row>
    <row r="166" spans="3:5" x14ac:dyDescent="0.3">
      <c r="E166" s="57"/>
    </row>
    <row r="167" spans="3:5" x14ac:dyDescent="0.3">
      <c r="C167" s="46"/>
      <c r="E167" s="57"/>
    </row>
    <row r="168" spans="3:5" x14ac:dyDescent="0.3">
      <c r="C168" s="46"/>
      <c r="E168" s="57"/>
    </row>
    <row r="169" spans="3:5" x14ac:dyDescent="0.3">
      <c r="C169" s="39"/>
      <c r="D169" s="57"/>
      <c r="E169" s="57"/>
    </row>
    <row r="170" spans="3:5" x14ac:dyDescent="0.3">
      <c r="C170" s="39"/>
      <c r="D170" s="57"/>
      <c r="E170" s="57"/>
    </row>
    <row r="171" spans="3:5" x14ac:dyDescent="0.3">
      <c r="C171" s="39"/>
      <c r="D171" s="57"/>
      <c r="E171" s="57"/>
    </row>
    <row r="172" spans="3:5" x14ac:dyDescent="0.3">
      <c r="C172" s="39"/>
      <c r="D172" s="57"/>
      <c r="E172" s="57"/>
    </row>
    <row r="173" spans="3:5" x14ac:dyDescent="0.3">
      <c r="E173" s="57"/>
    </row>
    <row r="174" spans="3:5" x14ac:dyDescent="0.3">
      <c r="E174" s="57"/>
    </row>
    <row r="175" spans="3:5" x14ac:dyDescent="0.3">
      <c r="E175" s="57"/>
    </row>
    <row r="176" spans="3:5" x14ac:dyDescent="0.3">
      <c r="E176" s="57"/>
    </row>
    <row r="177" spans="5:5" x14ac:dyDescent="0.3">
      <c r="E177" s="57"/>
    </row>
    <row r="178" spans="5:5" x14ac:dyDescent="0.3">
      <c r="E178" s="57"/>
    </row>
    <row r="179" spans="5:5" x14ac:dyDescent="0.3">
      <c r="E179" s="57"/>
    </row>
    <row r="180" spans="5:5" x14ac:dyDescent="0.3">
      <c r="E180" s="57"/>
    </row>
    <row r="181" spans="5:5" x14ac:dyDescent="0.3">
      <c r="E181" s="57"/>
    </row>
    <row r="182" spans="5:5" x14ac:dyDescent="0.3">
      <c r="E182" s="57"/>
    </row>
  </sheetData>
  <sheetProtection algorithmName="SHA-512" hashValue="h67OJGCConIyaFvt8x6SRrJLHApGyokfu8dlsA1QNitvzfARMffogHL/lk4Q70zQQTAbneFo3fN4Y8/oDjRLGw==" saltValue="ahRU0lwJNHpUImlPkRhIMg==" spinCount="100000" sheet="1" objects="1" scenarios="1"/>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106680</xdr:colOff>
                <xdr:row>0</xdr:row>
                <xdr:rowOff>45720</xdr:rowOff>
              </from>
              <to>
                <xdr:col>1</xdr:col>
                <xdr:colOff>419100</xdr:colOff>
                <xdr:row>3</xdr:row>
                <xdr:rowOff>83820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workbookViewId="0">
      <selection activeCell="C13" sqref="C13"/>
    </sheetView>
  </sheetViews>
  <sheetFormatPr defaultColWidth="9.109375" defaultRowHeight="13.8" x14ac:dyDescent="0.25"/>
  <cols>
    <col min="1" max="1" width="23.44140625" style="18" customWidth="1"/>
    <col min="2" max="2" width="37.6640625" style="33" bestFit="1" customWidth="1"/>
    <col min="3" max="3" width="20.88671875" style="33" bestFit="1" customWidth="1"/>
    <col min="4" max="4" width="9.109375" style="18"/>
    <col min="5" max="5" width="21.44140625" style="18" bestFit="1" customWidth="1"/>
    <col min="6" max="6" width="22.88671875" style="18" bestFit="1" customWidth="1"/>
    <col min="7" max="16384" width="9.109375" style="18"/>
  </cols>
  <sheetData>
    <row r="1" spans="1:6" ht="18" x14ac:dyDescent="0.35">
      <c r="A1" s="265" t="s">
        <v>386</v>
      </c>
      <c r="B1" s="266"/>
      <c r="C1" s="266"/>
    </row>
    <row r="3" spans="1:6" s="36" customFormat="1" x14ac:dyDescent="0.25">
      <c r="A3" s="34" t="s">
        <v>118</v>
      </c>
      <c r="B3" s="35" t="s">
        <v>119</v>
      </c>
      <c r="C3" s="35" t="s">
        <v>120</v>
      </c>
      <c r="E3" s="35" t="s">
        <v>356</v>
      </c>
      <c r="F3" s="35" t="s">
        <v>355</v>
      </c>
    </row>
    <row r="4" spans="1:6" ht="14.4" x14ac:dyDescent="0.3">
      <c r="A4" t="s">
        <v>121</v>
      </c>
      <c r="B4" s="130">
        <v>1903.05</v>
      </c>
      <c r="C4" s="130"/>
      <c r="E4" s="18" t="str">
        <f>A4</f>
        <v>010-Alamance-Burlington</v>
      </c>
      <c r="F4" s="130">
        <f>B4+C4</f>
        <v>1903.05</v>
      </c>
    </row>
    <row r="5" spans="1:6" ht="14.4" x14ac:dyDescent="0.3">
      <c r="A5" t="s">
        <v>122</v>
      </c>
      <c r="B5" s="130">
        <v>1654.66</v>
      </c>
      <c r="C5" s="130"/>
      <c r="E5" s="18" t="str">
        <f t="shared" ref="E5:E68" si="0">A5</f>
        <v>020-Alexander</v>
      </c>
      <c r="F5" s="130">
        <f t="shared" ref="F5:F68" si="1">B5+C5</f>
        <v>1654.66</v>
      </c>
    </row>
    <row r="6" spans="1:6" ht="14.4" x14ac:dyDescent="0.3">
      <c r="A6" t="s">
        <v>123</v>
      </c>
      <c r="B6" s="130">
        <v>1942.77</v>
      </c>
      <c r="C6" s="130"/>
      <c r="E6" s="18" t="str">
        <f t="shared" si="0"/>
        <v>030-Alleghany</v>
      </c>
      <c r="F6" s="130">
        <f t="shared" si="1"/>
        <v>1942.77</v>
      </c>
    </row>
    <row r="7" spans="1:6" ht="14.4" x14ac:dyDescent="0.3">
      <c r="A7" t="s">
        <v>124</v>
      </c>
      <c r="B7" s="130">
        <v>1303</v>
      </c>
      <c r="C7" s="130">
        <v>202</v>
      </c>
      <c r="E7" s="18" t="str">
        <f t="shared" si="0"/>
        <v>040-Anson</v>
      </c>
      <c r="F7" s="130">
        <f t="shared" si="1"/>
        <v>1505</v>
      </c>
    </row>
    <row r="8" spans="1:6" ht="14.4" x14ac:dyDescent="0.3">
      <c r="A8" t="s">
        <v>125</v>
      </c>
      <c r="B8" s="130">
        <v>2249.41</v>
      </c>
      <c r="C8" s="130"/>
      <c r="E8" s="18" t="str">
        <f t="shared" si="0"/>
        <v>050-Ashe</v>
      </c>
      <c r="F8" s="130">
        <f t="shared" si="1"/>
        <v>2249.41</v>
      </c>
    </row>
    <row r="9" spans="1:6" ht="14.4" x14ac:dyDescent="0.3">
      <c r="A9" t="s">
        <v>126</v>
      </c>
      <c r="B9" s="130">
        <v>2754</v>
      </c>
      <c r="C9" s="130"/>
      <c r="E9" s="18" t="str">
        <f t="shared" si="0"/>
        <v>060-Avery</v>
      </c>
      <c r="F9" s="130">
        <f t="shared" si="1"/>
        <v>2754</v>
      </c>
    </row>
    <row r="10" spans="1:6" ht="14.4" x14ac:dyDescent="0.3">
      <c r="A10" t="s">
        <v>127</v>
      </c>
      <c r="B10" s="130">
        <v>2450</v>
      </c>
      <c r="C10" s="130"/>
      <c r="E10" s="18" t="str">
        <f t="shared" si="0"/>
        <v>070-Beaufort</v>
      </c>
      <c r="F10" s="130">
        <f t="shared" si="1"/>
        <v>2450</v>
      </c>
    </row>
    <row r="11" spans="1:6" ht="14.4" x14ac:dyDescent="0.3">
      <c r="A11" t="s">
        <v>416</v>
      </c>
      <c r="B11" s="130">
        <v>1925.1</v>
      </c>
      <c r="C11" s="130">
        <v>174.4</v>
      </c>
      <c r="E11" s="18" t="str">
        <f t="shared" si="0"/>
        <v>080-Bertie</v>
      </c>
      <c r="F11" s="130">
        <f t="shared" si="1"/>
        <v>2099.5</v>
      </c>
    </row>
    <row r="12" spans="1:6" ht="14.4" x14ac:dyDescent="0.3">
      <c r="A12" t="s">
        <v>128</v>
      </c>
      <c r="B12" s="130">
        <v>1890</v>
      </c>
      <c r="C12" s="130"/>
      <c r="E12" s="18" t="str">
        <f t="shared" si="0"/>
        <v>090-Bladen</v>
      </c>
      <c r="F12" s="130">
        <f t="shared" si="1"/>
        <v>1890</v>
      </c>
    </row>
    <row r="13" spans="1:6" ht="14.4" x14ac:dyDescent="0.3">
      <c r="A13" t="s">
        <v>129</v>
      </c>
      <c r="B13" s="130">
        <v>3480.93</v>
      </c>
      <c r="C13" s="130"/>
      <c r="E13" s="18" t="str">
        <f t="shared" si="0"/>
        <v>100-Brunswick</v>
      </c>
      <c r="F13" s="130">
        <f t="shared" si="1"/>
        <v>3480.93</v>
      </c>
    </row>
    <row r="14" spans="1:6" ht="14.4" x14ac:dyDescent="0.3">
      <c r="A14" t="s">
        <v>393</v>
      </c>
      <c r="B14" s="130">
        <v>2798.28</v>
      </c>
      <c r="C14" s="130"/>
      <c r="E14" s="18" t="str">
        <f t="shared" si="0"/>
        <v>110-Buncombe**</v>
      </c>
      <c r="F14" s="130">
        <f t="shared" si="1"/>
        <v>2798.28</v>
      </c>
    </row>
    <row r="15" spans="1:6" ht="14.4" x14ac:dyDescent="0.3">
      <c r="A15" t="s">
        <v>130</v>
      </c>
      <c r="B15" s="130">
        <v>3315.56</v>
      </c>
      <c r="C15" s="130">
        <v>2664.45</v>
      </c>
      <c r="E15" s="18" t="str">
        <f t="shared" si="0"/>
        <v>111-Asheville City</v>
      </c>
      <c r="F15" s="130">
        <f t="shared" si="1"/>
        <v>5980.01</v>
      </c>
    </row>
    <row r="16" spans="1:6" ht="14.4" x14ac:dyDescent="0.3">
      <c r="A16" t="s">
        <v>131</v>
      </c>
      <c r="B16" s="130">
        <v>1391.35</v>
      </c>
      <c r="C16" s="130"/>
      <c r="E16" s="18" t="str">
        <f t="shared" si="0"/>
        <v>120-Burke</v>
      </c>
      <c r="F16" s="130">
        <f t="shared" si="1"/>
        <v>1391.35</v>
      </c>
    </row>
    <row r="17" spans="1:6" ht="14.4" x14ac:dyDescent="0.3">
      <c r="A17" t="s">
        <v>132</v>
      </c>
      <c r="B17" s="130">
        <v>2189.0700000000002</v>
      </c>
      <c r="C17" s="130"/>
      <c r="E17" s="18" t="str">
        <f t="shared" si="0"/>
        <v>130-Cabarrus</v>
      </c>
      <c r="F17" s="130">
        <f t="shared" si="1"/>
        <v>2189.0700000000002</v>
      </c>
    </row>
    <row r="18" spans="1:6" ht="14.4" x14ac:dyDescent="0.3">
      <c r="A18" t="s">
        <v>133</v>
      </c>
      <c r="B18" s="130">
        <v>2114.2399999999998</v>
      </c>
      <c r="C18" s="130"/>
      <c r="E18" s="18" t="str">
        <f t="shared" si="0"/>
        <v>132-Kannapolis City</v>
      </c>
      <c r="F18" s="130">
        <f t="shared" si="1"/>
        <v>2114.2399999999998</v>
      </c>
    </row>
    <row r="19" spans="1:6" ht="14.4" x14ac:dyDescent="0.3">
      <c r="A19" t="s">
        <v>417</v>
      </c>
      <c r="B19" s="130">
        <v>1387.78</v>
      </c>
      <c r="C19" s="130"/>
      <c r="E19" s="18" t="str">
        <f t="shared" si="0"/>
        <v>140-Caldwell</v>
      </c>
      <c r="F19" s="130">
        <f t="shared" si="1"/>
        <v>1387.78</v>
      </c>
    </row>
    <row r="20" spans="1:6" ht="14.4" x14ac:dyDescent="0.3">
      <c r="A20" t="s">
        <v>134</v>
      </c>
      <c r="B20" s="130">
        <v>1368.5</v>
      </c>
      <c r="C20" s="130"/>
      <c r="E20" s="18" t="str">
        <f t="shared" si="0"/>
        <v>150-Camden</v>
      </c>
      <c r="F20" s="130">
        <f t="shared" si="1"/>
        <v>1368.5</v>
      </c>
    </row>
    <row r="21" spans="1:6" ht="14.4" x14ac:dyDescent="0.3">
      <c r="A21" t="s">
        <v>135</v>
      </c>
      <c r="B21" s="130">
        <v>3198.16</v>
      </c>
      <c r="C21" s="130"/>
      <c r="E21" s="18" t="str">
        <f t="shared" si="0"/>
        <v>160-Carteret</v>
      </c>
      <c r="F21" s="130">
        <f t="shared" si="1"/>
        <v>3198.16</v>
      </c>
    </row>
    <row r="22" spans="1:6" ht="14.4" x14ac:dyDescent="0.3">
      <c r="A22" t="s">
        <v>391</v>
      </c>
      <c r="B22" s="130">
        <v>1033.83</v>
      </c>
      <c r="C22" s="130"/>
      <c r="E22" s="18" t="str">
        <f t="shared" si="0"/>
        <v>170-Caswell*</v>
      </c>
      <c r="F22" s="130">
        <f t="shared" si="1"/>
        <v>1033.83</v>
      </c>
    </row>
    <row r="23" spans="1:6" ht="14.4" x14ac:dyDescent="0.3">
      <c r="A23" t="s">
        <v>136</v>
      </c>
      <c r="B23" s="130">
        <v>1893</v>
      </c>
      <c r="C23" s="130"/>
      <c r="E23" s="18" t="str">
        <f t="shared" si="0"/>
        <v>180-Catawba</v>
      </c>
      <c r="F23" s="130">
        <f t="shared" si="1"/>
        <v>1893</v>
      </c>
    </row>
    <row r="24" spans="1:6" ht="14.4" x14ac:dyDescent="0.3">
      <c r="A24" t="s">
        <v>137</v>
      </c>
      <c r="B24" s="130">
        <v>1893</v>
      </c>
      <c r="C24" s="130"/>
      <c r="E24" s="18" t="str">
        <f t="shared" si="0"/>
        <v>181-Hickory City</v>
      </c>
      <c r="F24" s="130">
        <f t="shared" si="1"/>
        <v>1893</v>
      </c>
    </row>
    <row r="25" spans="1:6" ht="14.4" x14ac:dyDescent="0.3">
      <c r="A25" t="s">
        <v>138</v>
      </c>
      <c r="B25" s="130">
        <v>1893</v>
      </c>
      <c r="C25" s="130"/>
      <c r="E25" s="18" t="str">
        <f t="shared" si="0"/>
        <v>182-Newton City</v>
      </c>
      <c r="F25" s="130">
        <f t="shared" si="1"/>
        <v>1893</v>
      </c>
    </row>
    <row r="26" spans="1:6" ht="14.4" x14ac:dyDescent="0.3">
      <c r="A26" t="s">
        <v>139</v>
      </c>
      <c r="B26" s="130">
        <v>773.5</v>
      </c>
      <c r="C26" s="130"/>
      <c r="E26" s="18" t="str">
        <f t="shared" si="0"/>
        <v>190-Chatham</v>
      </c>
      <c r="F26" s="130">
        <f t="shared" si="1"/>
        <v>773.5</v>
      </c>
    </row>
    <row r="27" spans="1:6" ht="14.4" x14ac:dyDescent="0.3">
      <c r="A27" t="s">
        <v>392</v>
      </c>
      <c r="B27" s="130">
        <v>2420.04</v>
      </c>
      <c r="C27" s="130">
        <v>341.01</v>
      </c>
      <c r="E27" s="18" t="str">
        <f t="shared" si="0"/>
        <v>200-Cherokee**</v>
      </c>
      <c r="F27" s="130">
        <f t="shared" si="1"/>
        <v>2761.05</v>
      </c>
    </row>
    <row r="28" spans="1:6" ht="14.4" x14ac:dyDescent="0.3">
      <c r="A28" t="s">
        <v>140</v>
      </c>
      <c r="B28" s="130">
        <v>2041.24</v>
      </c>
      <c r="C28" s="130"/>
      <c r="E28" s="18" t="str">
        <f t="shared" si="0"/>
        <v>210-Chowan</v>
      </c>
      <c r="F28" s="130">
        <f t="shared" si="1"/>
        <v>2041.24</v>
      </c>
    </row>
    <row r="29" spans="1:6" ht="14.4" x14ac:dyDescent="0.3">
      <c r="A29" t="s">
        <v>394</v>
      </c>
      <c r="B29" s="130">
        <v>790.02</v>
      </c>
      <c r="C29" s="130"/>
      <c r="E29" s="18" t="str">
        <f t="shared" si="0"/>
        <v>220-Clay*</v>
      </c>
      <c r="F29" s="130">
        <f t="shared" si="1"/>
        <v>790.02</v>
      </c>
    </row>
    <row r="30" spans="1:6" ht="14.4" x14ac:dyDescent="0.3">
      <c r="A30" t="s">
        <v>141</v>
      </c>
      <c r="B30" s="130">
        <v>693</v>
      </c>
      <c r="C30" s="130">
        <v>935</v>
      </c>
      <c r="E30" s="18" t="str">
        <f t="shared" si="0"/>
        <v>230-Cleveland</v>
      </c>
      <c r="F30" s="130">
        <f t="shared" si="1"/>
        <v>1628</v>
      </c>
    </row>
    <row r="31" spans="1:6" ht="14.4" x14ac:dyDescent="0.3">
      <c r="A31" t="s">
        <v>142</v>
      </c>
      <c r="B31" s="130">
        <v>1104</v>
      </c>
      <c r="C31" s="130"/>
      <c r="E31" s="18" t="str">
        <f t="shared" si="0"/>
        <v>240-Columbus</v>
      </c>
      <c r="F31" s="130">
        <f t="shared" si="1"/>
        <v>1104</v>
      </c>
    </row>
    <row r="32" spans="1:6" ht="14.4" x14ac:dyDescent="0.3">
      <c r="A32" t="s">
        <v>143</v>
      </c>
      <c r="B32" s="130">
        <v>1131.8599999999999</v>
      </c>
      <c r="C32" s="130"/>
      <c r="E32" s="18" t="str">
        <f t="shared" si="0"/>
        <v>241-Whiteville City</v>
      </c>
      <c r="F32" s="130">
        <f t="shared" si="1"/>
        <v>1131.8599999999999</v>
      </c>
    </row>
    <row r="33" spans="1:6" ht="14.4" x14ac:dyDescent="0.3">
      <c r="A33" t="s">
        <v>144</v>
      </c>
      <c r="B33" s="130">
        <v>1941.29</v>
      </c>
      <c r="C33" s="130"/>
      <c r="E33" s="18" t="str">
        <f t="shared" si="0"/>
        <v>250-Craven</v>
      </c>
      <c r="F33" s="130">
        <f t="shared" si="1"/>
        <v>1941.29</v>
      </c>
    </row>
    <row r="34" spans="1:6" ht="14.4" x14ac:dyDescent="0.3">
      <c r="A34" t="s">
        <v>145</v>
      </c>
      <c r="B34" s="130">
        <v>1702.03</v>
      </c>
      <c r="C34" s="130"/>
      <c r="E34" s="18" t="str">
        <f t="shared" si="0"/>
        <v>260-Cumberland</v>
      </c>
      <c r="F34" s="130">
        <f t="shared" si="1"/>
        <v>1702.03</v>
      </c>
    </row>
    <row r="35" spans="1:6" ht="14.4" x14ac:dyDescent="0.3">
      <c r="A35" t="s">
        <v>146</v>
      </c>
      <c r="B35" s="130">
        <v>2773.77</v>
      </c>
      <c r="C35" s="130"/>
      <c r="E35" s="18" t="str">
        <f t="shared" si="0"/>
        <v>270-Currituck</v>
      </c>
      <c r="F35" s="130">
        <f t="shared" si="1"/>
        <v>2773.77</v>
      </c>
    </row>
    <row r="36" spans="1:6" ht="14.4" x14ac:dyDescent="0.3">
      <c r="A36" t="s">
        <v>147</v>
      </c>
      <c r="B36" s="130">
        <v>4360</v>
      </c>
      <c r="C36" s="130"/>
      <c r="E36" s="18" t="str">
        <f t="shared" si="0"/>
        <v>280-Dare</v>
      </c>
      <c r="F36" s="130">
        <f t="shared" si="1"/>
        <v>4360</v>
      </c>
    </row>
    <row r="37" spans="1:6" ht="14.4" x14ac:dyDescent="0.3">
      <c r="A37" t="s">
        <v>148</v>
      </c>
      <c r="B37" s="130">
        <v>1303.51</v>
      </c>
      <c r="C37" s="130"/>
      <c r="E37" s="18" t="str">
        <f t="shared" si="0"/>
        <v>290-Davidson</v>
      </c>
      <c r="F37" s="130">
        <f t="shared" si="1"/>
        <v>1303.51</v>
      </c>
    </row>
    <row r="38" spans="1:6" ht="14.4" x14ac:dyDescent="0.3">
      <c r="A38" t="s">
        <v>149</v>
      </c>
      <c r="B38" s="130">
        <v>1316.19</v>
      </c>
      <c r="C38" s="130">
        <v>554.01</v>
      </c>
      <c r="E38" s="18" t="str">
        <f t="shared" si="0"/>
        <v>291-Lexington City</v>
      </c>
      <c r="F38" s="130">
        <f t="shared" si="1"/>
        <v>1870.2</v>
      </c>
    </row>
    <row r="39" spans="1:6" ht="14.4" x14ac:dyDescent="0.3">
      <c r="A39" t="s">
        <v>150</v>
      </c>
      <c r="B39" s="130">
        <v>1267.8900000000001</v>
      </c>
      <c r="C39" s="130"/>
      <c r="E39" s="18" t="str">
        <f t="shared" si="0"/>
        <v>292-Thomasville City</v>
      </c>
      <c r="F39" s="130">
        <f t="shared" si="1"/>
        <v>1267.8900000000001</v>
      </c>
    </row>
    <row r="40" spans="1:6" ht="14.4" x14ac:dyDescent="0.3">
      <c r="A40" t="s">
        <v>395</v>
      </c>
      <c r="B40" s="130">
        <v>2084.08</v>
      </c>
      <c r="C40" s="130"/>
      <c r="E40" s="18" t="str">
        <f t="shared" si="0"/>
        <v>300-Davie**</v>
      </c>
      <c r="F40" s="130">
        <f t="shared" si="1"/>
        <v>2084.08</v>
      </c>
    </row>
    <row r="41" spans="1:6" ht="14.4" x14ac:dyDescent="0.3">
      <c r="A41" t="s">
        <v>151</v>
      </c>
      <c r="B41" s="130">
        <v>1003.08</v>
      </c>
      <c r="C41" s="130"/>
      <c r="E41" s="18" t="str">
        <f t="shared" si="0"/>
        <v>310-Duplin</v>
      </c>
      <c r="F41" s="130">
        <f t="shared" si="1"/>
        <v>1003.08</v>
      </c>
    </row>
    <row r="42" spans="1:6" ht="14.4" x14ac:dyDescent="0.3">
      <c r="A42" t="s">
        <v>152</v>
      </c>
      <c r="B42" s="130">
        <v>4486.5600000000004</v>
      </c>
      <c r="C42" s="130"/>
      <c r="E42" s="18" t="str">
        <f t="shared" si="0"/>
        <v>320-Durham Public</v>
      </c>
      <c r="F42" s="130">
        <f t="shared" si="1"/>
        <v>4486.5600000000004</v>
      </c>
    </row>
    <row r="43" spans="1:6" ht="14.4" x14ac:dyDescent="0.3">
      <c r="A43" t="s">
        <v>153</v>
      </c>
      <c r="B43" s="130">
        <v>1291.1300000000001</v>
      </c>
      <c r="C43" s="130"/>
      <c r="E43" s="18" t="str">
        <f t="shared" si="0"/>
        <v>330-Edgecombe</v>
      </c>
      <c r="F43" s="130">
        <f t="shared" si="1"/>
        <v>1291.1300000000001</v>
      </c>
    </row>
    <row r="44" spans="1:6" ht="14.4" x14ac:dyDescent="0.3">
      <c r="A44" s="222" t="s">
        <v>418</v>
      </c>
      <c r="B44" s="130">
        <v>2907.45</v>
      </c>
      <c r="C44" s="223">
        <v>309.77999999999997</v>
      </c>
      <c r="E44" s="18" t="str">
        <f t="shared" si="0"/>
        <v>340-Forsyth*</v>
      </c>
      <c r="F44" s="130">
        <f t="shared" si="1"/>
        <v>3217.2299999999996</v>
      </c>
    </row>
    <row r="45" spans="1:6" ht="14.4" x14ac:dyDescent="0.3">
      <c r="A45" t="s">
        <v>396</v>
      </c>
      <c r="B45" s="130">
        <v>2171.6999999999998</v>
      </c>
      <c r="C45" s="130"/>
      <c r="E45" s="18" t="str">
        <f t="shared" si="0"/>
        <v>350-Franklin**</v>
      </c>
      <c r="F45" s="130">
        <f t="shared" si="1"/>
        <v>2171.6999999999998</v>
      </c>
    </row>
    <row r="46" spans="1:6" ht="14.4" x14ac:dyDescent="0.3">
      <c r="A46" t="s">
        <v>154</v>
      </c>
      <c r="B46" s="130">
        <v>1549.8</v>
      </c>
      <c r="C46" s="130"/>
      <c r="E46" s="18" t="str">
        <f t="shared" si="0"/>
        <v>360-Gaston</v>
      </c>
      <c r="F46" s="130">
        <f t="shared" si="1"/>
        <v>1549.8</v>
      </c>
    </row>
    <row r="47" spans="1:6" ht="14.4" x14ac:dyDescent="0.3">
      <c r="A47" t="s">
        <v>155</v>
      </c>
      <c r="B47" s="130">
        <v>2035.42</v>
      </c>
      <c r="C47" s="130"/>
      <c r="E47" s="18" t="str">
        <f t="shared" si="0"/>
        <v>370-Gates</v>
      </c>
      <c r="F47" s="130">
        <f t="shared" si="1"/>
        <v>2035.42</v>
      </c>
    </row>
    <row r="48" spans="1:6" ht="14.4" x14ac:dyDescent="0.3">
      <c r="A48" t="s">
        <v>397</v>
      </c>
      <c r="B48" s="130">
        <v>877.2</v>
      </c>
      <c r="C48" s="130"/>
      <c r="E48" s="18" t="str">
        <f t="shared" si="0"/>
        <v>380-Graham**</v>
      </c>
      <c r="F48" s="130">
        <f t="shared" si="1"/>
        <v>877.2</v>
      </c>
    </row>
    <row r="49" spans="1:6" ht="14.4" x14ac:dyDescent="0.3">
      <c r="A49" t="s">
        <v>156</v>
      </c>
      <c r="B49" s="130">
        <v>2140.4699999999998</v>
      </c>
      <c r="C49" s="130"/>
      <c r="E49" s="18" t="str">
        <f t="shared" si="0"/>
        <v>390-Granville</v>
      </c>
      <c r="F49" s="130">
        <f t="shared" si="1"/>
        <v>2140.4699999999998</v>
      </c>
    </row>
    <row r="50" spans="1:6" ht="14.4" x14ac:dyDescent="0.3">
      <c r="A50" t="s">
        <v>398</v>
      </c>
      <c r="B50" s="130">
        <v>897.57</v>
      </c>
      <c r="C50" s="130"/>
      <c r="E50" s="18" t="str">
        <f t="shared" si="0"/>
        <v>400-Greene**</v>
      </c>
      <c r="F50" s="130">
        <f t="shared" si="1"/>
        <v>897.57</v>
      </c>
    </row>
    <row r="51" spans="1:6" ht="14.4" x14ac:dyDescent="0.3">
      <c r="A51" t="s">
        <v>157</v>
      </c>
      <c r="B51" s="130">
        <v>3231.38</v>
      </c>
      <c r="C51" s="130"/>
      <c r="E51" s="18" t="str">
        <f t="shared" si="0"/>
        <v>410-Guilford</v>
      </c>
      <c r="F51" s="130">
        <f t="shared" si="1"/>
        <v>3231.38</v>
      </c>
    </row>
    <row r="52" spans="1:6" ht="14.4" x14ac:dyDescent="0.3">
      <c r="A52" t="s">
        <v>399</v>
      </c>
      <c r="B52" s="130">
        <v>761.83</v>
      </c>
      <c r="C52" s="130">
        <v>670.17</v>
      </c>
      <c r="E52" s="18" t="str">
        <f t="shared" si="0"/>
        <v>420-Halifax**</v>
      </c>
      <c r="F52" s="130">
        <f t="shared" si="1"/>
        <v>1432</v>
      </c>
    </row>
    <row r="53" spans="1:6" ht="14.4" x14ac:dyDescent="0.3">
      <c r="A53" t="s">
        <v>158</v>
      </c>
      <c r="B53" s="130">
        <v>846.41</v>
      </c>
      <c r="C53" s="130"/>
      <c r="E53" s="18" t="str">
        <f t="shared" si="0"/>
        <v>421-Roanoke Rapids City</v>
      </c>
      <c r="F53" s="130">
        <f t="shared" si="1"/>
        <v>846.41</v>
      </c>
    </row>
    <row r="54" spans="1:6" ht="14.4" x14ac:dyDescent="0.3">
      <c r="A54" t="s">
        <v>400</v>
      </c>
      <c r="B54" s="130">
        <v>770.39</v>
      </c>
      <c r="C54" s="130">
        <v>1398.6</v>
      </c>
      <c r="E54" s="18" t="str">
        <f t="shared" si="0"/>
        <v>422-Weldon City**</v>
      </c>
      <c r="F54" s="130">
        <f t="shared" si="1"/>
        <v>2168.9899999999998</v>
      </c>
    </row>
    <row r="55" spans="1:6" ht="14.4" x14ac:dyDescent="0.3">
      <c r="A55" t="s">
        <v>159</v>
      </c>
      <c r="B55" s="130">
        <v>1215</v>
      </c>
      <c r="C55" s="130"/>
      <c r="E55" s="18" t="str">
        <f t="shared" si="0"/>
        <v>430-Harnett</v>
      </c>
      <c r="F55" s="130">
        <f t="shared" si="1"/>
        <v>1215</v>
      </c>
    </row>
    <row r="56" spans="1:6" ht="14.4" x14ac:dyDescent="0.3">
      <c r="A56" t="s">
        <v>160</v>
      </c>
      <c r="B56" s="130">
        <v>2354.34</v>
      </c>
      <c r="C56" s="130"/>
      <c r="E56" s="18" t="str">
        <f t="shared" si="0"/>
        <v>440-Haywood</v>
      </c>
      <c r="F56" s="130">
        <f t="shared" si="1"/>
        <v>2354.34</v>
      </c>
    </row>
    <row r="57" spans="1:6" ht="14.4" x14ac:dyDescent="0.3">
      <c r="A57" t="s">
        <v>161</v>
      </c>
      <c r="B57" s="130">
        <v>2300</v>
      </c>
      <c r="C57" s="130"/>
      <c r="E57" s="18" t="str">
        <f t="shared" si="0"/>
        <v>450-Henderson</v>
      </c>
      <c r="F57" s="130">
        <f t="shared" si="1"/>
        <v>2300</v>
      </c>
    </row>
    <row r="58" spans="1:6" ht="14.4" x14ac:dyDescent="0.3">
      <c r="A58" t="s">
        <v>162</v>
      </c>
      <c r="B58" s="130">
        <v>1851.84</v>
      </c>
      <c r="C58" s="130"/>
      <c r="E58" s="18" t="str">
        <f t="shared" si="0"/>
        <v>460-Hertford</v>
      </c>
      <c r="F58" s="130">
        <f t="shared" si="1"/>
        <v>1851.84</v>
      </c>
    </row>
    <row r="59" spans="1:6" ht="14.4" x14ac:dyDescent="0.3">
      <c r="A59" t="s">
        <v>163</v>
      </c>
      <c r="B59" s="130">
        <v>663</v>
      </c>
      <c r="C59" s="130"/>
      <c r="E59" s="18" t="str">
        <f t="shared" si="0"/>
        <v>470-Hoke</v>
      </c>
      <c r="F59" s="130">
        <f t="shared" si="1"/>
        <v>663</v>
      </c>
    </row>
    <row r="60" spans="1:6" ht="14.4" x14ac:dyDescent="0.3">
      <c r="A60" t="s">
        <v>164</v>
      </c>
      <c r="B60" s="130">
        <v>3630</v>
      </c>
      <c r="C60" s="130"/>
      <c r="E60" s="18" t="str">
        <f t="shared" si="0"/>
        <v>480-Hyde</v>
      </c>
      <c r="F60" s="130">
        <f t="shared" si="1"/>
        <v>3630</v>
      </c>
    </row>
    <row r="61" spans="1:6" ht="14.4" x14ac:dyDescent="0.3">
      <c r="A61" t="s">
        <v>165</v>
      </c>
      <c r="B61" s="130">
        <v>2056</v>
      </c>
      <c r="C61" s="130"/>
      <c r="E61" s="18" t="str">
        <f t="shared" si="0"/>
        <v>490-Iredell</v>
      </c>
      <c r="F61" s="130">
        <f t="shared" si="1"/>
        <v>2056</v>
      </c>
    </row>
    <row r="62" spans="1:6" ht="14.4" x14ac:dyDescent="0.3">
      <c r="A62" t="s">
        <v>419</v>
      </c>
      <c r="B62" s="130">
        <v>2064.87</v>
      </c>
      <c r="C62" s="130"/>
      <c r="E62" s="18" t="str">
        <f t="shared" si="0"/>
        <v>491-Mooresville City</v>
      </c>
      <c r="F62" s="130">
        <f t="shared" si="1"/>
        <v>2064.87</v>
      </c>
    </row>
    <row r="63" spans="1:6" ht="14.4" x14ac:dyDescent="0.3">
      <c r="A63" t="s">
        <v>401</v>
      </c>
      <c r="B63" s="130">
        <v>2172</v>
      </c>
      <c r="C63" s="130"/>
      <c r="E63" s="18" t="str">
        <f t="shared" si="0"/>
        <v>500-Jackson**</v>
      </c>
      <c r="F63" s="130">
        <f t="shared" si="1"/>
        <v>2172</v>
      </c>
    </row>
    <row r="64" spans="1:6" ht="14.4" x14ac:dyDescent="0.3">
      <c r="A64" t="s">
        <v>166</v>
      </c>
      <c r="B64" s="130">
        <v>1924.56</v>
      </c>
      <c r="C64" s="130"/>
      <c r="E64" s="18" t="str">
        <f t="shared" si="0"/>
        <v>510-Johnston</v>
      </c>
      <c r="F64" s="130">
        <f t="shared" si="1"/>
        <v>1924.56</v>
      </c>
    </row>
    <row r="65" spans="1:6" ht="14.4" x14ac:dyDescent="0.3">
      <c r="A65" t="s">
        <v>402</v>
      </c>
      <c r="B65" s="130">
        <v>1548</v>
      </c>
      <c r="C65" s="130"/>
      <c r="E65" s="18" t="str">
        <f t="shared" si="0"/>
        <v>520-Jones*</v>
      </c>
      <c r="F65" s="130">
        <f t="shared" si="1"/>
        <v>1548</v>
      </c>
    </row>
    <row r="66" spans="1:6" ht="14.4" x14ac:dyDescent="0.3">
      <c r="A66" t="s">
        <v>403</v>
      </c>
      <c r="B66" s="130">
        <v>2070.36</v>
      </c>
      <c r="C66" s="130"/>
      <c r="E66" s="18" t="str">
        <f t="shared" si="0"/>
        <v>530-Lee*</v>
      </c>
      <c r="F66" s="130">
        <f t="shared" si="1"/>
        <v>2070.36</v>
      </c>
    </row>
    <row r="67" spans="1:6" ht="14.4" x14ac:dyDescent="0.3">
      <c r="A67" t="s">
        <v>404</v>
      </c>
      <c r="B67" s="130">
        <v>898.02</v>
      </c>
      <c r="C67" s="130"/>
      <c r="E67" s="18" t="str">
        <f t="shared" si="0"/>
        <v>540-Lenoir*</v>
      </c>
      <c r="F67" s="130">
        <f t="shared" si="1"/>
        <v>898.02</v>
      </c>
    </row>
    <row r="68" spans="1:6" ht="14.4" x14ac:dyDescent="0.3">
      <c r="A68" t="s">
        <v>167</v>
      </c>
      <c r="B68" s="130">
        <v>1726.2</v>
      </c>
      <c r="C68" s="130"/>
      <c r="E68" s="18" t="str">
        <f t="shared" si="0"/>
        <v>550-Lincoln</v>
      </c>
      <c r="F68" s="130">
        <f t="shared" si="1"/>
        <v>1726.2</v>
      </c>
    </row>
    <row r="69" spans="1:6" ht="14.4" x14ac:dyDescent="0.3">
      <c r="A69" t="s">
        <v>168</v>
      </c>
      <c r="B69" s="130">
        <v>1790.81</v>
      </c>
      <c r="C69" s="130"/>
      <c r="E69" s="18" t="str">
        <f t="shared" ref="E69:E118" si="2">A69</f>
        <v>560-Macon</v>
      </c>
      <c r="F69" s="130">
        <f t="shared" ref="F69:F118" si="3">B69+C69</f>
        <v>1790.81</v>
      </c>
    </row>
    <row r="70" spans="1:6" ht="14.4" x14ac:dyDescent="0.3">
      <c r="A70" t="s">
        <v>405</v>
      </c>
      <c r="B70" s="130">
        <v>1445</v>
      </c>
      <c r="C70" s="130"/>
      <c r="E70" s="18" t="str">
        <f t="shared" si="2"/>
        <v>570-Madison**</v>
      </c>
      <c r="F70" s="130">
        <f t="shared" si="3"/>
        <v>1445</v>
      </c>
    </row>
    <row r="71" spans="1:6" ht="14.4" x14ac:dyDescent="0.3">
      <c r="A71" t="s">
        <v>169</v>
      </c>
      <c r="B71" s="130">
        <v>1917.61</v>
      </c>
      <c r="C71" s="130"/>
      <c r="E71" s="18" t="str">
        <f t="shared" si="2"/>
        <v>580-Martin</v>
      </c>
      <c r="F71" s="130">
        <f t="shared" si="3"/>
        <v>1917.61</v>
      </c>
    </row>
    <row r="72" spans="1:6" ht="14.4" x14ac:dyDescent="0.3">
      <c r="A72" t="s">
        <v>170</v>
      </c>
      <c r="B72" s="130">
        <v>1833</v>
      </c>
      <c r="C72" s="130"/>
      <c r="E72" s="18" t="str">
        <f t="shared" si="2"/>
        <v>590-McDowell</v>
      </c>
      <c r="F72" s="130">
        <f t="shared" si="3"/>
        <v>1833</v>
      </c>
    </row>
    <row r="73" spans="1:6" ht="14.4" x14ac:dyDescent="0.3">
      <c r="A73" t="s">
        <v>171</v>
      </c>
      <c r="B73" s="130">
        <v>3339.17</v>
      </c>
      <c r="C73" s="130"/>
      <c r="E73" s="18" t="str">
        <f t="shared" si="2"/>
        <v>600-Char.-Mecklenburg</v>
      </c>
      <c r="F73" s="130">
        <f t="shared" si="3"/>
        <v>3339.17</v>
      </c>
    </row>
    <row r="74" spans="1:6" ht="14.4" x14ac:dyDescent="0.3">
      <c r="A74" t="s">
        <v>406</v>
      </c>
      <c r="B74" s="130">
        <v>1293.3900000000001</v>
      </c>
      <c r="C74" s="130"/>
      <c r="E74" s="18" t="str">
        <f t="shared" si="2"/>
        <v>610-Mitchell**</v>
      </c>
      <c r="F74" s="130">
        <f t="shared" si="3"/>
        <v>1293.3900000000001</v>
      </c>
    </row>
    <row r="75" spans="1:6" ht="14.4" x14ac:dyDescent="0.3">
      <c r="A75" t="s">
        <v>172</v>
      </c>
      <c r="B75" s="130">
        <v>1431.27</v>
      </c>
      <c r="C75" s="130"/>
      <c r="E75" s="18" t="str">
        <f t="shared" si="2"/>
        <v>620-Montgomery</v>
      </c>
      <c r="F75" s="130">
        <f t="shared" si="3"/>
        <v>1431.27</v>
      </c>
    </row>
    <row r="76" spans="1:6" ht="14.4" x14ac:dyDescent="0.3">
      <c r="A76" t="s">
        <v>407</v>
      </c>
      <c r="B76" s="130">
        <v>2227</v>
      </c>
      <c r="C76" s="130"/>
      <c r="E76" s="18" t="str">
        <f t="shared" si="2"/>
        <v>630-Moore**</v>
      </c>
      <c r="F76" s="130">
        <f t="shared" si="3"/>
        <v>2227</v>
      </c>
    </row>
    <row r="77" spans="1:6" ht="14.4" x14ac:dyDescent="0.3">
      <c r="A77" t="s">
        <v>408</v>
      </c>
      <c r="B77" s="130">
        <v>1519.8</v>
      </c>
      <c r="C77" s="130"/>
      <c r="E77" s="18" t="str">
        <f t="shared" si="2"/>
        <v>640-Nash**</v>
      </c>
      <c r="F77" s="130">
        <f t="shared" si="3"/>
        <v>1519.8</v>
      </c>
    </row>
    <row r="78" spans="1:6" ht="14.4" x14ac:dyDescent="0.3">
      <c r="A78" t="s">
        <v>173</v>
      </c>
      <c r="B78" s="130">
        <v>3404</v>
      </c>
      <c r="C78" s="130"/>
      <c r="E78" s="18" t="str">
        <f t="shared" si="2"/>
        <v>650-New Hanover</v>
      </c>
      <c r="F78" s="130">
        <f t="shared" si="3"/>
        <v>3404</v>
      </c>
    </row>
    <row r="79" spans="1:6" ht="14.4" x14ac:dyDescent="0.3">
      <c r="A79" s="220" t="s">
        <v>174</v>
      </c>
      <c r="B79" s="130">
        <v>1546.8</v>
      </c>
      <c r="C79" s="130"/>
      <c r="E79" s="18" t="str">
        <f t="shared" si="2"/>
        <v>660-Northampton</v>
      </c>
      <c r="F79" s="130">
        <f t="shared" si="3"/>
        <v>1546.8</v>
      </c>
    </row>
    <row r="80" spans="1:6" ht="14.4" x14ac:dyDescent="0.3">
      <c r="A80" t="s">
        <v>175</v>
      </c>
      <c r="B80" s="130">
        <v>2290.1799999999998</v>
      </c>
      <c r="C80" s="130"/>
      <c r="E80" s="18" t="str">
        <f t="shared" si="2"/>
        <v>670-Onslow</v>
      </c>
      <c r="F80" s="130">
        <f t="shared" si="3"/>
        <v>2290.1799999999998</v>
      </c>
    </row>
    <row r="81" spans="1:6" ht="14.4" x14ac:dyDescent="0.3">
      <c r="A81" t="s">
        <v>176</v>
      </c>
      <c r="B81" s="130">
        <v>4808</v>
      </c>
      <c r="C81" s="130"/>
      <c r="E81" s="18" t="str">
        <f t="shared" si="2"/>
        <v>680-Orange</v>
      </c>
      <c r="F81" s="130">
        <f t="shared" si="3"/>
        <v>4808</v>
      </c>
    </row>
    <row r="82" spans="1:6" ht="14.4" x14ac:dyDescent="0.3">
      <c r="A82" t="s">
        <v>177</v>
      </c>
      <c r="B82" s="130">
        <v>4867</v>
      </c>
      <c r="C82" s="130">
        <v>2202.4499999999998</v>
      </c>
      <c r="E82" s="18" t="str">
        <f t="shared" si="2"/>
        <v>681-Chapel Hill-Carrboro</v>
      </c>
      <c r="F82" s="130">
        <f t="shared" si="3"/>
        <v>7069.45</v>
      </c>
    </row>
    <row r="83" spans="1:6" ht="14.4" x14ac:dyDescent="0.3">
      <c r="A83" t="s">
        <v>178</v>
      </c>
      <c r="B83" s="130">
        <v>2947.68</v>
      </c>
      <c r="C83" s="130"/>
      <c r="E83" s="18" t="str">
        <f t="shared" si="2"/>
        <v>690-Pamlico</v>
      </c>
      <c r="F83" s="130">
        <f t="shared" si="3"/>
        <v>2947.68</v>
      </c>
    </row>
    <row r="84" spans="1:6" ht="14.4" x14ac:dyDescent="0.3">
      <c r="A84" t="s">
        <v>179</v>
      </c>
      <c r="B84" s="130">
        <v>2209.54</v>
      </c>
      <c r="C84" s="130"/>
      <c r="E84" s="18" t="str">
        <f t="shared" si="2"/>
        <v>700-Pasquotank</v>
      </c>
      <c r="F84" s="130">
        <f t="shared" si="3"/>
        <v>2209.54</v>
      </c>
    </row>
    <row r="85" spans="1:6" ht="14.4" x14ac:dyDescent="0.3">
      <c r="A85" t="s">
        <v>180</v>
      </c>
      <c r="B85" s="130">
        <v>2052</v>
      </c>
      <c r="C85" s="130"/>
      <c r="E85" s="18" t="str">
        <f t="shared" si="2"/>
        <v>710-Pender</v>
      </c>
      <c r="F85" s="130">
        <f t="shared" si="3"/>
        <v>2052</v>
      </c>
    </row>
    <row r="86" spans="1:6" ht="14.4" x14ac:dyDescent="0.3">
      <c r="A86" t="s">
        <v>181</v>
      </c>
      <c r="B86" s="130">
        <v>1874.19</v>
      </c>
      <c r="C86" s="130"/>
      <c r="E86" s="18" t="str">
        <f t="shared" si="2"/>
        <v>720-Perquimans</v>
      </c>
      <c r="F86" s="130">
        <f t="shared" si="3"/>
        <v>1874.19</v>
      </c>
    </row>
    <row r="87" spans="1:6" ht="14.4" x14ac:dyDescent="0.3">
      <c r="A87" t="s">
        <v>182</v>
      </c>
      <c r="B87" s="130">
        <v>2003.97</v>
      </c>
      <c r="C87" s="130"/>
      <c r="E87" s="18" t="str">
        <f t="shared" si="2"/>
        <v>730-Person</v>
      </c>
      <c r="F87" s="130">
        <f t="shared" si="3"/>
        <v>2003.97</v>
      </c>
    </row>
    <row r="88" spans="1:6" ht="14.4" x14ac:dyDescent="0.3">
      <c r="A88" t="s">
        <v>183</v>
      </c>
      <c r="B88" s="130">
        <v>1864.97</v>
      </c>
      <c r="C88" s="130"/>
      <c r="E88" s="18" t="str">
        <f t="shared" si="2"/>
        <v>740-Pitt</v>
      </c>
      <c r="F88" s="130">
        <f t="shared" si="3"/>
        <v>1864.97</v>
      </c>
    </row>
    <row r="89" spans="1:6" ht="14.4" x14ac:dyDescent="0.3">
      <c r="A89" t="s">
        <v>184</v>
      </c>
      <c r="B89" s="130">
        <v>2247.0300000000002</v>
      </c>
      <c r="C89" s="130"/>
      <c r="E89" s="18" t="str">
        <f t="shared" si="2"/>
        <v>750-Polk</v>
      </c>
      <c r="F89" s="130">
        <f t="shared" si="3"/>
        <v>2247.0300000000002</v>
      </c>
    </row>
    <row r="90" spans="1:6" ht="14.4" x14ac:dyDescent="0.3">
      <c r="A90" t="s">
        <v>185</v>
      </c>
      <c r="B90" s="130">
        <v>1412.22</v>
      </c>
      <c r="C90" s="130"/>
      <c r="E90" s="18" t="str">
        <f t="shared" si="2"/>
        <v>760-Randolph</v>
      </c>
      <c r="F90" s="130">
        <f t="shared" si="3"/>
        <v>1412.22</v>
      </c>
    </row>
    <row r="91" spans="1:6" ht="14.4" x14ac:dyDescent="0.3">
      <c r="A91" t="s">
        <v>186</v>
      </c>
      <c r="B91" s="130">
        <v>1316.77</v>
      </c>
      <c r="C91" s="223">
        <v>673.8</v>
      </c>
      <c r="E91" s="18" t="str">
        <f t="shared" si="2"/>
        <v>761-Asheboro City</v>
      </c>
      <c r="F91" s="130">
        <f t="shared" si="3"/>
        <v>1990.57</v>
      </c>
    </row>
    <row r="92" spans="1:6" ht="14.4" x14ac:dyDescent="0.3">
      <c r="A92" t="s">
        <v>187</v>
      </c>
      <c r="B92" s="130">
        <v>990</v>
      </c>
      <c r="C92" s="130"/>
      <c r="E92" s="18" t="str">
        <f t="shared" si="2"/>
        <v>770-Richmond</v>
      </c>
      <c r="F92" s="130">
        <f t="shared" si="3"/>
        <v>990</v>
      </c>
    </row>
    <row r="93" spans="1:6" ht="14.4" x14ac:dyDescent="0.3">
      <c r="A93" t="s">
        <v>188</v>
      </c>
      <c r="B93" s="130">
        <v>632.30999999999995</v>
      </c>
      <c r="C93" s="130"/>
      <c r="E93" s="18" t="str">
        <f t="shared" si="2"/>
        <v>780-Robeson</v>
      </c>
      <c r="F93" s="130">
        <f t="shared" si="3"/>
        <v>632.30999999999995</v>
      </c>
    </row>
    <row r="94" spans="1:6" ht="14.4" x14ac:dyDescent="0.3">
      <c r="A94" t="s">
        <v>189</v>
      </c>
      <c r="B94" s="130">
        <v>1302</v>
      </c>
      <c r="C94" s="130"/>
      <c r="E94" s="18" t="str">
        <f t="shared" si="2"/>
        <v>790-Rockingham</v>
      </c>
      <c r="F94" s="130">
        <f t="shared" si="3"/>
        <v>1302</v>
      </c>
    </row>
    <row r="95" spans="1:6" ht="14.4" x14ac:dyDescent="0.3">
      <c r="A95" t="s">
        <v>190</v>
      </c>
      <c r="B95" s="130">
        <v>2026.89</v>
      </c>
      <c r="C95" s="130"/>
      <c r="E95" s="18" t="str">
        <f t="shared" si="2"/>
        <v>800-Rowan</v>
      </c>
      <c r="F95" s="130">
        <f t="shared" si="3"/>
        <v>2026.89</v>
      </c>
    </row>
    <row r="96" spans="1:6" ht="14.4" x14ac:dyDescent="0.3">
      <c r="A96" t="s">
        <v>191</v>
      </c>
      <c r="B96" s="130">
        <v>1998</v>
      </c>
      <c r="C96" s="130"/>
      <c r="E96" s="18" t="str">
        <f t="shared" si="2"/>
        <v>810-Rutherford</v>
      </c>
      <c r="F96" s="130">
        <f t="shared" si="3"/>
        <v>1998</v>
      </c>
    </row>
    <row r="97" spans="1:6" ht="14.4" x14ac:dyDescent="0.3">
      <c r="A97" t="s">
        <v>192</v>
      </c>
      <c r="B97" s="130">
        <v>1292</v>
      </c>
      <c r="C97" s="130"/>
      <c r="E97" s="18" t="str">
        <f t="shared" si="2"/>
        <v>820-Sampson</v>
      </c>
      <c r="F97" s="130">
        <f t="shared" si="3"/>
        <v>1292</v>
      </c>
    </row>
    <row r="98" spans="1:6" ht="14.4" x14ac:dyDescent="0.3">
      <c r="A98" t="s">
        <v>409</v>
      </c>
      <c r="B98" s="130">
        <v>1271.1099999999999</v>
      </c>
      <c r="C98" s="130">
        <v>662.11</v>
      </c>
      <c r="E98" s="18" t="str">
        <f t="shared" si="2"/>
        <v>821-Clinton City**</v>
      </c>
      <c r="F98" s="130">
        <f t="shared" si="3"/>
        <v>1933.2199999999998</v>
      </c>
    </row>
    <row r="99" spans="1:6" ht="14.4" x14ac:dyDescent="0.3">
      <c r="A99" t="s">
        <v>410</v>
      </c>
      <c r="B99" s="130">
        <v>1730.97</v>
      </c>
      <c r="C99" s="130"/>
      <c r="E99" s="18" t="str">
        <f t="shared" si="2"/>
        <v>830-Scotland*</v>
      </c>
      <c r="F99" s="130">
        <f t="shared" si="3"/>
        <v>1730.97</v>
      </c>
    </row>
    <row r="100" spans="1:6" ht="14.4" x14ac:dyDescent="0.3">
      <c r="A100" t="s">
        <v>193</v>
      </c>
      <c r="B100" s="130">
        <v>1369.2</v>
      </c>
      <c r="C100" s="130">
        <v>213.49</v>
      </c>
      <c r="E100" s="18" t="str">
        <f t="shared" si="2"/>
        <v>840-Stanly-Albemarle</v>
      </c>
      <c r="F100" s="130">
        <f t="shared" si="3"/>
        <v>1582.69</v>
      </c>
    </row>
    <row r="101" spans="1:6" ht="14.4" x14ac:dyDescent="0.3">
      <c r="A101" t="s">
        <v>194</v>
      </c>
      <c r="B101" s="130">
        <v>2674</v>
      </c>
      <c r="C101" s="130"/>
      <c r="E101" s="18" t="str">
        <f t="shared" si="2"/>
        <v>850-Stokes</v>
      </c>
      <c r="F101" s="130">
        <f t="shared" si="3"/>
        <v>2674</v>
      </c>
    </row>
    <row r="102" spans="1:6" ht="14.4" x14ac:dyDescent="0.3">
      <c r="A102" t="s">
        <v>195</v>
      </c>
      <c r="B102" s="130">
        <v>1260</v>
      </c>
      <c r="C102" s="130"/>
      <c r="E102" s="18" t="str">
        <f t="shared" si="2"/>
        <v>860-Surry</v>
      </c>
      <c r="F102" s="130">
        <f t="shared" si="3"/>
        <v>1260</v>
      </c>
    </row>
    <row r="103" spans="1:6" ht="14.4" x14ac:dyDescent="0.3">
      <c r="A103" t="s">
        <v>196</v>
      </c>
      <c r="B103" s="130">
        <v>1260</v>
      </c>
      <c r="C103" s="130">
        <v>1000</v>
      </c>
      <c r="E103" s="18" t="str">
        <f t="shared" si="2"/>
        <v>861-Elkin City</v>
      </c>
      <c r="F103" s="130">
        <f t="shared" si="3"/>
        <v>2260</v>
      </c>
    </row>
    <row r="104" spans="1:6" ht="14.4" x14ac:dyDescent="0.3">
      <c r="A104" t="s">
        <v>411</v>
      </c>
      <c r="B104" s="130">
        <v>1220</v>
      </c>
      <c r="C104" s="130">
        <v>611</v>
      </c>
      <c r="E104" s="18" t="str">
        <f t="shared" si="2"/>
        <v>862-Mount Airy City**</v>
      </c>
      <c r="F104" s="130">
        <f t="shared" si="3"/>
        <v>1831</v>
      </c>
    </row>
    <row r="105" spans="1:6" ht="14.4" x14ac:dyDescent="0.3">
      <c r="A105" t="s">
        <v>197</v>
      </c>
      <c r="B105" s="130">
        <v>660</v>
      </c>
      <c r="C105" s="130">
        <v>69</v>
      </c>
      <c r="E105" s="18" t="str">
        <f t="shared" si="2"/>
        <v>870-Swain</v>
      </c>
      <c r="F105" s="130">
        <f t="shared" si="3"/>
        <v>729</v>
      </c>
    </row>
    <row r="106" spans="1:6" ht="14.4" x14ac:dyDescent="0.3">
      <c r="A106" t="s">
        <v>412</v>
      </c>
      <c r="B106" s="130">
        <v>3777.84</v>
      </c>
      <c r="C106" s="130"/>
      <c r="E106" s="18" t="str">
        <f t="shared" si="2"/>
        <v>880-Transylvania*</v>
      </c>
      <c r="F106" s="130">
        <f t="shared" si="3"/>
        <v>3777.84</v>
      </c>
    </row>
    <row r="107" spans="1:6" ht="14.4" x14ac:dyDescent="0.3">
      <c r="A107" s="220" t="s">
        <v>198</v>
      </c>
      <c r="B107" s="130">
        <v>832.3</v>
      </c>
      <c r="C107" s="130"/>
      <c r="E107" s="18" t="str">
        <f t="shared" si="2"/>
        <v>890-Tyrrell</v>
      </c>
      <c r="F107" s="130">
        <f t="shared" si="3"/>
        <v>832.3</v>
      </c>
    </row>
    <row r="108" spans="1:6" ht="14.4" x14ac:dyDescent="0.3">
      <c r="A108" t="s">
        <v>413</v>
      </c>
      <c r="B108" s="130">
        <v>2462.1999999999998</v>
      </c>
      <c r="C108" s="130"/>
      <c r="E108" s="18" t="str">
        <f t="shared" si="2"/>
        <v>900-Union**</v>
      </c>
      <c r="F108" s="130">
        <f t="shared" si="3"/>
        <v>2462.1999999999998</v>
      </c>
    </row>
    <row r="109" spans="1:6" ht="14.4" x14ac:dyDescent="0.3">
      <c r="A109" t="s">
        <v>199</v>
      </c>
      <c r="B109" s="130">
        <v>1182.1300000000001</v>
      </c>
      <c r="C109" s="130"/>
      <c r="E109" s="18" t="str">
        <f t="shared" si="2"/>
        <v>910-Vance</v>
      </c>
      <c r="F109" s="130">
        <f t="shared" si="3"/>
        <v>1182.1300000000001</v>
      </c>
    </row>
    <row r="110" spans="1:6" ht="14.4" x14ac:dyDescent="0.3">
      <c r="A110" t="s">
        <v>200</v>
      </c>
      <c r="B110" s="130">
        <v>3452.04</v>
      </c>
      <c r="C110" s="130"/>
      <c r="E110" s="18" t="str">
        <f t="shared" si="2"/>
        <v>920-Wake</v>
      </c>
      <c r="F110" s="130">
        <f t="shared" si="3"/>
        <v>3452.04</v>
      </c>
    </row>
    <row r="111" spans="1:6" ht="14.4" x14ac:dyDescent="0.3">
      <c r="A111" t="s">
        <v>201</v>
      </c>
      <c r="B111" s="130">
        <v>2212.02</v>
      </c>
      <c r="C111" s="130"/>
      <c r="E111" s="18" t="str">
        <f t="shared" si="2"/>
        <v>930-Warren</v>
      </c>
      <c r="F111" s="130">
        <f t="shared" si="3"/>
        <v>2212.02</v>
      </c>
    </row>
    <row r="112" spans="1:6" ht="14.4" x14ac:dyDescent="0.3">
      <c r="A112" t="s">
        <v>414</v>
      </c>
      <c r="B112" s="130">
        <v>1090</v>
      </c>
      <c r="C112" s="130"/>
      <c r="E112" s="18" t="str">
        <f t="shared" si="2"/>
        <v>940-Washington*</v>
      </c>
      <c r="F112" s="130">
        <f t="shared" si="3"/>
        <v>1090</v>
      </c>
    </row>
    <row r="113" spans="1:6" ht="14.4" x14ac:dyDescent="0.3">
      <c r="A113" t="s">
        <v>202</v>
      </c>
      <c r="B113" s="130">
        <v>2600</v>
      </c>
      <c r="C113" s="130"/>
      <c r="E113" s="18" t="str">
        <f t="shared" si="2"/>
        <v>950-Watauga</v>
      </c>
      <c r="F113" s="130">
        <f t="shared" si="3"/>
        <v>2600</v>
      </c>
    </row>
    <row r="114" spans="1:6" ht="14.4" x14ac:dyDescent="0.3">
      <c r="A114" t="s">
        <v>415</v>
      </c>
      <c r="B114" s="130">
        <v>940</v>
      </c>
      <c r="C114" s="130"/>
      <c r="E114" s="18" t="str">
        <f t="shared" si="2"/>
        <v>960-Wayne*</v>
      </c>
      <c r="F114" s="130">
        <f t="shared" si="3"/>
        <v>940</v>
      </c>
    </row>
    <row r="115" spans="1:6" ht="14.4" x14ac:dyDescent="0.3">
      <c r="A115" t="s">
        <v>203</v>
      </c>
      <c r="B115" s="130">
        <v>1730</v>
      </c>
      <c r="C115" s="130"/>
      <c r="E115" s="18" t="str">
        <f t="shared" si="2"/>
        <v>970-Wilkes</v>
      </c>
      <c r="F115" s="130">
        <f t="shared" si="3"/>
        <v>1730</v>
      </c>
    </row>
    <row r="116" spans="1:6" ht="14.4" x14ac:dyDescent="0.3">
      <c r="A116" t="s">
        <v>204</v>
      </c>
      <c r="B116" s="130">
        <v>1954.71</v>
      </c>
      <c r="C116" s="130"/>
      <c r="E116" s="18" t="str">
        <f t="shared" si="2"/>
        <v>980-Wilson</v>
      </c>
      <c r="F116" s="130">
        <f t="shared" si="3"/>
        <v>1954.71</v>
      </c>
    </row>
    <row r="117" spans="1:6" ht="14.4" x14ac:dyDescent="0.3">
      <c r="A117" t="s">
        <v>205</v>
      </c>
      <c r="B117" s="130">
        <v>1483.87</v>
      </c>
      <c r="C117" s="130"/>
      <c r="E117" s="18" t="str">
        <f t="shared" si="2"/>
        <v>990-Yadkin</v>
      </c>
      <c r="F117" s="130">
        <f t="shared" si="3"/>
        <v>1483.87</v>
      </c>
    </row>
    <row r="118" spans="1:6" ht="14.4" x14ac:dyDescent="0.3">
      <c r="A118" t="s">
        <v>206</v>
      </c>
      <c r="B118" s="130">
        <v>1712.86</v>
      </c>
      <c r="C118" s="130"/>
      <c r="E118" s="18" t="str">
        <f t="shared" si="2"/>
        <v>995-Yancey</v>
      </c>
      <c r="F118" s="130">
        <f t="shared" si="3"/>
        <v>1712.86</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Melanie Rackley</cp:lastModifiedBy>
  <cp:lastPrinted>2019-04-25T16:35:07Z</cp:lastPrinted>
  <dcterms:created xsi:type="dcterms:W3CDTF">2019-04-03T16:04:36Z</dcterms:created>
  <dcterms:modified xsi:type="dcterms:W3CDTF">2023-01-20T15:15:34Z</dcterms:modified>
</cp:coreProperties>
</file>