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My Drive\Authorizing\Applications\2025 Application Cycle\2025 OCS Website Files\"/>
    </mc:Choice>
  </mc:AlternateContent>
  <xr:revisionPtr revIDLastSave="0" documentId="13_ncr:1_{BC9D05ED-22CB-4C8A-BFA5-3564B79AE9AD}" xr6:coauthVersionLast="47" xr6:coauthVersionMax="47" xr10:uidLastSave="{00000000-0000-0000-0000-000000000000}"/>
  <workbookProtection workbookAlgorithmName="SHA-512" workbookHashValue="a0QSxQAm4y7ND0pRsV9qh6u+RE86QU3e4qx7u4UGKn2YZbd0IsGOOid3MLJ40yGqb8DkSxf6xTPpFUmK5icUHQ==" workbookSaltValue="Br8+XaAF3bHF2+osbjdTyg==" workbookSpinCount="100000" lockStructure="1"/>
  <bookViews>
    <workbookView xWindow="-38520" yWindow="-5520" windowWidth="38640" windowHeight="21120" tabRatio="826"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10" l="1"/>
  <c r="E119" i="10"/>
  <c r="I125" i="12"/>
  <c r="H125" i="12"/>
  <c r="H10" i="12" l="1"/>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H42" i="12"/>
  <c r="I42" i="12"/>
  <c r="H43" i="12"/>
  <c r="I43" i="12"/>
  <c r="H44" i="12"/>
  <c r="I44" i="12"/>
  <c r="H45" i="12"/>
  <c r="I45" i="12"/>
  <c r="H46" i="12"/>
  <c r="I46" i="12"/>
  <c r="H47" i="12"/>
  <c r="I47" i="12"/>
  <c r="H48" i="12"/>
  <c r="I48" i="12"/>
  <c r="H49" i="12"/>
  <c r="I49" i="12"/>
  <c r="H50" i="12"/>
  <c r="I50" i="12"/>
  <c r="H51" i="12"/>
  <c r="I51" i="12"/>
  <c r="H52" i="12"/>
  <c r="I52" i="12"/>
  <c r="H53" i="12"/>
  <c r="I53" i="12"/>
  <c r="H54" i="12"/>
  <c r="I54" i="12"/>
  <c r="H55" i="12"/>
  <c r="I55" i="12"/>
  <c r="H56" i="12"/>
  <c r="I56" i="12"/>
  <c r="H57" i="12"/>
  <c r="I57" i="12"/>
  <c r="H58" i="12"/>
  <c r="I58" i="12"/>
  <c r="H59" i="12"/>
  <c r="I59" i="12"/>
  <c r="H60" i="12"/>
  <c r="I60" i="12"/>
  <c r="H61" i="12"/>
  <c r="I61" i="12"/>
  <c r="H62" i="12"/>
  <c r="I62" i="12"/>
  <c r="H63" i="12"/>
  <c r="I63" i="12"/>
  <c r="H64" i="12"/>
  <c r="I64" i="12"/>
  <c r="H65" i="12"/>
  <c r="I65" i="12"/>
  <c r="H66" i="12"/>
  <c r="I66" i="12"/>
  <c r="H67" i="12"/>
  <c r="I67" i="12"/>
  <c r="H68" i="12"/>
  <c r="I68" i="12"/>
  <c r="H69" i="12"/>
  <c r="I69" i="12"/>
  <c r="H70" i="12"/>
  <c r="I70" i="12"/>
  <c r="H71" i="12"/>
  <c r="I71" i="12"/>
  <c r="H72" i="12"/>
  <c r="I72" i="12"/>
  <c r="H73" i="12"/>
  <c r="I73" i="12"/>
  <c r="H74" i="12"/>
  <c r="I74" i="12"/>
  <c r="H75" i="12"/>
  <c r="I75" i="12"/>
  <c r="H76" i="12"/>
  <c r="I76" i="12"/>
  <c r="H77" i="12"/>
  <c r="I77" i="12"/>
  <c r="H78" i="12"/>
  <c r="I78" i="12"/>
  <c r="H79" i="12"/>
  <c r="I79" i="12"/>
  <c r="H80" i="12"/>
  <c r="I80" i="12"/>
  <c r="H81" i="12"/>
  <c r="I81" i="12"/>
  <c r="H82" i="12"/>
  <c r="I82" i="12"/>
  <c r="H83" i="12"/>
  <c r="I83" i="12"/>
  <c r="H84" i="12"/>
  <c r="I84" i="12"/>
  <c r="H85" i="12"/>
  <c r="I85" i="12"/>
  <c r="H86" i="12"/>
  <c r="I86" i="12"/>
  <c r="H87" i="12"/>
  <c r="I87" i="12"/>
  <c r="H88" i="12"/>
  <c r="I88" i="12"/>
  <c r="H89" i="12"/>
  <c r="I89" i="12"/>
  <c r="H90" i="12"/>
  <c r="I90" i="12"/>
  <c r="H91" i="12"/>
  <c r="I91" i="12"/>
  <c r="H92" i="12"/>
  <c r="I92" i="12"/>
  <c r="H93" i="12"/>
  <c r="I93" i="12"/>
  <c r="H94" i="12"/>
  <c r="I94" i="12"/>
  <c r="H95" i="12"/>
  <c r="I95" i="12"/>
  <c r="H96" i="12"/>
  <c r="I96" i="12"/>
  <c r="H97" i="12"/>
  <c r="I97" i="12"/>
  <c r="H98" i="12"/>
  <c r="I98" i="12"/>
  <c r="H99" i="12"/>
  <c r="I99" i="12"/>
  <c r="H100" i="12"/>
  <c r="I100" i="12"/>
  <c r="H101" i="12"/>
  <c r="I101" i="12"/>
  <c r="H102" i="12"/>
  <c r="I102" i="12"/>
  <c r="H103" i="12"/>
  <c r="I103" i="12"/>
  <c r="H104" i="12"/>
  <c r="I104" i="12"/>
  <c r="H105" i="12"/>
  <c r="I105" i="12"/>
  <c r="H106" i="12"/>
  <c r="I106" i="12"/>
  <c r="H107" i="12"/>
  <c r="I107" i="12"/>
  <c r="H108" i="12"/>
  <c r="I108" i="12"/>
  <c r="H109" i="12"/>
  <c r="I109" i="12"/>
  <c r="H110" i="12"/>
  <c r="I110" i="12"/>
  <c r="H111" i="12"/>
  <c r="I111" i="12"/>
  <c r="H112" i="12"/>
  <c r="I112" i="12"/>
  <c r="H113" i="12"/>
  <c r="I113" i="12"/>
  <c r="H114" i="12"/>
  <c r="I114" i="12"/>
  <c r="H115" i="12"/>
  <c r="I115" i="12"/>
  <c r="H116" i="12"/>
  <c r="I116" i="12"/>
  <c r="H117" i="12"/>
  <c r="I117" i="12"/>
  <c r="H118" i="12"/>
  <c r="I118" i="12"/>
  <c r="H119" i="12"/>
  <c r="I119" i="12"/>
  <c r="H120" i="12"/>
  <c r="I120" i="12"/>
  <c r="H121" i="12"/>
  <c r="I121" i="12"/>
  <c r="H122" i="12"/>
  <c r="I122" i="12"/>
  <c r="H123" i="12"/>
  <c r="I123" i="12"/>
  <c r="H124" i="12"/>
  <c r="I124" i="12"/>
  <c r="G80" i="8" l="1"/>
  <c r="F80" i="8"/>
  <c r="E80" i="8"/>
  <c r="D80" i="8"/>
  <c r="G58" i="8"/>
  <c r="F58" i="8"/>
  <c r="E58" i="8"/>
  <c r="D58" i="8"/>
  <c r="C58" i="8"/>
  <c r="C80" i="8"/>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B35" i="3" l="1"/>
  <c r="B33" i="3"/>
  <c r="B34" i="3"/>
  <c r="B27" i="3"/>
  <c r="B26" i="3"/>
  <c r="B25" i="3"/>
  <c r="N11" i="17"/>
  <c r="N9" i="17"/>
  <c r="N7" i="17"/>
  <c r="M12" i="17"/>
  <c r="M10" i="17"/>
  <c r="M8" i="17"/>
  <c r="B12" i="17" l="1"/>
  <c r="B10" i="17"/>
  <c r="B8" i="17"/>
  <c r="B15" i="3" l="1"/>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B18" i="3" l="1"/>
  <c r="B19" i="3"/>
  <c r="C14" i="4" s="1"/>
  <c r="B17" i="3"/>
  <c r="C20" i="3"/>
  <c r="C19" i="3"/>
  <c r="C17" i="3"/>
  <c r="C28" i="3"/>
  <c r="C27" i="3"/>
  <c r="D27" i="3" s="1"/>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E82" i="8"/>
  <c r="E5" i="9" s="1"/>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M6" i="6"/>
  <c r="P6" i="6"/>
  <c r="J6" i="6"/>
  <c r="E18" i="6"/>
  <c r="E70" i="6" s="1"/>
  <c r="G17" i="6"/>
  <c r="G12" i="6"/>
  <c r="G11" i="6"/>
  <c r="G10" i="6"/>
  <c r="G9" i="6"/>
  <c r="G8" i="6"/>
  <c r="G7" i="6"/>
  <c r="G6" i="6"/>
  <c r="B18" i="6"/>
  <c r="D12" i="6"/>
  <c r="D11" i="6"/>
  <c r="D10" i="6"/>
  <c r="D9" i="6"/>
  <c r="D8" i="6"/>
  <c r="D7" i="6"/>
  <c r="D6" i="6"/>
  <c r="H33" i="6" l="1"/>
  <c r="K74" i="6"/>
  <c r="K33" i="6"/>
  <c r="N33" i="6"/>
  <c r="H70" i="6"/>
  <c r="G51" i="6"/>
  <c r="J51" i="6"/>
  <c r="J31" i="6"/>
  <c r="P51" i="6"/>
  <c r="G31" i="6"/>
  <c r="P31" i="6"/>
  <c r="J18" i="6"/>
  <c r="P18" i="6"/>
  <c r="P66" i="6"/>
  <c r="J66" i="6"/>
  <c r="M66" i="6"/>
  <c r="G66" i="6"/>
  <c r="M51" i="6"/>
  <c r="M18" i="6"/>
  <c r="M70" i="6" s="1"/>
  <c r="M31" i="6"/>
  <c r="E74" i="6"/>
  <c r="G18" i="6"/>
  <c r="E33" i="6"/>
  <c r="N74" i="6"/>
  <c r="D66" i="6"/>
  <c r="D51" i="6"/>
  <c r="D31" i="6"/>
  <c r="D18" i="6"/>
  <c r="B72" i="6"/>
  <c r="B70" i="6"/>
  <c r="D28" i="3"/>
  <c r="D14" i="4"/>
  <c r="F14" i="4"/>
  <c r="E14" i="4"/>
  <c r="D19" i="3"/>
  <c r="F15" i="4"/>
  <c r="E15" i="4"/>
  <c r="D15" i="4"/>
  <c r="D36" i="3"/>
  <c r="D35" i="3"/>
  <c r="D20" i="3"/>
  <c r="F82" i="8"/>
  <c r="F5" i="9" s="1"/>
  <c r="G82" i="8"/>
  <c r="G5" i="9" s="1"/>
  <c r="C82" i="8"/>
  <c r="C5" i="9" s="1"/>
  <c r="D82" i="8"/>
  <c r="D5" i="9" s="1"/>
  <c r="H74" i="6"/>
  <c r="B33" i="6"/>
  <c r="P70" i="6" l="1"/>
  <c r="J70" i="6"/>
  <c r="G68" i="6"/>
  <c r="P33" i="6"/>
  <c r="M68" i="6"/>
  <c r="J33" i="6"/>
  <c r="P72" i="6"/>
  <c r="G33" i="6"/>
  <c r="D70" i="6"/>
  <c r="J68" i="6"/>
  <c r="J72" i="6"/>
  <c r="P68" i="6"/>
  <c r="M72" i="6"/>
  <c r="M74" i="6" s="1"/>
  <c r="F4" i="9" s="1"/>
  <c r="F6" i="9" s="1"/>
  <c r="G72" i="6"/>
  <c r="M33" i="6"/>
  <c r="G70" i="6"/>
  <c r="B74" i="6"/>
  <c r="D72" i="6"/>
  <c r="D68" i="6"/>
  <c r="D33" i="6"/>
  <c r="C15" i="4"/>
  <c r="B14" i="4"/>
  <c r="D33" i="3"/>
  <c r="D26" i="3"/>
  <c r="P74" i="6" l="1"/>
  <c r="G4" i="9" s="1"/>
  <c r="G6" i="9" s="1"/>
  <c r="J74" i="6"/>
  <c r="E4" i="9" s="1"/>
  <c r="E6" i="9" s="1"/>
  <c r="G74" i="6"/>
  <c r="D4" i="9" s="1"/>
  <c r="D6" i="9" s="1"/>
  <c r="D74" i="6"/>
  <c r="C4" i="9" s="1"/>
  <c r="C6" i="9" s="1"/>
  <c r="D25" i="3"/>
  <c r="D29" i="3" s="1"/>
  <c r="C12" i="4"/>
  <c r="D34" i="3"/>
  <c r="D37" i="3" s="1"/>
  <c r="C13" i="4"/>
  <c r="D18" i="3"/>
  <c r="E13" i="4"/>
  <c r="D13" i="4"/>
  <c r="F13" i="4"/>
  <c r="D17" i="3"/>
  <c r="E12" i="4"/>
  <c r="F12" i="4"/>
  <c r="D12" i="4"/>
  <c r="B12" i="4" l="1"/>
  <c r="B13" i="4"/>
  <c r="F18" i="4"/>
  <c r="G7" i="9" s="1"/>
  <c r="G8" i="9" s="1"/>
  <c r="E18" i="4"/>
  <c r="F7" i="9" s="1"/>
  <c r="F8" i="9" s="1"/>
  <c r="D21" i="3"/>
  <c r="C18" i="4"/>
  <c r="D7" i="9" s="1"/>
  <c r="D8" i="9" s="1"/>
  <c r="D18" i="4"/>
  <c r="E7" i="9" s="1"/>
  <c r="E8" i="9" s="1"/>
  <c r="B18" i="4" l="1"/>
  <c r="C7" i="9" s="1"/>
  <c r="C8" i="9" s="1"/>
</calcChain>
</file>

<file path=xl/sharedStrings.xml><?xml version="1.0" encoding="utf-8"?>
<sst xmlns="http://schemas.openxmlformats.org/spreadsheetml/2006/main" count="796" uniqueCount="546">
  <si>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</si>
  <si>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</si>
  <si>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</si>
  <si>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</si>
  <si>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</si>
  <si>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</si>
  <si>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</si>
  <si>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</si>
  <si>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</si>
  <si>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</si>
  <si>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</si>
  <si>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</si>
  <si>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</si>
  <si>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</si>
  <si>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</si>
  <si>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</si>
  <si>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</si>
  <si>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</si>
  <si>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</si>
  <si>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</si>
  <si>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</si>
  <si>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</si>
  <si>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</si>
  <si>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</si>
  <si>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</si>
  <si>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</si>
  <si>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</si>
  <si>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</si>
  <si>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</si>
  <si>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</si>
  <si>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</si>
  <si>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</si>
  <si>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</si>
  <si>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</si>
  <si>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</si>
  <si>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</si>
  <si>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</si>
  <si>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</si>
  <si>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</si>
  <si>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</si>
  <si>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</si>
  <si>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</si>
  <si>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</si>
  <si>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</si>
  <si>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</si>
  <si>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</si>
  <si>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</si>
  <si>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</si>
  <si>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</si>
  <si>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</si>
  <si>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</si>
  <si>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</si>
  <si>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</si>
  <si>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</si>
  <si>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</si>
  <si>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</si>
  <si>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</si>
  <si>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</si>
  <si>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</si>
  <si>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</si>
  <si>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</si>
  <si>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</si>
  <si>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</si>
  <si>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</si>
  <si>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</si>
  <si>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</si>
  <si>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</si>
  <si>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</si>
  <si>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</si>
  <si>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</si>
  <si>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</si>
  <si>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</si>
  <si>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</si>
  <si>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</si>
  <si>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</si>
  <si>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</si>
  <si>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</si>
  <si>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</si>
  <si>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</si>
  <si>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</si>
  <si>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</si>
  <si>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</si>
  <si>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</si>
  <si>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</si>
  <si>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</si>
  <si>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</si>
  <si>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</si>
  <si>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</si>
  <si>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</si>
  <si>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</si>
  <si>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</si>
  <si>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</si>
  <si>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</si>
  <si>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</si>
  <si>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</si>
  <si>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</si>
  <si>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</si>
  <si>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</si>
  <si>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</si>
  <si>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</si>
  <si>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</si>
  <si>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</si>
  <si>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</si>
  <si>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</si>
  <si>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</si>
  <si>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</si>
  <si>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</si>
  <si>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</si>
  <si>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</si>
  <si>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</si>
  <si>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</si>
  <si>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</si>
  <si>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</si>
  <si>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</si>
  <si>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</si>
  <si>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</si>
  <si>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</si>
  <si>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Supplemental local tax</t>
  </si>
  <si>
    <t>010-Alamance-Burlington</t>
  </si>
  <si>
    <t>020-Alexander</t>
  </si>
  <si>
    <t>030-Alleghany</t>
  </si>
  <si>
    <t>040-Anson</t>
  </si>
  <si>
    <t>050-Ashe</t>
  </si>
  <si>
    <t>060-Avery</t>
  </si>
  <si>
    <t>070-Beaufort</t>
  </si>
  <si>
    <t>090-Bladen</t>
  </si>
  <si>
    <t>100-Brunswick</t>
  </si>
  <si>
    <t>111-Asheville City</t>
  </si>
  <si>
    <t>120-Burke</t>
  </si>
  <si>
    <t>130-Cabarrus</t>
  </si>
  <si>
    <t>132-Kannapolis City</t>
  </si>
  <si>
    <t>150-Camden</t>
  </si>
  <si>
    <t>160-Carteret</t>
  </si>
  <si>
    <t>180-Catawba</t>
  </si>
  <si>
    <t>181-Hickory City</t>
  </si>
  <si>
    <t>182-Newton City</t>
  </si>
  <si>
    <t>190-Chatham</t>
  </si>
  <si>
    <t>210-Chowan</t>
  </si>
  <si>
    <t>230-Cleveland</t>
  </si>
  <si>
    <t>240-Columbus</t>
  </si>
  <si>
    <t>241-Whiteville City</t>
  </si>
  <si>
    <t>250-Craven</t>
  </si>
  <si>
    <t>260-Cumberland</t>
  </si>
  <si>
    <t>270-Currituck</t>
  </si>
  <si>
    <t>280-Dare</t>
  </si>
  <si>
    <t>290-Davidson</t>
  </si>
  <si>
    <t>291-Lexington City</t>
  </si>
  <si>
    <t>292-Thomasville City</t>
  </si>
  <si>
    <t>310-Duplin</t>
  </si>
  <si>
    <t>320-Durham Public</t>
  </si>
  <si>
    <t>360-Gaston</t>
  </si>
  <si>
    <t>370-Gates</t>
  </si>
  <si>
    <t>390-Granville</t>
  </si>
  <si>
    <t>410-Guilford</t>
  </si>
  <si>
    <t>421-Roanoke Rapids City</t>
  </si>
  <si>
    <t>430-Harnett</t>
  </si>
  <si>
    <t>440-Haywood</t>
  </si>
  <si>
    <t>450-Henderson</t>
  </si>
  <si>
    <t>460-Hertford</t>
  </si>
  <si>
    <t>470-Hoke</t>
  </si>
  <si>
    <t>480-Hyde</t>
  </si>
  <si>
    <t>490-Iredell</t>
  </si>
  <si>
    <t>510-Johnston</t>
  </si>
  <si>
    <t>550-Lincoln</t>
  </si>
  <si>
    <t>560-Macon</t>
  </si>
  <si>
    <t>580-Martin</t>
  </si>
  <si>
    <t>590-McDowell</t>
  </si>
  <si>
    <t>600-Char.-Mecklenburg</t>
  </si>
  <si>
    <t>620-Montgomery</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</si>
  <si>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</si>
  <si>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</si>
  <si>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</si>
  <si>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</si>
  <si>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</si>
  <si>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</si>
  <si>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</si>
  <si>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</si>
  <si>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</si>
  <si>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</si>
  <si>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</si>
  <si>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</si>
  <si>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</si>
  <si>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</si>
  <si>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</si>
  <si>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</si>
  <si>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</si>
  <si>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</si>
  <si>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</si>
  <si>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</si>
  <si>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840-Stanly-Albemarle</t>
  </si>
  <si>
    <t>850-Stokes</t>
  </si>
  <si>
    <t>860-Surry</t>
  </si>
  <si>
    <t>861-Elkin City</t>
  </si>
  <si>
    <t>870-Swain</t>
  </si>
  <si>
    <t>890-Tyrrell</t>
  </si>
  <si>
    <t>910-Vance</t>
  </si>
  <si>
    <t>920-Wake</t>
  </si>
  <si>
    <t>930-Warren</t>
  </si>
  <si>
    <t>950-Watauga</t>
  </si>
  <si>
    <t>970-Wilkes</t>
  </si>
  <si>
    <t>980-Wilson</t>
  </si>
  <si>
    <t>990-Yadkin</t>
  </si>
  <si>
    <t>995-Yancey</t>
  </si>
  <si>
    <t>$/ADM</t>
  </si>
  <si>
    <t>$/HEADCOUNT</t>
  </si>
  <si>
    <t>Public Schools of North Carolina</t>
  </si>
  <si>
    <t>North Carolina Department of Public Instruction</t>
  </si>
  <si>
    <t>Regular Charter Schools</t>
  </si>
  <si>
    <t>See note</t>
  </si>
  <si>
    <t>LEA NO</t>
  </si>
  <si>
    <t>LEA NAME</t>
  </si>
  <si>
    <t>Alamance-Burlington</t>
  </si>
  <si>
    <t>Alexander County</t>
  </si>
  <si>
    <t>Alleghany County</t>
  </si>
  <si>
    <t>Anson County</t>
  </si>
  <si>
    <t>Ashe County</t>
  </si>
  <si>
    <t>Avery County</t>
  </si>
  <si>
    <t>Beaufort County</t>
  </si>
  <si>
    <t>Bertie County</t>
  </si>
  <si>
    <t>Bladen County</t>
  </si>
  <si>
    <t>Brunswick County</t>
  </si>
  <si>
    <t>Buncombe County</t>
  </si>
  <si>
    <t>Asheville City</t>
  </si>
  <si>
    <t>Burke County</t>
  </si>
  <si>
    <t>Cabarrus County</t>
  </si>
  <si>
    <t>Kannapolis City</t>
  </si>
  <si>
    <t>Caldwell County</t>
  </si>
  <si>
    <t>Camden County</t>
  </si>
  <si>
    <t>Carteret County</t>
  </si>
  <si>
    <t>Caswell County</t>
  </si>
  <si>
    <t>Catawba County</t>
  </si>
  <si>
    <t>Hickory City</t>
  </si>
  <si>
    <t>Chatham County</t>
  </si>
  <si>
    <t>Cherokee County</t>
  </si>
  <si>
    <t>Chowan County</t>
  </si>
  <si>
    <t>Clay County</t>
  </si>
  <si>
    <t>Cleveland County</t>
  </si>
  <si>
    <t>Columbus County</t>
  </si>
  <si>
    <t>Whiteville City</t>
  </si>
  <si>
    <t>Craven County</t>
  </si>
  <si>
    <t>Cumberland County</t>
  </si>
  <si>
    <t>Currituck County</t>
  </si>
  <si>
    <t>Dare County</t>
  </si>
  <si>
    <t>Davidson County</t>
  </si>
  <si>
    <t>Lexington City</t>
  </si>
  <si>
    <t>Thomasville City</t>
  </si>
  <si>
    <t>Davie County</t>
  </si>
  <si>
    <t>Duplin County</t>
  </si>
  <si>
    <t>Durham Public</t>
  </si>
  <si>
    <t>Edgecombe County</t>
  </si>
  <si>
    <t>Forsyth County</t>
  </si>
  <si>
    <t>Franklin County</t>
  </si>
  <si>
    <t>Gaston County</t>
  </si>
  <si>
    <t>Gates County</t>
  </si>
  <si>
    <t>Graham County</t>
  </si>
  <si>
    <t>Granville County</t>
  </si>
  <si>
    <t>Greene County</t>
  </si>
  <si>
    <t>Guilford County</t>
  </si>
  <si>
    <t>Halifax County</t>
  </si>
  <si>
    <t>Roanoke Rapids City</t>
  </si>
  <si>
    <t>Weldon City</t>
  </si>
  <si>
    <t>Harnett County</t>
  </si>
  <si>
    <t>Haywood County</t>
  </si>
  <si>
    <t>Henderson County</t>
  </si>
  <si>
    <t>Hertford County</t>
  </si>
  <si>
    <t>Hoke County</t>
  </si>
  <si>
    <t>Hyde County</t>
  </si>
  <si>
    <t>Iredell County</t>
  </si>
  <si>
    <t>Mooresville City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</si>
  <si>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</si>
  <si>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</si>
  <si>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</si>
  <si>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</si>
  <si>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</si>
  <si>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</si>
  <si>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</si>
  <si>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</si>
  <si>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</si>
  <si>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</si>
  <si>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</si>
  <si>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</si>
  <si>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</si>
  <si>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</si>
  <si>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New Hanover County</t>
  </si>
  <si>
    <t>Northampton County</t>
  </si>
  <si>
    <t>Onslow County</t>
  </si>
  <si>
    <t>Orange County</t>
  </si>
  <si>
    <t>Chapel Hill-Carrboro</t>
  </si>
  <si>
    <t>Pamlico County</t>
  </si>
  <si>
    <t>Pasquotank County</t>
  </si>
  <si>
    <t>Pender County</t>
  </si>
  <si>
    <t>Perquimans County</t>
  </si>
  <si>
    <t>Person County</t>
  </si>
  <si>
    <t>Pitt County</t>
  </si>
  <si>
    <t>Polk County</t>
  </si>
  <si>
    <t>Randolph County</t>
  </si>
  <si>
    <t>Asheboro City</t>
  </si>
  <si>
    <t>Richmond County</t>
  </si>
  <si>
    <t>Robeson County</t>
  </si>
  <si>
    <t>Rockingham County</t>
  </si>
  <si>
    <t>Rowan-Salisbury</t>
  </si>
  <si>
    <t>Rutherford County</t>
  </si>
  <si>
    <t>Sampson County</t>
  </si>
  <si>
    <t>Clinton City</t>
  </si>
  <si>
    <t>Scotland County</t>
  </si>
  <si>
    <t>Stanly County</t>
  </si>
  <si>
    <t>Stokes County</t>
  </si>
  <si>
    <t>Surry County</t>
  </si>
  <si>
    <t>Elkin City</t>
  </si>
  <si>
    <t>Mount Airy City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</si>
  <si>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</si>
  <si>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</si>
  <si>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</si>
  <si>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</si>
  <si>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</si>
  <si>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</si>
  <si>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</si>
  <si>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</si>
  <si>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</si>
  <si>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</si>
  <si>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</si>
  <si>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</si>
  <si>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</si>
  <si>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</si>
  <si>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</si>
  <si>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</si>
  <si>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</si>
  <si>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</si>
  <si>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</si>
  <si>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</si>
  <si>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</si>
  <si>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</si>
  <si>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</si>
  <si>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</si>
  <si>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</si>
  <si>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</si>
  <si>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</si>
  <si>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</si>
  <si>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</si>
  <si>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</si>
  <si>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</si>
  <si>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</si>
  <si>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</si>
  <si>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</si>
  <si>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</si>
  <si>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</si>
  <si>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</si>
  <si>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</si>
  <si>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</si>
  <si>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</si>
  <si>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</si>
  <si>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</si>
  <si>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</si>
  <si>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</si>
  <si>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</si>
  <si>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</si>
  <si>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</si>
  <si>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</si>
  <si>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</si>
  <si>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</si>
  <si>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</si>
  <si>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</si>
  <si>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</si>
  <si>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</si>
  <si>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</si>
  <si>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</si>
  <si>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</si>
  <si>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</si>
  <si>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</si>
  <si>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</si>
  <si>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</si>
  <si>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</si>
  <si>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</si>
  <si>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</si>
  <si>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</si>
  <si>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</si>
  <si>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</si>
  <si>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</si>
  <si>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</si>
  <si>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</si>
  <si>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Nash County</t>
  </si>
  <si>
    <t>https://www.dpi.nc.gov/districts-schools/classroom-resources/exceptional-children/finance-grants</t>
  </si>
  <si>
    <t>080-Bertie</t>
  </si>
  <si>
    <t>140-Caldwell</t>
  </si>
  <si>
    <t>491-Mooresville City</t>
  </si>
  <si>
    <t>Notes:</t>
  </si>
  <si>
    <t>$ per HC Based on FY24_Children With Disabilities, Final Initial file</t>
  </si>
  <si>
    <t>$ per ADM from Initial Master, Sum Across tab</t>
  </si>
  <si>
    <t>110-Buncombe</t>
  </si>
  <si>
    <t>170-Caswell</t>
  </si>
  <si>
    <t>200-Cherokee</t>
  </si>
  <si>
    <t>220-Clay</t>
  </si>
  <si>
    <t>Estimated annual per pupil local current expense</t>
  </si>
  <si>
    <t>Estimated Annual Per Pupil Local Current Expense
By Local Education Agency 2023-24</t>
  </si>
  <si>
    <t>300-Davie</t>
  </si>
  <si>
    <t>340-Forsyth</t>
  </si>
  <si>
    <t>350-Franklin</t>
  </si>
  <si>
    <t>380-Graham</t>
  </si>
  <si>
    <t>400-Greene</t>
  </si>
  <si>
    <t>420-Halifax</t>
  </si>
  <si>
    <t>422-Weldon City</t>
  </si>
  <si>
    <t>500-Jackson</t>
  </si>
  <si>
    <t>520-Jones</t>
  </si>
  <si>
    <t>530-Lee</t>
  </si>
  <si>
    <t>540-Lenoir</t>
  </si>
  <si>
    <t>570-Madison</t>
  </si>
  <si>
    <t>610-Mitchell</t>
  </si>
  <si>
    <t>630-Moore</t>
  </si>
  <si>
    <t>640-Nash</t>
  </si>
  <si>
    <t>821-Clinton City</t>
  </si>
  <si>
    <t>880-Transylvania</t>
  </si>
  <si>
    <t>830-Scotland</t>
  </si>
  <si>
    <t>900-Union</t>
  </si>
  <si>
    <t>940-Washington</t>
  </si>
  <si>
    <t>960-Wayne</t>
  </si>
  <si>
    <t xml:space="preserve"> </t>
  </si>
  <si>
    <t>Statewide Avg</t>
  </si>
  <si>
    <t>1000-Statewide Avg</t>
  </si>
  <si>
    <t>If applying as 'Statewide Virtual', select 1000-Statewide Avg as LEA 1 only. If applying as 'Regional Virtual', select a maximum of three LEAs.</t>
  </si>
  <si>
    <t>010</t>
  </si>
  <si>
    <t>020</t>
  </si>
  <si>
    <t>030</t>
  </si>
  <si>
    <t>040</t>
  </si>
  <si>
    <t>050</t>
  </si>
  <si>
    <t>060</t>
  </si>
  <si>
    <t>070</t>
  </si>
  <si>
    <t>080</t>
  </si>
  <si>
    <t>090</t>
  </si>
  <si>
    <t>100</t>
  </si>
  <si>
    <t>110</t>
  </si>
  <si>
    <t>111</t>
  </si>
  <si>
    <t>120</t>
  </si>
  <si>
    <t>130</t>
  </si>
  <si>
    <t>132</t>
  </si>
  <si>
    <t>140</t>
  </si>
  <si>
    <t>150</t>
  </si>
  <si>
    <t>160</t>
  </si>
  <si>
    <t>170</t>
  </si>
  <si>
    <t>180</t>
  </si>
  <si>
    <t>181</t>
  </si>
  <si>
    <t>182</t>
  </si>
  <si>
    <t>Newton-Conover City</t>
  </si>
  <si>
    <t>190</t>
  </si>
  <si>
    <t>200</t>
  </si>
  <si>
    <t>210</t>
  </si>
  <si>
    <t>220</t>
  </si>
  <si>
    <t>230</t>
  </si>
  <si>
    <t>240</t>
  </si>
  <si>
    <t>241</t>
  </si>
  <si>
    <t>250</t>
  </si>
  <si>
    <t>260</t>
  </si>
  <si>
    <t>270</t>
  </si>
  <si>
    <t>280</t>
  </si>
  <si>
    <t>290</t>
  </si>
  <si>
    <t>291</t>
  </si>
  <si>
    <t>292</t>
  </si>
  <si>
    <t>300</t>
  </si>
  <si>
    <t>310</t>
  </si>
  <si>
    <t>320</t>
  </si>
  <si>
    <t>330</t>
  </si>
  <si>
    <t>340</t>
  </si>
  <si>
    <t>350</t>
  </si>
  <si>
    <t>360</t>
  </si>
  <si>
    <t>370</t>
  </si>
  <si>
    <t>380</t>
  </si>
  <si>
    <t>390</t>
  </si>
  <si>
    <t>400</t>
  </si>
  <si>
    <t>410</t>
  </si>
  <si>
    <t>420</t>
  </si>
  <si>
    <t>421</t>
  </si>
  <si>
    <t>422</t>
  </si>
  <si>
    <t>430</t>
  </si>
  <si>
    <t>440</t>
  </si>
  <si>
    <t>450</t>
  </si>
  <si>
    <t>460</t>
  </si>
  <si>
    <t>470</t>
  </si>
  <si>
    <t>480</t>
  </si>
  <si>
    <t>490</t>
  </si>
  <si>
    <t>491</t>
  </si>
  <si>
    <t>500</t>
  </si>
  <si>
    <t>510</t>
  </si>
  <si>
    <t>520</t>
  </si>
  <si>
    <t>530</t>
  </si>
  <si>
    <t>540</t>
  </si>
  <si>
    <t>550</t>
  </si>
  <si>
    <t>560</t>
  </si>
  <si>
    <t>570</t>
  </si>
  <si>
    <t>580</t>
  </si>
  <si>
    <t>590</t>
  </si>
  <si>
    <t>600</t>
  </si>
  <si>
    <t>610</t>
  </si>
  <si>
    <t>620</t>
  </si>
  <si>
    <t>630</t>
  </si>
  <si>
    <t>640</t>
  </si>
  <si>
    <t>650</t>
  </si>
  <si>
    <t>660</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</si>
  <si>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</si>
  <si>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</si>
  <si>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</si>
  <si>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</si>
  <si>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</si>
  <si>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</si>
  <si>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</si>
  <si>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</si>
  <si>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</si>
  <si>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</si>
  <si>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</si>
  <si>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</si>
  <si>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</si>
  <si>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</si>
  <si>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</si>
  <si>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</si>
  <si>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</si>
  <si>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</si>
  <si>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</si>
  <si>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</si>
  <si>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</si>
  <si>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</si>
  <si>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</si>
  <si>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</si>
  <si>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</si>
  <si>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</si>
  <si>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</si>
  <si>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</si>
  <si>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</si>
  <si>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</si>
  <si>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</si>
  <si>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930</t>
  </si>
  <si>
    <t>940</t>
  </si>
  <si>
    <t>950</t>
  </si>
  <si>
    <t>960</t>
  </si>
  <si>
    <t>970</t>
  </si>
  <si>
    <t>980</t>
  </si>
  <si>
    <t>990</t>
  </si>
  <si>
    <t>995</t>
  </si>
  <si>
    <t>Dollars Per ADM Based on FY 2024-25 Initial Allotment</t>
  </si>
  <si>
    <t>24/7 Help Desk Technicians (Remote Applicants ONLY)</t>
  </si>
  <si>
    <t>Library Media Specialists (Remote Applicants ONLY)</t>
  </si>
  <si>
    <t>Wifi Access (Remote Applicants ONLY)</t>
  </si>
  <si>
    <t>Classrooom/Student Devices</t>
  </si>
  <si>
    <t>Instructional Technology Facilitator (Remote Applicants ONLY)</t>
  </si>
  <si>
    <t>Software (LMS, SIS, etc.)</t>
  </si>
  <si>
    <t>For local funding amounts, applicants may need to contact their local offices or LEA.</t>
  </si>
  <si>
    <t>***NOTE***
CONFIRMED as of 01-28-2025</t>
  </si>
  <si>
    <t>330-Edgecombe</t>
  </si>
  <si>
    <t>862-Mount Airy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</si>
</sst>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 numFmtId="168" formatCode="0000.00"/>
  </numFmts>
  <fonts count="31"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
      <sz val="11"/>
      <color rgb="FFFF0000"/>
      <name val="Arial Narrow"/>
      <family val="2"/>
    </font>
    <font>
      <i/>
      <sz val="11"/>
      <color rgb="FFFF0000"/>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38">
    <xf numFmtId="0" fontId="0" fillId="0" borderId="0" xfId="0"/>
    <xf numFmtId="0" fontId="3" fillId="0" borderId="0" xfId="0" applyFont="1"/>
    <xf numFmtId="0" fontId="3" fillId="0" borderId="0" xfId="0" applyFont="1" applyAlignment="1">
      <alignment wrapText="1"/>
    </xf>
    <xf numFmtId="0" fontId="4" fillId="5" borderId="0" xfId="0" applyFont="1" applyFill="1" applyAlignment="1">
      <alignment horizontal="center" wrapText="1"/>
    </xf>
    <xf numFmtId="0" fontId="4" fillId="5" borderId="6" xfId="0" applyFont="1" applyFill="1" applyBorder="1" applyAlignment="1">
      <alignment horizontal="center" wrapText="1"/>
    </xf>
    <xf numFmtId="0" fontId="3" fillId="0" borderId="0" xfId="0" applyFont="1" applyAlignment="1">
      <alignment horizontal="center" wrapText="1"/>
    </xf>
    <xf numFmtId="0" fontId="3" fillId="6" borderId="5" xfId="0" applyFont="1" applyFill="1" applyBorder="1" applyAlignment="1">
      <alignment wrapText="1"/>
    </xf>
    <xf numFmtId="0" fontId="3" fillId="6" borderId="0" xfId="0" applyFont="1" applyFill="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xf numFmtId="0" fontId="14" fillId="5" borderId="6" xfId="0" applyFont="1" applyFill="1" applyBorder="1"/>
    <xf numFmtId="0" fontId="3" fillId="0" borderId="5" xfId="0" applyFont="1" applyBorder="1"/>
    <xf numFmtId="0" fontId="5" fillId="0" borderId="0" xfId="0" applyFont="1" applyAlignment="1">
      <alignment horizontal="right"/>
    </xf>
    <xf numFmtId="0" fontId="3" fillId="0" borderId="0" xfId="0"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xf numFmtId="0" fontId="21" fillId="0" borderId="0" xfId="3" applyFont="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3" fontId="17" fillId="0" borderId="0" xfId="3" applyNumberFormat="1"/>
    <xf numFmtId="43" fontId="23" fillId="0" borderId="0" xfId="3" applyNumberFormat="1" applyFont="1"/>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alignment horizontal="left" wrapText="1"/>
    </xf>
    <xf numFmtId="0" fontId="1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4" xfId="0" applyNumberFormat="1" applyFont="1" applyBorder="1"/>
    <xf numFmtId="164" fontId="3" fillId="0" borderId="25" xfId="0" applyNumberFormat="1" applyFont="1" applyBorder="1"/>
    <xf numFmtId="0" fontId="4" fillId="3" borderId="2" xfId="0" applyFont="1" applyFill="1" applyBorder="1"/>
    <xf numFmtId="0" fontId="3" fillId="6" borderId="0" xfId="0" applyFont="1" applyFill="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5" fillId="6" borderId="17" xfId="0" applyFont="1" applyFill="1" applyBorder="1" applyAlignment="1">
      <alignment horizontal="right"/>
    </xf>
    <xf numFmtId="0" fontId="3" fillId="0" borderId="0" xfId="0" applyFont="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6" borderId="0" xfId="0" applyFont="1" applyFill="1"/>
    <xf numFmtId="0" fontId="27" fillId="0" borderId="0" xfId="0" applyFont="1"/>
    <xf numFmtId="0" fontId="5" fillId="6" borderId="6" xfId="0" applyFont="1" applyFill="1" applyBorder="1"/>
    <xf numFmtId="0" fontId="5" fillId="0" borderId="6" xfId="0" applyFont="1" applyBorder="1"/>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44" fontId="3" fillId="0" borderId="0" xfId="0" applyNumberFormat="1" applyFont="1"/>
    <xf numFmtId="44" fontId="0" fillId="0" borderId="0" xfId="0" applyNumberFormat="1"/>
    <xf numFmtId="44" fontId="5" fillId="0" borderId="0" xfId="0" applyNumberFormat="1" applyFont="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Border="1" applyAlignment="1">
      <alignment horizontal="center"/>
    </xf>
    <xf numFmtId="44" fontId="5" fillId="0" borderId="27" xfId="0" applyNumberFormat="1" applyFont="1" applyBorder="1" applyAlignment="1">
      <alignment horizontal="center"/>
    </xf>
    <xf numFmtId="0" fontId="5" fillId="2" borderId="18" xfId="0" applyFont="1" applyFill="1" applyBorder="1" applyAlignment="1">
      <alignment horizontal="center"/>
    </xf>
    <xf numFmtId="0" fontId="5" fillId="0" borderId="18" xfId="0" applyFont="1" applyBorder="1" applyAlignment="1">
      <alignment horizontal="center"/>
    </xf>
    <xf numFmtId="44" fontId="5" fillId="4" borderId="13" xfId="0" applyNumberFormat="1" applyFont="1" applyFill="1" applyBorder="1"/>
    <xf numFmtId="0" fontId="13" fillId="0" borderId="5"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13" fillId="0" borderId="0" xfId="0" applyFont="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xf numFmtId="0" fontId="3" fillId="0" borderId="5" xfId="0" applyFont="1" applyBorder="1" applyAlignment="1">
      <alignment horizontal="left"/>
    </xf>
    <xf numFmtId="0" fontId="5" fillId="6" borderId="9" xfId="0" applyFont="1" applyFill="1" applyBorder="1" applyAlignment="1">
      <alignment horizontal="right"/>
    </xf>
    <xf numFmtId="1" fontId="5" fillId="0" borderId="18" xfId="0" applyNumberFormat="1" applyFont="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6" fillId="0" borderId="0" xfId="0" applyFont="1" applyAlignment="1">
      <alignment wrapText="1"/>
    </xf>
    <xf numFmtId="0" fontId="10" fillId="0" borderId="0" xfId="0" applyFont="1" applyAlignment="1">
      <alignment vertical="top" wrapText="1"/>
    </xf>
    <xf numFmtId="0" fontId="9" fillId="0" borderId="0" xfId="0" applyFont="1" applyAlignment="1">
      <alignment wrapText="1"/>
    </xf>
    <xf numFmtId="0" fontId="9" fillId="0" borderId="0" xfId="0" applyFont="1" applyAlignment="1">
      <alignment vertical="top" wrapText="1"/>
    </xf>
    <xf numFmtId="0" fontId="11" fillId="0" borderId="0" xfId="0" applyFont="1"/>
    <xf numFmtId="1" fontId="3" fillId="0" borderId="1" xfId="0" applyNumberFormat="1" applyFont="1" applyBorder="1"/>
    <xf numFmtId="0" fontId="5" fillId="0" borderId="15" xfId="0" applyFont="1" applyBorder="1"/>
    <xf numFmtId="0" fontId="5" fillId="0" borderId="16" xfId="0" applyFont="1" applyBorder="1"/>
    <xf numFmtId="167" fontId="3" fillId="0" borderId="1" xfId="0" applyNumberFormat="1" applyFont="1" applyBorder="1"/>
    <xf numFmtId="167" fontId="3" fillId="0" borderId="12" xfId="0" applyNumberFormat="1" applyFont="1" applyBorder="1"/>
    <xf numFmtId="167" fontId="5" fillId="0" borderId="18" xfId="0" applyNumberFormat="1" applyFont="1" applyBorder="1"/>
    <xf numFmtId="167" fontId="5" fillId="0" borderId="19" xfId="0" applyNumberFormat="1" applyFont="1" applyBorder="1"/>
    <xf numFmtId="44" fontId="3" fillId="0" borderId="0" xfId="1" applyFont="1" applyFill="1" applyAlignment="1">
      <alignment horizontal="right" vertical="top"/>
    </xf>
    <xf numFmtId="0" fontId="3" fillId="0" borderId="8" xfId="0" applyFont="1" applyBorder="1" applyAlignment="1">
      <alignment vertical="top" wrapText="1"/>
    </xf>
    <xf numFmtId="0" fontId="4" fillId="3" borderId="9" xfId="0" applyFont="1" applyFill="1" applyBorder="1" applyAlignment="1">
      <alignment horizontal="right"/>
    </xf>
    <xf numFmtId="0" fontId="25" fillId="0" borderId="0" xfId="0" applyFont="1" applyAlignment="1">
      <alignment horizontal="left" vertical="top" wrapText="1"/>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10" fontId="4" fillId="0" borderId="0" xfId="0" applyNumberFormat="1" applyFont="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Border="1" applyProtection="1">
      <protection locked="0"/>
    </xf>
    <xf numFmtId="1" fontId="0" fillId="0" borderId="1" xfId="0" applyNumberFormat="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Border="1" applyProtection="1">
      <protection locked="0"/>
    </xf>
    <xf numFmtId="1" fontId="0" fillId="0" borderId="13" xfId="0" applyNumberFormat="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Border="1" applyProtection="1">
      <protection locked="0"/>
    </xf>
    <xf numFmtId="167" fontId="3" fillId="0" borderId="12" xfId="0" applyNumberFormat="1" applyFont="1" applyBorder="1" applyProtection="1">
      <protection locked="0"/>
    </xf>
    <xf numFmtId="167" fontId="3" fillId="0" borderId="13" xfId="0" applyNumberFormat="1" applyFont="1" applyBorder="1" applyProtection="1">
      <protection locked="0"/>
    </xf>
    <xf numFmtId="167" fontId="3" fillId="0" borderId="14" xfId="0" applyNumberFormat="1" applyFont="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Protection="1">
      <protection locked="0"/>
    </xf>
    <xf numFmtId="0" fontId="29" fillId="0" borderId="0" xfId="0" applyFont="1" applyAlignment="1">
      <alignment horizontal="center" vertical="top" wrapText="1"/>
    </xf>
    <xf numFmtId="168" fontId="0" fillId="0" borderId="0" xfId="0" applyNumberFormat="1"/>
    <xf numFmtId="0" fontId="17" fillId="0" borderId="0" xfId="0" applyFont="1" applyAlignment="1">
      <alignment horizontal="center"/>
    </xf>
    <xf numFmtId="43" fontId="17" fillId="0" borderId="1" xfId="5" applyNumberFormat="1" applyFont="1" applyFill="1" applyBorder="1"/>
    <xf numFmtId="0" fontId="23" fillId="0" borderId="0" xfId="0" applyFont="1" applyAlignment="1">
      <alignment horizontal="left"/>
    </xf>
    <xf numFmtId="44" fontId="17" fillId="0" borderId="1" xfId="5" applyFont="1" applyFill="1" applyBorder="1" applyAlignment="1">
      <alignment horizontal="center"/>
    </xf>
    <xf numFmtId="49" fontId="0" fillId="0" borderId="1" xfId="0" applyNumberFormat="1" applyBorder="1" applyAlignment="1" applyProtection="1">
      <alignment horizontal="left" vertical="center"/>
      <protection locked="0"/>
    </xf>
    <xf numFmtId="43" fontId="17" fillId="0" borderId="1" xfId="4" applyFont="1" applyFill="1" applyBorder="1"/>
    <xf numFmtId="43" fontId="17" fillId="0" borderId="1" xfId="4" applyFont="1" applyFill="1" applyBorder="1" applyAlignment="1">
      <alignment horizontal="center"/>
    </xf>
    <xf numFmtId="49" fontId="0" fillId="0" borderId="29" xfId="0" applyNumberFormat="1" applyBorder="1" applyAlignment="1" applyProtection="1">
      <alignment horizontal="left" vertical="center"/>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Alignment="1">
      <alignment horizontal="left"/>
    </xf>
    <xf numFmtId="0" fontId="13" fillId="0" borderId="0" xfId="0" applyFont="1" applyAlignment="1">
      <alignment horizontal="left" vertical="top" wrapText="1"/>
    </xf>
    <xf numFmtId="0" fontId="30" fillId="0" borderId="0" xfId="0" applyFont="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5" fillId="0" borderId="0" xfId="0" applyFont="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0" xfId="0" applyFont="1" applyFill="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Fill="1"/>
    <xf numFmtId="0" fontId="0" fillId="0" borderId="0" xfId="0"/>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7">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76200</xdr:colOff>
          <xdr:row>0</xdr:row>
          <xdr:rowOff>47625</xdr:rowOff>
        </xdr:from>
        <xdr:to>
          <xdr:col>1</xdr:col>
          <xdr:colOff>333375</xdr:colOff>
          <xdr:row>3</xdr:row>
          <xdr:rowOff>76200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pi.nc.gov/districts-schools/classroom-resources/exceptional-children/finance-gr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tabSelected="1" workbookViewId="0">
      <selection activeCell="B17" sqref="B17"/>
    </sheetView>
  </sheetViews>
  <sheetFormatPr defaultColWidth="0" defaultRowHeight="15" zeroHeight="1" x14ac:dyDescent="0.25"/>
  <cols>
    <col min="1" max="1" width="11.140625" bestFit="1" customWidth="1"/>
    <col min="2" max="9" width="10.7109375" customWidth="1"/>
    <col min="10" max="10" width="12" customWidth="1"/>
    <col min="11" max="16" width="10.7109375" customWidth="1"/>
    <col min="17" max="17" width="9.140625" customWidth="1"/>
    <col min="18" max="16384" width="9.140625" hidden="1"/>
  </cols>
  <sheetData>
    <row r="1" spans="1:16" ht="18" x14ac:dyDescent="0.25">
      <c r="A1" s="199" t="s">
        <v>369</v>
      </c>
      <c r="B1" s="200"/>
      <c r="C1" s="200"/>
      <c r="D1" s="200"/>
      <c r="E1" s="200"/>
      <c r="F1" s="200"/>
      <c r="G1" s="200"/>
      <c r="H1" s="200"/>
      <c r="I1" s="200"/>
      <c r="J1" s="200"/>
      <c r="K1" s="117"/>
      <c r="L1" s="117"/>
      <c r="M1" s="117"/>
      <c r="N1" s="117"/>
      <c r="O1" s="117"/>
      <c r="P1" s="117"/>
    </row>
    <row r="2" spans="1:16" ht="16.5" x14ac:dyDescent="0.3">
      <c r="A2" s="1"/>
      <c r="B2" s="1"/>
      <c r="C2" s="1"/>
      <c r="D2" s="1"/>
      <c r="E2" s="1"/>
      <c r="F2" s="1"/>
    </row>
    <row r="3" spans="1:16" ht="49.5" customHeight="1" x14ac:dyDescent="0.25">
      <c r="A3" s="201" t="s">
        <v>377</v>
      </c>
      <c r="B3" s="201"/>
      <c r="C3" s="201"/>
      <c r="D3" s="201"/>
      <c r="E3" s="201"/>
      <c r="F3" s="201"/>
      <c r="G3" s="201"/>
      <c r="H3" s="201"/>
      <c r="I3" s="201"/>
      <c r="J3" s="201"/>
      <c r="K3" s="111"/>
      <c r="L3" s="111"/>
      <c r="M3" s="111"/>
      <c r="N3" s="111"/>
      <c r="O3" s="111"/>
      <c r="P3" s="111"/>
    </row>
    <row r="4" spans="1:16" ht="16.5" x14ac:dyDescent="0.25">
      <c r="A4" s="202" t="s">
        <v>418</v>
      </c>
      <c r="B4" s="202"/>
      <c r="C4" s="202"/>
      <c r="D4" s="202"/>
      <c r="E4" s="202"/>
      <c r="F4" s="202"/>
      <c r="G4" s="202"/>
      <c r="H4" s="202"/>
      <c r="I4" s="202"/>
      <c r="J4" s="202"/>
    </row>
    <row r="5" spans="1:16" ht="16.5" x14ac:dyDescent="0.25">
      <c r="A5" s="201" t="s">
        <v>366</v>
      </c>
      <c r="B5" s="201"/>
      <c r="C5" s="201"/>
      <c r="D5" s="201"/>
      <c r="E5" s="201"/>
      <c r="F5" s="201"/>
      <c r="G5" s="201"/>
      <c r="H5" s="201"/>
      <c r="I5" s="201"/>
      <c r="J5" s="201"/>
      <c r="K5" s="111"/>
      <c r="L5" s="111"/>
      <c r="M5" s="111"/>
    </row>
    <row r="6" spans="1:16" ht="17.25" thickBot="1" x14ac:dyDescent="0.3">
      <c r="A6" s="59"/>
      <c r="B6" s="59"/>
      <c r="C6" s="59"/>
      <c r="D6" s="59"/>
      <c r="E6" s="59"/>
      <c r="F6" s="59"/>
      <c r="G6" s="59"/>
      <c r="H6" s="111"/>
      <c r="I6" s="111"/>
      <c r="J6" s="111"/>
      <c r="K6" s="111"/>
      <c r="L6" s="111"/>
      <c r="M6" s="111"/>
    </row>
    <row r="7" spans="1:16" s="17" customFormat="1" ht="17.25" thickBot="1" x14ac:dyDescent="0.35">
      <c r="A7" s="140" t="s">
        <v>11</v>
      </c>
      <c r="B7" s="193"/>
      <c r="C7" s="193"/>
      <c r="D7" s="194"/>
      <c r="E7" s="33"/>
      <c r="F7" s="197" t="s">
        <v>374</v>
      </c>
      <c r="G7" s="198"/>
      <c r="H7" s="198"/>
      <c r="I7" s="198"/>
      <c r="J7" s="198"/>
      <c r="K7" s="198"/>
      <c r="L7" s="198"/>
      <c r="M7" s="161"/>
      <c r="N7" s="195" t="str">
        <f>IF(AND(B7&lt;&gt;"",M7=""),"EC Percentage Required",IF(AND(B7="",M7&lt;&gt;""),"Please select LEA",""))</f>
        <v/>
      </c>
      <c r="O7" s="195"/>
      <c r="P7" s="195"/>
    </row>
    <row r="8" spans="1:16" s="1" customFormat="1" ht="17.25" thickBot="1" x14ac:dyDescent="0.35">
      <c r="B8" s="195" t="str">
        <f>IF(B7="","",IF(B7=B9,"Error: Cannot have Duplicate LEA",IF(B7=B11,"Error: Cannot have Duplicate LEA","")))</f>
        <v/>
      </c>
      <c r="C8" s="195"/>
      <c r="D8" s="195"/>
      <c r="M8" s="158">
        <f>IF(M7&gt;=0.1275,0.1275,M7)</f>
        <v>0</v>
      </c>
      <c r="P8" s="30"/>
    </row>
    <row r="9" spans="1:16" ht="17.25" thickBot="1" x14ac:dyDescent="0.35">
      <c r="A9" s="140" t="s">
        <v>12</v>
      </c>
      <c r="B9" s="193"/>
      <c r="C9" s="193"/>
      <c r="D9" s="194"/>
      <c r="E9" s="33"/>
      <c r="F9" s="197" t="s">
        <v>374</v>
      </c>
      <c r="G9" s="198"/>
      <c r="H9" s="198"/>
      <c r="I9" s="198"/>
      <c r="J9" s="198"/>
      <c r="K9" s="198"/>
      <c r="L9" s="198"/>
      <c r="M9" s="161"/>
      <c r="N9" s="195" t="str">
        <f>IF(AND(B9&lt;&gt;"",M9=""),"EC Percentage Required",IF(AND(B9="",M9&lt;&gt;""),"Please select LEA",""))</f>
        <v/>
      </c>
      <c r="O9" s="195"/>
      <c r="P9" s="195"/>
    </row>
    <row r="10" spans="1:16" s="1" customFormat="1" ht="17.25" thickBot="1" x14ac:dyDescent="0.35">
      <c r="B10" s="195" t="str">
        <f>IF(B9="","",IF(B9=B7,"Error: Cannot have Duplicate LEA",IF(B9=B11,"Error: Cannot have Duplicate LEA","")))</f>
        <v/>
      </c>
      <c r="C10" s="195"/>
      <c r="D10" s="195"/>
      <c r="M10" s="158">
        <f>IF(M9&gt;=0.1275,0.1275,M9)</f>
        <v>0</v>
      </c>
      <c r="P10" s="30"/>
    </row>
    <row r="11" spans="1:16" ht="17.25" thickBot="1" x14ac:dyDescent="0.35">
      <c r="A11" s="140" t="s">
        <v>13</v>
      </c>
      <c r="B11" s="193"/>
      <c r="C11" s="193"/>
      <c r="D11" s="194"/>
      <c r="E11" s="33"/>
      <c r="F11" s="197" t="s">
        <v>374</v>
      </c>
      <c r="G11" s="198"/>
      <c r="H11" s="198"/>
      <c r="I11" s="198"/>
      <c r="J11" s="198"/>
      <c r="K11" s="198"/>
      <c r="L11" s="198"/>
      <c r="M11" s="161"/>
      <c r="N11" s="195" t="str">
        <f>IF(AND(B11&lt;&gt;"",M11=""),"EC Percentage Required",IF(AND(B11="",M11&lt;&gt;""),"Please select LEA",""))</f>
        <v/>
      </c>
      <c r="O11" s="195"/>
      <c r="P11" s="195"/>
    </row>
    <row r="12" spans="1:16" s="1" customFormat="1" ht="17.25" thickBot="1" x14ac:dyDescent="0.35">
      <c r="A12" s="59"/>
      <c r="B12" s="196" t="str">
        <f>IF(B11="","",IF(B11=B7,"Error: Cannot have Duplicate LEA",IF(B11=B9,"Error: Cannot have Duplicate LEA","")))</f>
        <v/>
      </c>
      <c r="C12" s="196"/>
      <c r="D12" s="196"/>
      <c r="E12" s="139"/>
      <c r="F12" s="139"/>
      <c r="G12" s="139"/>
      <c r="M12" s="158">
        <f>IF(M11&gt;=0.1275,0.1275,M11)</f>
        <v>0</v>
      </c>
    </row>
    <row r="13" spans="1:16" ht="16.5" x14ac:dyDescent="0.3">
      <c r="A13" s="112" t="s">
        <v>352</v>
      </c>
      <c r="B13" s="203" t="s">
        <v>4</v>
      </c>
      <c r="C13" s="203"/>
      <c r="D13" s="203"/>
      <c r="E13" s="203" t="s">
        <v>18</v>
      </c>
      <c r="F13" s="203"/>
      <c r="G13" s="203"/>
      <c r="H13" s="203" t="s">
        <v>19</v>
      </c>
      <c r="I13" s="203"/>
      <c r="J13" s="203"/>
      <c r="K13" s="203" t="s">
        <v>20</v>
      </c>
      <c r="L13" s="203"/>
      <c r="M13" s="203"/>
      <c r="N13" s="203" t="s">
        <v>21</v>
      </c>
      <c r="O13" s="203"/>
      <c r="P13" s="204"/>
    </row>
    <row r="14" spans="1:16" s="116" customFormat="1" ht="16.5" x14ac:dyDescent="0.3">
      <c r="A14" s="113"/>
      <c r="B14" s="114" t="s">
        <v>370</v>
      </c>
      <c r="C14" s="114" t="s">
        <v>371</v>
      </c>
      <c r="D14" s="114" t="s">
        <v>372</v>
      </c>
      <c r="E14" s="114" t="s">
        <v>370</v>
      </c>
      <c r="F14" s="114" t="s">
        <v>371</v>
      </c>
      <c r="G14" s="114" t="s">
        <v>372</v>
      </c>
      <c r="H14" s="114" t="s">
        <v>370</v>
      </c>
      <c r="I14" s="114" t="s">
        <v>371</v>
      </c>
      <c r="J14" s="114" t="s">
        <v>372</v>
      </c>
      <c r="K14" s="114" t="s">
        <v>370</v>
      </c>
      <c r="L14" s="114" t="s">
        <v>371</v>
      </c>
      <c r="M14" s="114" t="s">
        <v>372</v>
      </c>
      <c r="N14" s="114" t="s">
        <v>370</v>
      </c>
      <c r="O14" s="114" t="s">
        <v>371</v>
      </c>
      <c r="P14" s="115" t="s">
        <v>372</v>
      </c>
    </row>
    <row r="15" spans="1:16" s="116" customFormat="1" ht="16.5" x14ac:dyDescent="0.3">
      <c r="A15" s="113"/>
      <c r="B15" s="114" t="str">
        <f>IF(B7="","",LEFT(B7,FIND("-",B7)-1))</f>
        <v/>
      </c>
      <c r="C15" s="114" t="str">
        <f>IF(B9="","",LEFT(B9,FIND("-",B9)-1))</f>
        <v/>
      </c>
      <c r="D15" s="114" t="str">
        <f>IF(B11="","",LEFT(B11,FIND("-",B11)-1))</f>
        <v/>
      </c>
      <c r="E15" s="114" t="str">
        <f>IF(B7="","",LEFT(B7,FIND("-",B7)-1))</f>
        <v/>
      </c>
      <c r="F15" s="114" t="str">
        <f>IF(B9="","",LEFT(B9,FIND("-",B9)-1))</f>
        <v/>
      </c>
      <c r="G15" s="114" t="str">
        <f>IF(B11="","",LEFT(B11,FIND("-",B11)-1))</f>
        <v/>
      </c>
      <c r="H15" s="114" t="str">
        <f>IF(B7="","",LEFT(B7,FIND("-",B7)-1))</f>
        <v/>
      </c>
      <c r="I15" s="114" t="str">
        <f>IF(B9="","",LEFT(B9,FIND("-",B9)-1))</f>
        <v/>
      </c>
      <c r="J15" s="114" t="str">
        <f>IF(B11="","",LEFT(B11,FIND("-",B11)-1))</f>
        <v/>
      </c>
      <c r="K15" s="114" t="str">
        <f>IF(B7="","",LEFT(B7,FIND("-",B7)-1))</f>
        <v/>
      </c>
      <c r="L15" s="114" t="str">
        <f>IF(B9="","",LEFT(B9,FIND("-",B9)-1))</f>
        <v/>
      </c>
      <c r="M15" s="114" t="str">
        <f>IF(B11="","",LEFT(B11,FIND("-",B11)-1))</f>
        <v/>
      </c>
      <c r="N15" s="114" t="str">
        <f>IF(B7="","",LEFT(B7,FIND("-",B7)-1))</f>
        <v/>
      </c>
      <c r="O15" s="114" t="str">
        <f>IF(B9="","",LEFT(B9,FIND("-",B9)-1))</f>
        <v/>
      </c>
      <c r="P15" s="115" t="str">
        <f>IF(B11="","",LEFT(B11,FIND("-",B11)-1))</f>
        <v/>
      </c>
    </row>
    <row r="16" spans="1:16" ht="16.5" x14ac:dyDescent="0.3">
      <c r="A16" s="118" t="s">
        <v>353</v>
      </c>
      <c r="B16" s="162"/>
      <c r="C16" s="162" t="s">
        <v>415</v>
      </c>
      <c r="D16" s="162"/>
      <c r="E16" s="163"/>
      <c r="F16" s="163"/>
      <c r="G16" s="164"/>
      <c r="H16" s="162"/>
      <c r="I16" s="162"/>
      <c r="J16" s="165"/>
      <c r="K16" s="163"/>
      <c r="L16" s="163"/>
      <c r="M16" s="164"/>
      <c r="N16" s="162"/>
      <c r="O16" s="162"/>
      <c r="P16" s="166"/>
    </row>
    <row r="17" spans="1:16" ht="16.5" x14ac:dyDescent="0.3">
      <c r="A17" s="118" t="s">
        <v>354</v>
      </c>
      <c r="B17" s="162"/>
      <c r="C17" s="162"/>
      <c r="D17" s="162"/>
      <c r="E17" s="163"/>
      <c r="F17" s="163"/>
      <c r="G17" s="164"/>
      <c r="H17" s="162"/>
      <c r="I17" s="162"/>
      <c r="J17" s="165"/>
      <c r="K17" s="163"/>
      <c r="L17" s="163"/>
      <c r="M17" s="164"/>
      <c r="N17" s="162"/>
      <c r="O17" s="162"/>
      <c r="P17" s="166"/>
    </row>
    <row r="18" spans="1:16" ht="16.5" x14ac:dyDescent="0.3">
      <c r="A18" s="118" t="s">
        <v>355</v>
      </c>
      <c r="B18" s="162"/>
      <c r="C18" s="162"/>
      <c r="D18" s="162"/>
      <c r="E18" s="163"/>
      <c r="F18" s="163"/>
      <c r="G18" s="164"/>
      <c r="H18" s="162"/>
      <c r="I18" s="162"/>
      <c r="J18" s="165"/>
      <c r="K18" s="163"/>
      <c r="L18" s="163"/>
      <c r="M18" s="164"/>
      <c r="N18" s="162"/>
      <c r="O18" s="162"/>
      <c r="P18" s="166"/>
    </row>
    <row r="19" spans="1:16" ht="16.5" x14ac:dyDescent="0.3">
      <c r="A19" s="118" t="s">
        <v>356</v>
      </c>
      <c r="B19" s="162"/>
      <c r="C19" s="162"/>
      <c r="D19" s="162"/>
      <c r="E19" s="163"/>
      <c r="F19" s="163"/>
      <c r="G19" s="164"/>
      <c r="H19" s="162"/>
      <c r="I19" s="162"/>
      <c r="J19" s="165"/>
      <c r="K19" s="163"/>
      <c r="L19" s="163"/>
      <c r="M19" s="164"/>
      <c r="N19" s="162"/>
      <c r="O19" s="162"/>
      <c r="P19" s="166"/>
    </row>
    <row r="20" spans="1:16" ht="16.5" x14ac:dyDescent="0.3">
      <c r="A20" s="118" t="s">
        <v>358</v>
      </c>
      <c r="B20" s="162"/>
      <c r="C20" s="162"/>
      <c r="D20" s="162"/>
      <c r="E20" s="163"/>
      <c r="F20" s="163"/>
      <c r="G20" s="164"/>
      <c r="H20" s="162"/>
      <c r="I20" s="162"/>
      <c r="J20" s="165"/>
      <c r="K20" s="163"/>
      <c r="L20" s="163"/>
      <c r="M20" s="164"/>
      <c r="N20" s="162"/>
      <c r="O20" s="162"/>
      <c r="P20" s="166"/>
    </row>
    <row r="21" spans="1:16" ht="16.5" x14ac:dyDescent="0.3">
      <c r="A21" s="118" t="s">
        <v>357</v>
      </c>
      <c r="B21" s="162"/>
      <c r="C21" s="162"/>
      <c r="D21" s="162"/>
      <c r="E21" s="163"/>
      <c r="F21" s="163"/>
      <c r="G21" s="164"/>
      <c r="H21" s="162"/>
      <c r="I21" s="162"/>
      <c r="J21" s="165"/>
      <c r="K21" s="163"/>
      <c r="L21" s="163"/>
      <c r="M21" s="164"/>
      <c r="N21" s="162"/>
      <c r="O21" s="162"/>
      <c r="P21" s="166"/>
    </row>
    <row r="22" spans="1:16" ht="16.5" x14ac:dyDescent="0.3">
      <c r="A22" s="118" t="s">
        <v>359</v>
      </c>
      <c r="B22" s="162"/>
      <c r="C22" s="162"/>
      <c r="D22" s="162"/>
      <c r="E22" s="163"/>
      <c r="F22" s="163"/>
      <c r="G22" s="164"/>
      <c r="H22" s="162"/>
      <c r="I22" s="162"/>
      <c r="J22" s="165"/>
      <c r="K22" s="163"/>
      <c r="L22" s="163"/>
      <c r="M22" s="164"/>
      <c r="N22" s="162"/>
      <c r="O22" s="162"/>
      <c r="P22" s="166"/>
    </row>
    <row r="23" spans="1:16" ht="16.5" x14ac:dyDescent="0.3">
      <c r="A23" s="118" t="s">
        <v>360</v>
      </c>
      <c r="B23" s="162"/>
      <c r="C23" s="162"/>
      <c r="D23" s="162"/>
      <c r="E23" s="163"/>
      <c r="F23" s="163"/>
      <c r="G23" s="164"/>
      <c r="H23" s="162"/>
      <c r="I23" s="162"/>
      <c r="J23" s="165"/>
      <c r="K23" s="163"/>
      <c r="L23" s="163"/>
      <c r="M23" s="164"/>
      <c r="N23" s="162"/>
      <c r="O23" s="162"/>
      <c r="P23" s="166"/>
    </row>
    <row r="24" spans="1:16" ht="16.5" x14ac:dyDescent="0.3">
      <c r="A24" s="118" t="s">
        <v>361</v>
      </c>
      <c r="B24" s="162"/>
      <c r="C24" s="162"/>
      <c r="D24" s="162"/>
      <c r="E24" s="163"/>
      <c r="F24" s="163"/>
      <c r="G24" s="164"/>
      <c r="H24" s="162"/>
      <c r="I24" s="162"/>
      <c r="J24" s="165"/>
      <c r="K24" s="163"/>
      <c r="L24" s="163"/>
      <c r="M24" s="164"/>
      <c r="N24" s="162"/>
      <c r="O24" s="162"/>
      <c r="P24" s="166"/>
    </row>
    <row r="25" spans="1:16" ht="16.5" x14ac:dyDescent="0.3">
      <c r="A25" s="118" t="s">
        <v>362</v>
      </c>
      <c r="B25" s="162"/>
      <c r="C25" s="162"/>
      <c r="D25" s="162"/>
      <c r="E25" s="163"/>
      <c r="F25" s="163"/>
      <c r="G25" s="164"/>
      <c r="H25" s="162"/>
      <c r="I25" s="162"/>
      <c r="J25" s="165"/>
      <c r="K25" s="163"/>
      <c r="L25" s="163"/>
      <c r="M25" s="164"/>
      <c r="N25" s="162"/>
      <c r="O25" s="162"/>
      <c r="P25" s="166"/>
    </row>
    <row r="26" spans="1:16" ht="16.5" x14ac:dyDescent="0.3">
      <c r="A26" s="118" t="s">
        <v>363</v>
      </c>
      <c r="B26" s="162"/>
      <c r="C26" s="162"/>
      <c r="D26" s="162"/>
      <c r="E26" s="163"/>
      <c r="F26" s="163"/>
      <c r="G26" s="164"/>
      <c r="H26" s="162"/>
      <c r="I26" s="162"/>
      <c r="J26" s="165"/>
      <c r="K26" s="163"/>
      <c r="L26" s="163"/>
      <c r="M26" s="164"/>
      <c r="N26" s="162"/>
      <c r="O26" s="162"/>
      <c r="P26" s="166"/>
    </row>
    <row r="27" spans="1:16" ht="16.5" x14ac:dyDescent="0.3">
      <c r="A27" s="118" t="s">
        <v>364</v>
      </c>
      <c r="B27" s="162"/>
      <c r="C27" s="162"/>
      <c r="D27" s="162"/>
      <c r="E27" s="163"/>
      <c r="F27" s="163"/>
      <c r="G27" s="164"/>
      <c r="H27" s="165"/>
      <c r="I27" s="165"/>
      <c r="J27" s="165"/>
      <c r="K27" s="163"/>
      <c r="L27" s="163"/>
      <c r="M27" s="164"/>
      <c r="N27" s="165"/>
      <c r="O27" s="165"/>
      <c r="P27" s="166"/>
    </row>
    <row r="28" spans="1:16" ht="17.25" thickBot="1" x14ac:dyDescent="0.35">
      <c r="A28" s="125" t="s">
        <v>365</v>
      </c>
      <c r="B28" s="167"/>
      <c r="C28" s="167"/>
      <c r="D28" s="167"/>
      <c r="E28" s="168"/>
      <c r="F28" s="168"/>
      <c r="G28" s="169"/>
      <c r="H28" s="170"/>
      <c r="I28" s="170"/>
      <c r="J28" s="170"/>
      <c r="K28" s="169"/>
      <c r="L28" s="169"/>
      <c r="M28" s="169"/>
      <c r="N28" s="170"/>
      <c r="O28" s="170"/>
      <c r="P28" s="171"/>
    </row>
    <row r="29" spans="1:16" s="1" customFormat="1" ht="17.25" thickBot="1" x14ac:dyDescent="0.35"/>
    <row r="30" spans="1:16" ht="17.25" thickBot="1" x14ac:dyDescent="0.35">
      <c r="A30" s="119" t="s">
        <v>368</v>
      </c>
      <c r="B30" s="123">
        <f>SUM(B16:B28)</f>
        <v>0</v>
      </c>
      <c r="C30" s="123">
        <f t="shared" ref="C30:P30" si="0">SUM(C16:C28)</f>
        <v>0</v>
      </c>
      <c r="D30" s="123">
        <f t="shared" si="0"/>
        <v>0</v>
      </c>
      <c r="E30" s="120">
        <f t="shared" si="0"/>
        <v>0</v>
      </c>
      <c r="F30" s="120">
        <f t="shared" si="0"/>
        <v>0</v>
      </c>
      <c r="G30" s="120">
        <f t="shared" si="0"/>
        <v>0</v>
      </c>
      <c r="H30" s="123">
        <f t="shared" si="0"/>
        <v>0</v>
      </c>
      <c r="I30" s="123">
        <f t="shared" si="0"/>
        <v>0</v>
      </c>
      <c r="J30" s="123">
        <f t="shared" si="0"/>
        <v>0</v>
      </c>
      <c r="K30" s="120">
        <f t="shared" si="0"/>
        <v>0</v>
      </c>
      <c r="L30" s="120">
        <f t="shared" si="0"/>
        <v>0</v>
      </c>
      <c r="M30" s="120">
        <f t="shared" si="0"/>
        <v>0</v>
      </c>
      <c r="N30" s="123">
        <f t="shared" si="0"/>
        <v>0</v>
      </c>
      <c r="O30" s="123">
        <f t="shared" si="0"/>
        <v>0</v>
      </c>
      <c r="P30" s="124">
        <f t="shared" si="0"/>
        <v>0</v>
      </c>
    </row>
    <row r="31" spans="1:16" x14ac:dyDescent="0.25"/>
    <row r="32" spans="1:16" ht="33" customHeight="1" x14ac:dyDescent="0.25">
      <c r="A32" s="201" t="s">
        <v>367</v>
      </c>
      <c r="B32" s="201"/>
      <c r="C32" s="201"/>
      <c r="D32" s="201"/>
      <c r="E32" s="201"/>
      <c r="F32" s="201"/>
      <c r="G32" s="201"/>
      <c r="H32" s="201"/>
      <c r="I32" s="201"/>
      <c r="J32" s="201"/>
      <c r="K32" s="201"/>
      <c r="L32" s="201"/>
      <c r="M32" s="201"/>
    </row>
    <row r="33" spans="1:6" ht="16.5" x14ac:dyDescent="0.3">
      <c r="A33" s="23"/>
      <c r="B33" s="23"/>
      <c r="C33" s="23"/>
      <c r="D33" s="23"/>
      <c r="E33" s="23"/>
      <c r="F33" s="23"/>
    </row>
  </sheetData>
  <sheetProtection algorithmName="SHA-512" hashValue="qSQURsWIuGA2+0WzybZm6c85RmSmIeWYoYUvUr188E1CaKeCCd6EI9XopLarckV4VH4Bx7a2GAHq1FGi55bfvA==" saltValue="otCROlQboLL2KqK4+pou0w==" spinCount="100000" sheet="1" selectLockedCells="1"/>
  <mergeCells count="22">
    <mergeCell ref="A32:M32"/>
    <mergeCell ref="K13:M13"/>
    <mergeCell ref="N13:P13"/>
    <mergeCell ref="B13:D13"/>
    <mergeCell ref="E13:G13"/>
    <mergeCell ref="H13:J13"/>
    <mergeCell ref="A1:J1"/>
    <mergeCell ref="A3:J3"/>
    <mergeCell ref="A5:J5"/>
    <mergeCell ref="B7:D7"/>
    <mergeCell ref="B9:D9"/>
    <mergeCell ref="A4:J4"/>
    <mergeCell ref="B11:D11"/>
    <mergeCell ref="B8:D8"/>
    <mergeCell ref="B10:D10"/>
    <mergeCell ref="B12:D12"/>
    <mergeCell ref="N7:P7"/>
    <mergeCell ref="N9:P9"/>
    <mergeCell ref="N11:P11"/>
    <mergeCell ref="F7:L7"/>
    <mergeCell ref="F9:L9"/>
    <mergeCell ref="F11:L11"/>
  </mergeCells>
  <conditionalFormatting sqref="B8 B10 B12">
    <cfRule type="containsText" dxfId="6" priority="3" operator="containsText" text="Error: Cannot have Duplicate LEA">
      <formula>NOT(ISERROR(SEARCH("Error: Cannot have Duplicate LEA",B8)))</formula>
    </cfRule>
  </conditionalFormatting>
  <conditionalFormatting sqref="N7:P7 N9:P9 N11:P11">
    <cfRule type="containsText" dxfId="5" priority="1" operator="containsText" text="Please select LEA">
      <formula>NOT(ISERROR(SEARCH("Please select LEA",N7)))</formula>
    </cfRule>
    <cfRule type="containsText" dxfId="4" priority="2" operator="containsText" text="EC Percentage Required">
      <formula>NOT(ISERROR(SEARCH("EC Percentage Required",N7)))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HIDE_PerPupil_Allotments!$A$4:$A$118</xm:f>
          </x14:formula1>
          <xm:sqref>B9 B11</xm:sqref>
        </x14:dataValidation>
        <x14:dataValidation type="list" allowBlank="1" showInputMessage="1" showErrorMessage="1" xr:uid="{F50CE177-BD80-4A3C-9C0F-009E49BBB9DB}">
          <x14:formula1>
            <xm:f>HIDE_PerPupil_Allotments!$A$4:$A$119</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workbookViewId="0">
      <selection activeCell="A37" sqref="A37:C37"/>
    </sheetView>
  </sheetViews>
  <sheetFormatPr defaultColWidth="0" defaultRowHeight="12.75" zeroHeight="1" x14ac:dyDescent="0.2"/>
  <cols>
    <col min="1" max="1" width="15.7109375" style="17" customWidth="1"/>
    <col min="2" max="4" width="27.7109375" style="17" customWidth="1"/>
    <col min="5" max="5" width="9.140625" style="17" customWidth="1"/>
    <col min="6" max="16384" width="9.140625" style="17" hidden="1"/>
  </cols>
  <sheetData>
    <row r="1" spans="1:6" s="16" customFormat="1" ht="18" x14ac:dyDescent="0.25">
      <c r="A1" s="200" t="s">
        <v>0</v>
      </c>
      <c r="B1" s="200"/>
      <c r="C1" s="200"/>
      <c r="D1" s="200"/>
      <c r="E1" s="126"/>
    </row>
    <row r="2" spans="1:6" x14ac:dyDescent="0.2"/>
    <row r="3" spans="1:6" ht="33" customHeight="1" x14ac:dyDescent="0.2">
      <c r="A3" s="201" t="s">
        <v>339</v>
      </c>
      <c r="B3" s="201"/>
      <c r="C3" s="201"/>
      <c r="D3" s="201"/>
      <c r="E3" s="127"/>
      <c r="F3" s="127"/>
    </row>
    <row r="4" spans="1:6" ht="16.5" x14ac:dyDescent="0.3">
      <c r="A4" s="23"/>
      <c r="B4" s="209" t="s">
        <v>324</v>
      </c>
      <c r="C4" s="209"/>
      <c r="D4" s="209"/>
      <c r="E4" s="128"/>
      <c r="F4" s="128"/>
    </row>
    <row r="5" spans="1:6" ht="16.5" x14ac:dyDescent="0.3">
      <c r="A5" s="23"/>
      <c r="B5" s="209" t="s">
        <v>325</v>
      </c>
      <c r="C5" s="209"/>
      <c r="D5" s="209"/>
      <c r="E5" s="128"/>
      <c r="F5" s="128"/>
    </row>
    <row r="6" spans="1:6" ht="16.5" x14ac:dyDescent="0.3">
      <c r="A6" s="23"/>
      <c r="B6" s="121"/>
      <c r="C6" s="121"/>
      <c r="D6" s="121"/>
      <c r="E6" s="128"/>
      <c r="F6" s="128"/>
    </row>
    <row r="7" spans="1:6" ht="16.5" x14ac:dyDescent="0.3">
      <c r="A7" s="210" t="s">
        <v>326</v>
      </c>
      <c r="B7" s="210"/>
      <c r="C7" s="210"/>
      <c r="D7" s="210"/>
      <c r="E7" s="129"/>
      <c r="F7" s="129"/>
    </row>
    <row r="8" spans="1:6" ht="16.5" x14ac:dyDescent="0.3">
      <c r="A8" s="122"/>
      <c r="B8" s="122"/>
      <c r="C8" s="122"/>
      <c r="D8" s="122"/>
      <c r="E8" s="129"/>
      <c r="F8" s="129"/>
    </row>
    <row r="9" spans="1:6" ht="33" customHeight="1" x14ac:dyDescent="0.2">
      <c r="A9" s="205" t="s">
        <v>375</v>
      </c>
      <c r="B9" s="205"/>
      <c r="C9" s="205"/>
      <c r="D9" s="205"/>
      <c r="E9" s="129"/>
      <c r="F9" s="129"/>
    </row>
    <row r="10" spans="1:6" ht="16.5" x14ac:dyDescent="0.2">
      <c r="A10" s="141"/>
      <c r="B10" s="141"/>
      <c r="C10" s="141"/>
      <c r="D10" s="141"/>
      <c r="E10" s="129"/>
      <c r="F10" s="129"/>
    </row>
    <row r="11" spans="1:6" ht="33" customHeight="1" x14ac:dyDescent="0.3">
      <c r="A11" s="213" t="s">
        <v>373</v>
      </c>
      <c r="B11" s="213"/>
      <c r="C11" s="213"/>
      <c r="D11" s="213"/>
      <c r="E11" s="129"/>
      <c r="F11" s="129"/>
    </row>
    <row r="12" spans="1:6" ht="16.5" x14ac:dyDescent="0.3">
      <c r="A12" s="1"/>
      <c r="B12" s="1"/>
      <c r="C12" s="1"/>
      <c r="D12" s="1"/>
    </row>
    <row r="13" spans="1:6" ht="16.5" x14ac:dyDescent="0.3">
      <c r="A13" s="214" t="s">
        <v>2</v>
      </c>
      <c r="B13" s="214"/>
      <c r="C13" s="214"/>
      <c r="D13" s="214"/>
      <c r="E13" s="130"/>
      <c r="F13" s="130"/>
    </row>
    <row r="14" spans="1:6" ht="17.25" thickBot="1" x14ac:dyDescent="0.35">
      <c r="A14" s="1"/>
      <c r="B14" s="1"/>
      <c r="C14" s="1"/>
      <c r="D14" s="1"/>
    </row>
    <row r="15" spans="1:6" ht="16.5" x14ac:dyDescent="0.3">
      <c r="A15" s="53" t="s">
        <v>11</v>
      </c>
      <c r="B15" s="211" t="str">
        <f>IF('Proj_StudEnroll_Y1-Y5'!B7="","",'Proj_StudEnroll_Y1-Y5'!B7)</f>
        <v/>
      </c>
      <c r="C15" s="211"/>
      <c r="D15" s="212"/>
    </row>
    <row r="16" spans="1:6" ht="33" x14ac:dyDescent="0.2">
      <c r="A16" s="54" t="s">
        <v>3</v>
      </c>
      <c r="B16" s="55" t="s">
        <v>8</v>
      </c>
      <c r="C16" s="55" t="s">
        <v>9</v>
      </c>
      <c r="D16" s="56" t="s">
        <v>10</v>
      </c>
    </row>
    <row r="17" spans="1:4" ht="16.5" x14ac:dyDescent="0.3">
      <c r="A17" s="28" t="s">
        <v>5</v>
      </c>
      <c r="B17" s="66" t="str">
        <f>IF(B15="","",_xlfn.XLOOKUP(B15,HIDE_DollarsPerADM!G:G,HIDE_DollarsPerADM!H:H))</f>
        <v/>
      </c>
      <c r="C17" s="131">
        <f>[0]!LEA1Y1Total</f>
        <v>0</v>
      </c>
      <c r="D17" s="68" t="str">
        <f>IF(B15="","",IF(OR(B17="",C17=""),"Missing Required Data",B17*C17))</f>
        <v/>
      </c>
    </row>
    <row r="18" spans="1:4" ht="16.5" x14ac:dyDescent="0.3">
      <c r="A18" s="28" t="s">
        <v>6</v>
      </c>
      <c r="B18" s="66" t="str">
        <f>IF(B15="","",_xlfn.XLOOKUP(B15,HIDE_PerPupil_Allotments!E:E,HIDE_PerPupil_Allotments!F:F))</f>
        <v/>
      </c>
      <c r="C18" s="131">
        <f>[0]!LEA1Y1Total</f>
        <v>0</v>
      </c>
      <c r="D18" s="68" t="str">
        <f>IF(B15="","",IF(OR(B18="",C18=""),"Missing Required Data",B18*C18))</f>
        <v/>
      </c>
    </row>
    <row r="19" spans="1:4" ht="16.5" x14ac:dyDescent="0.3">
      <c r="A19" s="28" t="s">
        <v>347</v>
      </c>
      <c r="B19" s="67" t="str">
        <f>IF(B15="","",_xlfn.XLOOKUP(B15,HIDE_DollarsPerADM!G:G,HIDE_DollarsPerADM!I:I))</f>
        <v/>
      </c>
      <c r="C19" s="131">
        <f>LEA1Y1Total*'Proj_StudEnroll_Y1-Y5'!M8</f>
        <v>0</v>
      </c>
      <c r="D19" s="68" t="str">
        <f>IF(B15="","",IF(OR(B19="",C19=""),"Missing Required Data",B19*C19))</f>
        <v/>
      </c>
    </row>
    <row r="20" spans="1:4" ht="16.5" x14ac:dyDescent="0.3">
      <c r="A20" s="28" t="s">
        <v>7</v>
      </c>
      <c r="B20" s="67" t="str">
        <f>IF(B15="","",HIDE_EC_Allotment!B4)</f>
        <v/>
      </c>
      <c r="C20" s="131">
        <f>LEA1Y1Total*'Proj_StudEnroll_Y1-Y5'!M8</f>
        <v>0</v>
      </c>
      <c r="D20" s="68" t="str">
        <f>IF(B15="","",IF(OR(B20="",C20=""),"Missing Required Data",B20*C20))</f>
        <v/>
      </c>
    </row>
    <row r="21" spans="1:4" ht="17.25" thickBot="1" x14ac:dyDescent="0.35">
      <c r="A21" s="206" t="s">
        <v>327</v>
      </c>
      <c r="B21" s="207"/>
      <c r="C21" s="208"/>
      <c r="D21" s="57">
        <f>SUM(D17:D20)</f>
        <v>0</v>
      </c>
    </row>
    <row r="22" spans="1:4" ht="17.25" thickBot="1" x14ac:dyDescent="0.35">
      <c r="A22" s="1"/>
      <c r="B22" s="1"/>
      <c r="C22" s="1"/>
      <c r="D22" s="1"/>
    </row>
    <row r="23" spans="1:4" ht="16.5" x14ac:dyDescent="0.3">
      <c r="A23" s="53" t="s">
        <v>12</v>
      </c>
      <c r="B23" s="211" t="str">
        <f>IF('Proj_StudEnroll_Y1-Y5'!B9="","",'Proj_StudEnroll_Y1-Y5'!B9)</f>
        <v/>
      </c>
      <c r="C23" s="211"/>
      <c r="D23" s="212"/>
    </row>
    <row r="24" spans="1:4" ht="33" x14ac:dyDescent="0.2">
      <c r="A24" s="54" t="s">
        <v>3</v>
      </c>
      <c r="B24" s="55" t="s">
        <v>8</v>
      </c>
      <c r="C24" s="55" t="s">
        <v>9</v>
      </c>
      <c r="D24" s="56" t="s">
        <v>10</v>
      </c>
    </row>
    <row r="25" spans="1:4" ht="16.5" x14ac:dyDescent="0.3">
      <c r="A25" s="28" t="s">
        <v>5</v>
      </c>
      <c r="B25" s="66" t="str">
        <f>IF(B23="","",_xlfn.XLOOKUP(B23,HIDE_DollarsPerADM!G:G,HIDE_DollarsPerADM!H:H))</f>
        <v/>
      </c>
      <c r="C25" s="131">
        <f>[0]!LEA2Y1Total</f>
        <v>0</v>
      </c>
      <c r="D25" s="68" t="str">
        <f>IF(B23="","",IF(OR(B25="",C25=""),"Missing Required Data",B25*C25))</f>
        <v/>
      </c>
    </row>
    <row r="26" spans="1:4" ht="16.5" x14ac:dyDescent="0.3">
      <c r="A26" s="28" t="s">
        <v>6</v>
      </c>
      <c r="B26" s="66" t="str">
        <f>IF(B23="","",_xlfn.XLOOKUP(B23,HIDE_PerPupil_Allotments!E:E,HIDE_PerPupil_Allotments!F:F))</f>
        <v/>
      </c>
      <c r="C26" s="131">
        <f>[0]!LEA2Y1Total</f>
        <v>0</v>
      </c>
      <c r="D26" s="68" t="str">
        <f>IF(B23="","",IF(OR(B26="",C26=""),"Missing Required Data",B26*C26))</f>
        <v/>
      </c>
    </row>
    <row r="27" spans="1:4" ht="16.5" x14ac:dyDescent="0.3">
      <c r="A27" s="28" t="s">
        <v>347</v>
      </c>
      <c r="B27" s="67" t="str">
        <f>IF(B23="","",5309.31)</f>
        <v/>
      </c>
      <c r="C27" s="131">
        <f>LEA2Y1Total*'Proj_StudEnroll_Y1-Y5'!M10</f>
        <v>0</v>
      </c>
      <c r="D27" s="68" t="str">
        <f>IF(B23="","",IF(OR(B27="",C27=""),"Missing Required Data",B27*C27))</f>
        <v/>
      </c>
    </row>
    <row r="28" spans="1:4" ht="16.5" x14ac:dyDescent="0.3">
      <c r="A28" s="28" t="s">
        <v>7</v>
      </c>
      <c r="B28" s="67" t="str">
        <f>IF(B23="","",HIDE_EC_Allotment!B4)</f>
        <v/>
      </c>
      <c r="C28" s="131">
        <f>LEA2Y1Total*'Proj_StudEnroll_Y1-Y5'!M10</f>
        <v>0</v>
      </c>
      <c r="D28" s="68" t="str">
        <f>IF(B23="","",IF(OR(B28="",C28=""),"Missing Required Data",B28*C28))</f>
        <v/>
      </c>
    </row>
    <row r="29" spans="1:4" ht="17.25" thickBot="1" x14ac:dyDescent="0.35">
      <c r="A29" s="206" t="s">
        <v>327</v>
      </c>
      <c r="B29" s="207"/>
      <c r="C29" s="208"/>
      <c r="D29" s="57">
        <f>SUM(D25:D28)</f>
        <v>0</v>
      </c>
    </row>
    <row r="30" spans="1:4" ht="17.25" thickBot="1" x14ac:dyDescent="0.35">
      <c r="A30" s="1"/>
      <c r="B30" s="1"/>
      <c r="C30" s="1"/>
      <c r="D30" s="1"/>
    </row>
    <row r="31" spans="1:4" ht="16.5" x14ac:dyDescent="0.3">
      <c r="A31" s="53" t="s">
        <v>13</v>
      </c>
      <c r="B31" s="211" t="str">
        <f>IF('Proj_StudEnroll_Y1-Y5'!B11="","",'Proj_StudEnroll_Y1-Y5'!B11)</f>
        <v/>
      </c>
      <c r="C31" s="211"/>
      <c r="D31" s="212"/>
    </row>
    <row r="32" spans="1:4" ht="33" x14ac:dyDescent="0.2">
      <c r="A32" s="54" t="s">
        <v>3</v>
      </c>
      <c r="B32" s="55" t="s">
        <v>8</v>
      </c>
      <c r="C32" s="55" t="s">
        <v>9</v>
      </c>
      <c r="D32" s="56" t="s">
        <v>10</v>
      </c>
    </row>
    <row r="33" spans="1:4" ht="16.5" x14ac:dyDescent="0.3">
      <c r="A33" s="28" t="s">
        <v>5</v>
      </c>
      <c r="B33" s="66" t="str">
        <f>IF(B31="","",_xlfn.XLOOKUP(B31,HIDE_DollarsPerADM!G:G,HIDE_DollarsPerADM!H:H))</f>
        <v/>
      </c>
      <c r="C33" s="131" t="str">
        <f>IF(B31="","",[0]!LEA3Y1Total)</f>
        <v/>
      </c>
      <c r="D33" s="68" t="str">
        <f>IF(B31="","",IF(OR(B33="",C33=""),"Missing Required Data",B33*C33))</f>
        <v/>
      </c>
    </row>
    <row r="34" spans="1:4" ht="16.5" x14ac:dyDescent="0.3">
      <c r="A34" s="28" t="s">
        <v>6</v>
      </c>
      <c r="B34" s="66" t="str">
        <f>IF(B31="","",_xlfn.XLOOKUP(B31,HIDE_PerPupil_Allotments!E:E,HIDE_PerPupil_Allotments!F:F))</f>
        <v/>
      </c>
      <c r="C34" s="131" t="str">
        <f>IF(B31="","",[0]!LEA3Y1Total)</f>
        <v/>
      </c>
      <c r="D34" s="68" t="str">
        <f>IF(B31="","",IF(OR(B34="",C34=""),"Missing Required Data",B34*C34))</f>
        <v/>
      </c>
    </row>
    <row r="35" spans="1:4" ht="16.5" x14ac:dyDescent="0.3">
      <c r="A35" s="28" t="s">
        <v>347</v>
      </c>
      <c r="B35" s="67" t="str">
        <f>IF(B31="","",5309.31)</f>
        <v/>
      </c>
      <c r="C35" s="131" t="str">
        <f>IF(B31="","",LEA3Y1Total*'Proj_StudEnroll_Y1-Y5'!M12)</f>
        <v/>
      </c>
      <c r="D35" s="68" t="str">
        <f>IF(B31="","",IF(OR(B35="",C35=""),"Missing Required Data",B35*C35))</f>
        <v/>
      </c>
    </row>
    <row r="36" spans="1:4" ht="16.5" x14ac:dyDescent="0.3">
      <c r="A36" s="28" t="s">
        <v>7</v>
      </c>
      <c r="B36" s="67" t="str">
        <f>IF(B31="","",HIDE_EC_Allotment!B4)</f>
        <v/>
      </c>
      <c r="C36" s="131" t="str">
        <f>IF(B31="","",LEA3Y1Total*'Proj_StudEnroll_Y1-Y5'!M12)</f>
        <v/>
      </c>
      <c r="D36" s="68" t="str">
        <f>IF(B31="","",IF(OR(B36="",C36=""),"Missing Required Data",B36*C36))</f>
        <v/>
      </c>
    </row>
    <row r="37" spans="1:4" ht="17.25" thickBot="1" x14ac:dyDescent="0.35">
      <c r="A37" s="206" t="s">
        <v>327</v>
      </c>
      <c r="B37" s="207"/>
      <c r="C37" s="208"/>
      <c r="D37" s="57">
        <f>SUM(D33:D36)</f>
        <v>0</v>
      </c>
    </row>
    <row r="38" spans="1:4" x14ac:dyDescent="0.2"/>
  </sheetData>
  <sheetProtection algorithmName="SHA-512" hashValue="LUk6sdHslB6eNf5SjTB2nKQko2yRt64dRpSdZ4O73Fxx1k3b4gxQTWXRwmsOzPGbN9Aa0qJuZ742Am8/+bzWPw==" saltValue="lOpT55gzxkjaHNU68gHq7w==" spinCount="100000" sheet="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D20">
    <cfRule type="containsText" dxfId="3" priority="6" operator="containsText" text="Missing Required Data">
      <formula>NOT(ISERROR(SEARCH("Missing Required Data",D17)))</formula>
    </cfRule>
  </conditionalFormatting>
  <conditionalFormatting sqref="D25:D28">
    <cfRule type="containsText" dxfId="2" priority="4" operator="containsText" text="Missing Required Data">
      <formula>NOT(ISERROR(SEARCH("Missing Required Data",D25)))</formula>
    </cfRule>
  </conditionalFormatting>
  <conditionalFormatting sqref="D33:D36">
    <cfRule type="containsText" dxfId="1" priority="2" operator="containsText" text="Missing Required Data">
      <formula>NOT(ISERROR(SEARCH("Missing Required Data",D33)))</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workbookViewId="0">
      <selection activeCell="B16" sqref="B16"/>
    </sheetView>
  </sheetViews>
  <sheetFormatPr defaultColWidth="0" defaultRowHeight="16.5" zeroHeight="1" x14ac:dyDescent="0.3"/>
  <cols>
    <col min="1" max="1" width="20.7109375" style="1" customWidth="1"/>
    <col min="2" max="6" width="16.7109375" style="1" customWidth="1"/>
    <col min="7" max="7" width="9.140625" style="1" customWidth="1"/>
    <col min="8" max="16384" width="9.140625" style="1" hidden="1"/>
  </cols>
  <sheetData>
    <row r="1" spans="1:6" s="16" customFormat="1" ht="18.75" thickBot="1" x14ac:dyDescent="0.3">
      <c r="A1" s="215" t="s">
        <v>14</v>
      </c>
      <c r="B1" s="216"/>
      <c r="C1" s="216"/>
      <c r="D1" s="216"/>
      <c r="E1" s="216"/>
      <c r="F1" s="217"/>
    </row>
    <row r="2" spans="1:6" x14ac:dyDescent="0.3"/>
    <row r="3" spans="1:6" x14ac:dyDescent="0.3">
      <c r="A3" s="213" t="s">
        <v>15</v>
      </c>
      <c r="B3" s="213"/>
      <c r="C3" s="213"/>
      <c r="D3" s="213"/>
      <c r="E3" s="213"/>
      <c r="F3" s="213"/>
    </row>
    <row r="4" spans="1:6" ht="15" customHeight="1" x14ac:dyDescent="0.3">
      <c r="A4" s="58"/>
      <c r="B4" s="58"/>
      <c r="C4" s="58"/>
      <c r="D4" s="58"/>
      <c r="E4" s="58"/>
      <c r="F4" s="58"/>
    </row>
    <row r="5" spans="1:6" ht="33" customHeight="1" x14ac:dyDescent="0.3">
      <c r="A5" s="201" t="s">
        <v>16</v>
      </c>
      <c r="B5" s="201"/>
      <c r="C5" s="201"/>
      <c r="D5" s="201"/>
      <c r="E5" s="201"/>
      <c r="F5" s="201"/>
    </row>
    <row r="6" spans="1:6" ht="15" customHeight="1" x14ac:dyDescent="0.3">
      <c r="A6" s="59"/>
      <c r="B6" s="59"/>
      <c r="C6" s="59"/>
      <c r="D6" s="59"/>
      <c r="E6" s="59"/>
      <c r="F6" s="59"/>
    </row>
    <row r="7" spans="1:6" x14ac:dyDescent="0.3">
      <c r="A7" s="213" t="s">
        <v>17</v>
      </c>
      <c r="B7" s="213"/>
      <c r="C7" s="213"/>
      <c r="D7" s="213"/>
      <c r="E7" s="213"/>
      <c r="F7" s="213"/>
    </row>
    <row r="8" spans="1:6" ht="15" customHeight="1" x14ac:dyDescent="0.3">
      <c r="A8" s="58"/>
      <c r="B8" s="58"/>
      <c r="C8" s="58"/>
      <c r="D8" s="58"/>
      <c r="E8" s="58"/>
      <c r="F8" s="58"/>
    </row>
    <row r="9" spans="1:6" x14ac:dyDescent="0.3">
      <c r="A9" s="213" t="s">
        <v>542</v>
      </c>
      <c r="B9" s="213"/>
      <c r="C9" s="213"/>
      <c r="D9" s="213"/>
      <c r="E9" s="213"/>
      <c r="F9" s="213"/>
    </row>
    <row r="10" spans="1:6" ht="17.25" thickBot="1" x14ac:dyDescent="0.35"/>
    <row r="11" spans="1:6" s="21" customFormat="1" ht="33" x14ac:dyDescent="0.25">
      <c r="A11" s="18" t="s">
        <v>28</v>
      </c>
      <c r="B11" s="19" t="s">
        <v>4</v>
      </c>
      <c r="C11" s="19" t="s">
        <v>18</v>
      </c>
      <c r="D11" s="19" t="s">
        <v>19</v>
      </c>
      <c r="E11" s="19" t="s">
        <v>20</v>
      </c>
      <c r="F11" s="20" t="s">
        <v>21</v>
      </c>
    </row>
    <row r="12" spans="1:6" x14ac:dyDescent="0.3">
      <c r="A12" s="22" t="s">
        <v>22</v>
      </c>
      <c r="B12" s="134">
        <f>SUM(Budget_RevProj_LEA_Y1!D17,Budget_RevProj_LEA_Y1!D25,Budget_RevProj_LEA_Y1!D33)</f>
        <v>0</v>
      </c>
      <c r="C12" s="134">
        <f>SUM(IF(LEA1Name="",0,(LEA1Y2Total*LEA1State)),IF(LEA2Name="",0,(LEA2Y2Total*LEA2State)),IF(LEA3Name="",0,(LEA3Y2Total*LEA3State)))</f>
        <v>0</v>
      </c>
      <c r="D12" s="134">
        <f>SUM(IF(LEA1Name="",0,(LEA1Y3Total*LEA1State)),IF(LEA2Name="",0,(LEA2Y3Total*LEA2State)),IF(LEA3Name="",0,(LEA3Y3Total*LEA3State)))</f>
        <v>0</v>
      </c>
      <c r="E12" s="134">
        <f>SUM(IF(LEA1Name="",0,(LEA1Y4Total*LEA1State)),IF(LEA2Name="",0,(LEA2Y4Total*LEA2State)),IF(LEA3Name="",0,(LEA3Y4Total*LEA3State)))</f>
        <v>0</v>
      </c>
      <c r="F12" s="135">
        <f>SUM(IF(LEA1Name="",0,(LEA1Y5Total*LEA1State)),IF(LEA2Name="",0,(LEA2Y5Total*LEA2State)),IF(LEA3Name="",0,(LEA3Y5Total*LEA3State)))</f>
        <v>0</v>
      </c>
    </row>
    <row r="13" spans="1:6" x14ac:dyDescent="0.3">
      <c r="A13" s="22" t="s">
        <v>23</v>
      </c>
      <c r="B13" s="134">
        <f>SUM(Budget_RevProj_LEA_Y1!D18,Budget_RevProj_LEA_Y1!D26,Budget_RevProj_LEA_Y1!D34)</f>
        <v>0</v>
      </c>
      <c r="C13" s="134">
        <f>SUM(IF(LEA1Name="",0,(LEA1Y2Total*LEA1Local)),IF(LEA2Name="",0,(LEA2Y2Total*LEA2Local)),IF(LEA3Name="",0,(LEA3Y2Total*LEA3Local)))</f>
        <v>0</v>
      </c>
      <c r="D13" s="134">
        <f>SUM(IF(LEA1Name="",0,(LEA1Y3Total*LEA1Local)),IF(LEA2Name="",0,(LEA2Y3Total*LEA2Local)),IF(LEA3Name="",0,(LEA3Y3Total*LEA3Local)))</f>
        <v>0</v>
      </c>
      <c r="E13" s="134">
        <f>SUM(IF(LEA1Name="",0,(LEA1Y4Total*LEA1Local)),IF(LEA2Name="",0,(LEA2Y4Total*LEA2Local)),IF(LEA3Name="",0,(LEA3Y4Total*LEA3Local)))</f>
        <v>0</v>
      </c>
      <c r="F13" s="135">
        <f>SUM(IF(LEA1Name="",0,(LEA1Y5Total*LEA1Local)),IF(LEA2Name="",0,(LEA2Y5Total*LEA2Local)),IF(LEA3Name="",0,(LEA3Y5Total*LEA3Local)))</f>
        <v>0</v>
      </c>
    </row>
    <row r="14" spans="1:6" x14ac:dyDescent="0.3">
      <c r="A14" s="22" t="s">
        <v>347</v>
      </c>
      <c r="B14" s="134">
        <f>SUM(Budget_RevProj_LEA_Y1!D19,Budget_RevProj_LEA_Y1!D27,Budget_RevProj_LEA_Y1!D35)</f>
        <v>0</v>
      </c>
      <c r="C14" s="134">
        <f>SUM(IF(LEA1Name="",0,(LEA1Y2Total*LEA1ECPercent)*LEA1StateEC),IF(LEA2Name="",0,(LEA2Y2Total*LEA2ECPercent)*LEA2StateEC),IF(LEA3Name="",0,(LEA3Y2Total*LEA3ECPercent)*LEA3StateEC))</f>
        <v>0</v>
      </c>
      <c r="D14" s="134">
        <f>SUM(IF(LEA1Name="",0,(LEA1Y3Total*LEA1ECPercent)*LEA1StateEC),IF(LEA2Name="",0,(LEA2Y3Total*LEA2ECPercent)*LEA2StateEC),IF(LEA3Name="",0,(LEA3Y3Total*LEA3ECPercent)*LEA3StateEC))</f>
        <v>0</v>
      </c>
      <c r="E14" s="134">
        <f>SUM(IF(LEA1Name="",0,(LEA1Y4Total*LEA1ECPercent)*LEA1StateEC),IF(LEA2Name="",0,(LEA2Y4Total*LEA2ECPercent)*LEA2StateEC),IF(LEA3Name="",0,(LEA3Y4Total*LEA3ECPercent)*LEA3StateEC))</f>
        <v>0</v>
      </c>
      <c r="F14" s="135">
        <f>SUM(IF(LEA1Name="",0,(LEA1Y5Total*LEA1ECPercent)*LEA1StateEC),IF(LEA2Name="",0,(LEA2Y5Total*LEA2ECPercent)*LEA2StateEC),IF(LEA3Name="",0,(LEA3Y5Total*LEA3ECPercent)*LEA3StateEC))</f>
        <v>0</v>
      </c>
    </row>
    <row r="15" spans="1:6" x14ac:dyDescent="0.3">
      <c r="A15" s="22" t="s">
        <v>7</v>
      </c>
      <c r="B15" s="160" t="s">
        <v>348</v>
      </c>
      <c r="C15" s="134">
        <f>SUM(Budget_RevProj_LEA_Y1!D20,Budget_RevProj_LEA_Y1!D28,Budget_RevProj_LEA_Y1!D36)</f>
        <v>0</v>
      </c>
      <c r="D15" s="134">
        <f>SUM(IF(LEA1Name="",0,(LEA1Y3Total*LEA1ECPercent)*LEA1FedEC),IF(LEA2Name="",0,(LEA2Y3Total*LEA2ECPercent)*LEA2FedEC),IF(LEA3Name="",0,(LEA3Y3Total*LEA3ECPercent)*LEA3FedEC))</f>
        <v>0</v>
      </c>
      <c r="E15" s="134">
        <f>SUM(IF(LEA1Name="",0,(LEA1Y4Total*LEA1ECPercent)*LEA1FedEC),IF(LEA2Name="",0,(LEA2Y4Total*LEA2ECPercent)*LEA2FedEC),IF(LEA3Name="",0,(LEA3Y4Total*LEA3ECPercent)*LEA3FedEC))</f>
        <v>0</v>
      </c>
      <c r="F15" s="135">
        <f>SUM(IF(LEA1Name="",0,(LEA1Y5Total*LEA1ECPercent)*LEA1FedEC),IF(LEA2Name="",0,(LEA2Y5Total*LEA2ECPercent)*LEA2FedEC),IF(LEA3Name="",0,(LEA3Y5Total*LEA3ECPercent)*LEA3FedEC))</f>
        <v>0</v>
      </c>
    </row>
    <row r="16" spans="1:6" x14ac:dyDescent="0.3">
      <c r="A16" s="132" t="s">
        <v>24</v>
      </c>
      <c r="B16" s="172"/>
      <c r="C16" s="172"/>
      <c r="D16" s="172"/>
      <c r="E16" s="172"/>
      <c r="F16" s="173"/>
    </row>
    <row r="17" spans="1:6" ht="17.25" thickBot="1" x14ac:dyDescent="0.35">
      <c r="A17" s="133" t="s">
        <v>25</v>
      </c>
      <c r="B17" s="174"/>
      <c r="C17" s="174"/>
      <c r="D17" s="174"/>
      <c r="E17" s="174"/>
      <c r="F17" s="175"/>
    </row>
    <row r="18" spans="1:6" ht="17.25" thickBot="1" x14ac:dyDescent="0.35">
      <c r="A18" s="75" t="s">
        <v>349</v>
      </c>
      <c r="B18" s="136">
        <f>SUM(B12:B17)</f>
        <v>0</v>
      </c>
      <c r="C18" s="136">
        <f>SUM(C12:C17)</f>
        <v>0</v>
      </c>
      <c r="D18" s="136">
        <f>SUM(D12:D17)</f>
        <v>0</v>
      </c>
      <c r="E18" s="136">
        <f>SUM(E12:E17)</f>
        <v>0</v>
      </c>
      <c r="F18" s="137">
        <f>SUM(F12:F17)</f>
        <v>0</v>
      </c>
    </row>
    <row r="19" spans="1:6" x14ac:dyDescent="0.3"/>
    <row r="20" spans="1:6" ht="85.5" customHeight="1" x14ac:dyDescent="0.3">
      <c r="A20" s="201" t="s">
        <v>26</v>
      </c>
      <c r="B20" s="201"/>
      <c r="C20" s="201"/>
      <c r="D20" s="201"/>
      <c r="E20" s="201"/>
      <c r="F20" s="201"/>
    </row>
    <row r="21" spans="1:6" x14ac:dyDescent="0.3">
      <c r="A21" s="23"/>
      <c r="B21" s="23"/>
      <c r="C21" s="23"/>
      <c r="D21" s="23"/>
      <c r="E21" s="23"/>
      <c r="F21" s="23"/>
    </row>
    <row r="22" spans="1:6" x14ac:dyDescent="0.3">
      <c r="A22" s="213" t="s">
        <v>27</v>
      </c>
      <c r="B22" s="213"/>
      <c r="C22" s="213"/>
      <c r="D22" s="213"/>
      <c r="E22" s="213"/>
      <c r="F22" s="213"/>
    </row>
    <row r="23" spans="1:6" x14ac:dyDescent="0.3"/>
  </sheetData>
  <sheetProtection algorithmName="SHA-512" hashValue="LqqmBPYJ515qdEM9FPWMdKS9mDDR0OYEPVnZ5SN0vwPMmD/N4TqIqBJ62Vxj3HT3h8aonVt0ITvL5E/hO8iCag==" saltValue="3FfFJbDOBTuhIuS6wh+5pQ==" spinCount="100000" sheet="1" selectLockedCells="1"/>
  <mergeCells count="7">
    <mergeCell ref="A1:F1"/>
    <mergeCell ref="A20:F20"/>
    <mergeCell ref="A22:F22"/>
    <mergeCell ref="A3:F3"/>
    <mergeCell ref="A5:F5"/>
    <mergeCell ref="A7:F7"/>
    <mergeCell ref="A9:F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topLeftCell="A5" zoomScaleNormal="100" workbookViewId="0">
      <selection activeCell="A13" sqref="A13"/>
    </sheetView>
  </sheetViews>
  <sheetFormatPr defaultColWidth="0" defaultRowHeight="16.5" zeroHeight="1" x14ac:dyDescent="0.3"/>
  <cols>
    <col min="1" max="1" width="51.7109375" style="2" bestFit="1" customWidth="1"/>
    <col min="2" max="2" width="9.140625" style="30" customWidth="1"/>
    <col min="3" max="3" width="12.7109375" style="1" customWidth="1"/>
    <col min="4" max="4" width="18.7109375" style="33" customWidth="1"/>
    <col min="5" max="5" width="9.140625" style="30" customWidth="1"/>
    <col min="6" max="6" width="12.7109375" style="1" customWidth="1"/>
    <col min="7" max="7" width="18.7109375" style="33" customWidth="1"/>
    <col min="8" max="8" width="9.140625" style="30" customWidth="1"/>
    <col min="9" max="9" width="12.7109375" style="1" customWidth="1"/>
    <col min="10" max="10" width="18.7109375" style="33" customWidth="1"/>
    <col min="11" max="11" width="9.140625" style="30" customWidth="1"/>
    <col min="12" max="12" width="12.7109375" style="1" customWidth="1"/>
    <col min="13" max="13" width="18.7109375" style="33" customWidth="1"/>
    <col min="14" max="14" width="9.140625" style="30" customWidth="1"/>
    <col min="15" max="15" width="12.7109375" style="1" customWidth="1"/>
    <col min="16" max="16" width="18.7109375" style="33" customWidth="1"/>
    <col min="17" max="17" width="9.140625" style="1" customWidth="1"/>
    <col min="18" max="16384" width="9.140625" style="1" hidden="1"/>
  </cols>
  <sheetData>
    <row r="1" spans="1:16" ht="18" x14ac:dyDescent="0.3">
      <c r="A1" s="218" t="s">
        <v>29</v>
      </c>
      <c r="B1" s="218"/>
      <c r="C1" s="218"/>
      <c r="D1" s="218"/>
      <c r="E1" s="218"/>
      <c r="F1" s="218"/>
      <c r="G1" s="218"/>
    </row>
    <row r="2" spans="1:16" ht="17.25" thickBot="1" x14ac:dyDescent="0.35"/>
    <row r="3" spans="1:16" x14ac:dyDescent="0.3">
      <c r="A3" s="220" t="s">
        <v>30</v>
      </c>
      <c r="B3" s="203" t="s">
        <v>4</v>
      </c>
      <c r="C3" s="203"/>
      <c r="D3" s="203"/>
      <c r="E3" s="203" t="s">
        <v>18</v>
      </c>
      <c r="F3" s="203"/>
      <c r="G3" s="203"/>
      <c r="H3" s="203" t="s">
        <v>19</v>
      </c>
      <c r="I3" s="203"/>
      <c r="J3" s="203"/>
      <c r="K3" s="203" t="s">
        <v>20</v>
      </c>
      <c r="L3" s="203"/>
      <c r="M3" s="203"/>
      <c r="N3" s="203" t="s">
        <v>21</v>
      </c>
      <c r="O3" s="203"/>
      <c r="P3" s="204"/>
    </row>
    <row r="4" spans="1:16" s="5" customFormat="1" ht="33" x14ac:dyDescent="0.3">
      <c r="A4" s="221"/>
      <c r="B4" s="3" t="s">
        <v>56</v>
      </c>
      <c r="C4" s="3" t="s">
        <v>376</v>
      </c>
      <c r="D4" s="3" t="s">
        <v>57</v>
      </c>
      <c r="E4" s="3" t="s">
        <v>56</v>
      </c>
      <c r="F4" s="3" t="s">
        <v>376</v>
      </c>
      <c r="G4" s="3" t="s">
        <v>57</v>
      </c>
      <c r="H4" s="3" t="s">
        <v>56</v>
      </c>
      <c r="I4" s="3" t="s">
        <v>376</v>
      </c>
      <c r="J4" s="3" t="s">
        <v>57</v>
      </c>
      <c r="K4" s="3" t="s">
        <v>56</v>
      </c>
      <c r="L4" s="3" t="s">
        <v>376</v>
      </c>
      <c r="M4" s="3" t="s">
        <v>57</v>
      </c>
      <c r="N4" s="3" t="s">
        <v>56</v>
      </c>
      <c r="O4" s="3" t="s">
        <v>376</v>
      </c>
      <c r="P4" s="4" t="s">
        <v>57</v>
      </c>
    </row>
    <row r="5" spans="1:16" x14ac:dyDescent="0.3">
      <c r="A5" s="6" t="s">
        <v>59</v>
      </c>
      <c r="B5" s="70"/>
      <c r="C5" s="7"/>
      <c r="D5" s="81"/>
      <c r="E5" s="70"/>
      <c r="F5" s="7"/>
      <c r="G5" s="81"/>
      <c r="H5" s="70"/>
      <c r="I5" s="7"/>
      <c r="J5" s="81"/>
      <c r="K5" s="70"/>
      <c r="L5" s="7"/>
      <c r="M5" s="81"/>
      <c r="N5" s="70"/>
      <c r="O5" s="7"/>
      <c r="P5" s="83"/>
    </row>
    <row r="6" spans="1:16" x14ac:dyDescent="0.3">
      <c r="A6" s="8" t="s">
        <v>32</v>
      </c>
      <c r="B6" s="176"/>
      <c r="C6" s="177"/>
      <c r="D6" s="145">
        <f>B6*C6</f>
        <v>0</v>
      </c>
      <c r="E6" s="178"/>
      <c r="F6" s="172"/>
      <c r="G6" s="147">
        <f>E6*F6</f>
        <v>0</v>
      </c>
      <c r="H6" s="176"/>
      <c r="I6" s="177"/>
      <c r="J6" s="145">
        <f>H6*I6</f>
        <v>0</v>
      </c>
      <c r="K6" s="178"/>
      <c r="L6" s="172"/>
      <c r="M6" s="147">
        <f>K6*L6</f>
        <v>0</v>
      </c>
      <c r="N6" s="176"/>
      <c r="O6" s="177"/>
      <c r="P6" s="148">
        <f>N6*O6</f>
        <v>0</v>
      </c>
    </row>
    <row r="7" spans="1:16" x14ac:dyDescent="0.3">
      <c r="A7" s="8" t="s">
        <v>33</v>
      </c>
      <c r="B7" s="176"/>
      <c r="C7" s="177"/>
      <c r="D7" s="145">
        <f t="shared" ref="D7:D16" si="0">B7*C7</f>
        <v>0</v>
      </c>
      <c r="E7" s="178"/>
      <c r="F7" s="172"/>
      <c r="G7" s="147">
        <f t="shared" ref="G7:G17" si="1">E7*F7</f>
        <v>0</v>
      </c>
      <c r="H7" s="176"/>
      <c r="I7" s="177"/>
      <c r="J7" s="145">
        <f t="shared" ref="J7:J17" si="2">H7*I7</f>
        <v>0</v>
      </c>
      <c r="K7" s="178"/>
      <c r="L7" s="172"/>
      <c r="M7" s="147">
        <f t="shared" ref="M7:M17" si="3">K7*L7</f>
        <v>0</v>
      </c>
      <c r="N7" s="176"/>
      <c r="O7" s="177"/>
      <c r="P7" s="148">
        <f t="shared" ref="P7:P17" si="4">N7*O7</f>
        <v>0</v>
      </c>
    </row>
    <row r="8" spans="1:16" x14ac:dyDescent="0.3">
      <c r="A8" s="8" t="s">
        <v>34</v>
      </c>
      <c r="B8" s="176"/>
      <c r="C8" s="177"/>
      <c r="D8" s="145">
        <f t="shared" si="0"/>
        <v>0</v>
      </c>
      <c r="E8" s="178"/>
      <c r="F8" s="172"/>
      <c r="G8" s="147">
        <f t="shared" si="1"/>
        <v>0</v>
      </c>
      <c r="H8" s="176"/>
      <c r="I8" s="177"/>
      <c r="J8" s="145">
        <f t="shared" si="2"/>
        <v>0</v>
      </c>
      <c r="K8" s="178"/>
      <c r="L8" s="172"/>
      <c r="M8" s="147">
        <f t="shared" si="3"/>
        <v>0</v>
      </c>
      <c r="N8" s="176"/>
      <c r="O8" s="177"/>
      <c r="P8" s="148">
        <f t="shared" si="4"/>
        <v>0</v>
      </c>
    </row>
    <row r="9" spans="1:16" x14ac:dyDescent="0.3">
      <c r="A9" s="8" t="s">
        <v>35</v>
      </c>
      <c r="B9" s="176"/>
      <c r="C9" s="177"/>
      <c r="D9" s="145">
        <f t="shared" si="0"/>
        <v>0</v>
      </c>
      <c r="E9" s="178"/>
      <c r="F9" s="172"/>
      <c r="G9" s="147">
        <f t="shared" si="1"/>
        <v>0</v>
      </c>
      <c r="H9" s="176"/>
      <c r="I9" s="177"/>
      <c r="J9" s="145">
        <f t="shared" si="2"/>
        <v>0</v>
      </c>
      <c r="K9" s="178"/>
      <c r="L9" s="172"/>
      <c r="M9" s="147">
        <f t="shared" si="3"/>
        <v>0</v>
      </c>
      <c r="N9" s="176"/>
      <c r="O9" s="177"/>
      <c r="P9" s="148">
        <f t="shared" si="4"/>
        <v>0</v>
      </c>
    </row>
    <row r="10" spans="1:16" x14ac:dyDescent="0.3">
      <c r="A10" s="8" t="s">
        <v>36</v>
      </c>
      <c r="B10" s="176"/>
      <c r="C10" s="177"/>
      <c r="D10" s="145">
        <f t="shared" si="0"/>
        <v>0</v>
      </c>
      <c r="E10" s="178"/>
      <c r="F10" s="172"/>
      <c r="G10" s="147">
        <f t="shared" si="1"/>
        <v>0</v>
      </c>
      <c r="H10" s="176"/>
      <c r="I10" s="177"/>
      <c r="J10" s="145">
        <f t="shared" si="2"/>
        <v>0</v>
      </c>
      <c r="K10" s="178"/>
      <c r="L10" s="172"/>
      <c r="M10" s="147">
        <f t="shared" si="3"/>
        <v>0</v>
      </c>
      <c r="N10" s="176"/>
      <c r="O10" s="177"/>
      <c r="P10" s="148">
        <f t="shared" si="4"/>
        <v>0</v>
      </c>
    </row>
    <row r="11" spans="1:16" x14ac:dyDescent="0.3">
      <c r="A11" s="8" t="s">
        <v>37</v>
      </c>
      <c r="B11" s="176"/>
      <c r="C11" s="177"/>
      <c r="D11" s="145">
        <f t="shared" si="0"/>
        <v>0</v>
      </c>
      <c r="E11" s="178"/>
      <c r="F11" s="172"/>
      <c r="G11" s="147">
        <f t="shared" si="1"/>
        <v>0</v>
      </c>
      <c r="H11" s="176"/>
      <c r="I11" s="177"/>
      <c r="J11" s="145">
        <f t="shared" si="2"/>
        <v>0</v>
      </c>
      <c r="K11" s="178"/>
      <c r="L11" s="172"/>
      <c r="M11" s="147">
        <f t="shared" si="3"/>
        <v>0</v>
      </c>
      <c r="N11" s="176"/>
      <c r="O11" s="177"/>
      <c r="P11" s="148">
        <f t="shared" si="4"/>
        <v>0</v>
      </c>
    </row>
    <row r="12" spans="1:16" x14ac:dyDescent="0.3">
      <c r="A12" s="8" t="s">
        <v>38</v>
      </c>
      <c r="B12" s="176"/>
      <c r="C12" s="177"/>
      <c r="D12" s="145">
        <f t="shared" si="0"/>
        <v>0</v>
      </c>
      <c r="E12" s="178"/>
      <c r="F12" s="172"/>
      <c r="G12" s="147">
        <f t="shared" si="1"/>
        <v>0</v>
      </c>
      <c r="H12" s="176"/>
      <c r="I12" s="177"/>
      <c r="J12" s="145">
        <f t="shared" si="2"/>
        <v>0</v>
      </c>
      <c r="K12" s="178"/>
      <c r="L12" s="172"/>
      <c r="M12" s="147">
        <f t="shared" si="3"/>
        <v>0</v>
      </c>
      <c r="N12" s="176"/>
      <c r="O12" s="177"/>
      <c r="P12" s="148">
        <f t="shared" si="4"/>
        <v>0</v>
      </c>
    </row>
    <row r="13" spans="1:16" x14ac:dyDescent="0.3">
      <c r="A13" s="182" t="s">
        <v>540</v>
      </c>
      <c r="B13" s="176"/>
      <c r="C13" s="177"/>
      <c r="D13" s="145">
        <f t="shared" si="0"/>
        <v>0</v>
      </c>
      <c r="E13" s="178"/>
      <c r="F13" s="172"/>
      <c r="G13" s="147">
        <f t="shared" si="1"/>
        <v>0</v>
      </c>
      <c r="H13" s="176"/>
      <c r="I13" s="177"/>
      <c r="J13" s="145">
        <f t="shared" si="2"/>
        <v>0</v>
      </c>
      <c r="K13" s="178"/>
      <c r="L13" s="172"/>
      <c r="M13" s="147">
        <f t="shared" si="3"/>
        <v>0</v>
      </c>
      <c r="N13" s="176"/>
      <c r="O13" s="177"/>
      <c r="P13" s="148">
        <f t="shared" si="4"/>
        <v>0</v>
      </c>
    </row>
    <row r="14" spans="1:16" x14ac:dyDescent="0.3">
      <c r="A14" s="182" t="s">
        <v>536</v>
      </c>
      <c r="B14" s="176"/>
      <c r="C14" s="177"/>
      <c r="D14" s="145">
        <f t="shared" si="0"/>
        <v>0</v>
      </c>
      <c r="E14" s="178"/>
      <c r="F14" s="172"/>
      <c r="G14" s="147">
        <f t="shared" si="1"/>
        <v>0</v>
      </c>
      <c r="H14" s="176"/>
      <c r="I14" s="177"/>
      <c r="J14" s="145">
        <f t="shared" si="2"/>
        <v>0</v>
      </c>
      <c r="K14" s="178"/>
      <c r="L14" s="172"/>
      <c r="M14" s="147">
        <f t="shared" si="3"/>
        <v>0</v>
      </c>
      <c r="N14" s="176"/>
      <c r="O14" s="177"/>
      <c r="P14" s="148">
        <f t="shared" si="4"/>
        <v>0</v>
      </c>
    </row>
    <row r="15" spans="1:16" x14ac:dyDescent="0.3">
      <c r="A15" s="182" t="s">
        <v>537</v>
      </c>
      <c r="B15" s="176"/>
      <c r="C15" s="177"/>
      <c r="D15" s="145">
        <f t="shared" si="0"/>
        <v>0</v>
      </c>
      <c r="E15" s="178"/>
      <c r="F15" s="172"/>
      <c r="G15" s="147">
        <f t="shared" si="1"/>
        <v>0</v>
      </c>
      <c r="H15" s="176"/>
      <c r="I15" s="177"/>
      <c r="J15" s="145">
        <f t="shared" si="2"/>
        <v>0</v>
      </c>
      <c r="K15" s="178"/>
      <c r="L15" s="172"/>
      <c r="M15" s="147">
        <f t="shared" si="3"/>
        <v>0</v>
      </c>
      <c r="N15" s="176"/>
      <c r="O15" s="177"/>
      <c r="P15" s="148">
        <f t="shared" si="4"/>
        <v>0</v>
      </c>
    </row>
    <row r="16" spans="1:16" x14ac:dyDescent="0.3">
      <c r="A16" s="182" t="s">
        <v>379</v>
      </c>
      <c r="B16" s="176"/>
      <c r="C16" s="177"/>
      <c r="D16" s="145">
        <f t="shared" si="0"/>
        <v>0</v>
      </c>
      <c r="E16" s="178"/>
      <c r="F16" s="172"/>
      <c r="G16" s="147">
        <f t="shared" si="1"/>
        <v>0</v>
      </c>
      <c r="H16" s="176"/>
      <c r="I16" s="177"/>
      <c r="J16" s="145">
        <f t="shared" si="2"/>
        <v>0</v>
      </c>
      <c r="K16" s="178"/>
      <c r="L16" s="172"/>
      <c r="M16" s="147">
        <f t="shared" si="3"/>
        <v>0</v>
      </c>
      <c r="N16" s="176"/>
      <c r="O16" s="177"/>
      <c r="P16" s="148">
        <f t="shared" si="4"/>
        <v>0</v>
      </c>
    </row>
    <row r="17" spans="1:16" x14ac:dyDescent="0.3">
      <c r="A17" s="182" t="s">
        <v>379</v>
      </c>
      <c r="B17" s="176"/>
      <c r="C17" s="177"/>
      <c r="D17" s="145">
        <f>B17*C17</f>
        <v>0</v>
      </c>
      <c r="E17" s="178"/>
      <c r="F17" s="172"/>
      <c r="G17" s="147">
        <f t="shared" si="1"/>
        <v>0</v>
      </c>
      <c r="H17" s="176"/>
      <c r="I17" s="177"/>
      <c r="J17" s="145">
        <f t="shared" si="2"/>
        <v>0</v>
      </c>
      <c r="K17" s="178"/>
      <c r="L17" s="172"/>
      <c r="M17" s="147">
        <f t="shared" si="3"/>
        <v>0</v>
      </c>
      <c r="N17" s="176"/>
      <c r="O17" s="177"/>
      <c r="P17" s="148">
        <f t="shared" si="4"/>
        <v>0</v>
      </c>
    </row>
    <row r="18" spans="1:16" s="33" customFormat="1" x14ac:dyDescent="0.3">
      <c r="A18" s="9" t="s">
        <v>39</v>
      </c>
      <c r="B18" s="85">
        <f t="shared" ref="B18:P18" si="5">SUM(B6:B17)</f>
        <v>0</v>
      </c>
      <c r="C18" s="146"/>
      <c r="D18" s="145">
        <f t="shared" si="5"/>
        <v>0</v>
      </c>
      <c r="E18" s="87">
        <f t="shared" si="5"/>
        <v>0</v>
      </c>
      <c r="F18" s="146"/>
      <c r="G18" s="147">
        <f t="shared" si="5"/>
        <v>0</v>
      </c>
      <c r="H18" s="85">
        <f t="shared" si="5"/>
        <v>0</v>
      </c>
      <c r="I18" s="146"/>
      <c r="J18" s="145">
        <f t="shared" si="5"/>
        <v>0</v>
      </c>
      <c r="K18" s="87">
        <f t="shared" si="5"/>
        <v>0</v>
      </c>
      <c r="L18" s="146"/>
      <c r="M18" s="147">
        <f t="shared" si="5"/>
        <v>0</v>
      </c>
      <c r="N18" s="85">
        <f t="shared" si="5"/>
        <v>0</v>
      </c>
      <c r="O18" s="146"/>
      <c r="P18" s="148">
        <f t="shared" si="5"/>
        <v>0</v>
      </c>
    </row>
    <row r="19" spans="1:16" x14ac:dyDescent="0.3">
      <c r="A19" s="8"/>
      <c r="P19" s="84"/>
    </row>
    <row r="20" spans="1:16" x14ac:dyDescent="0.3">
      <c r="A20" s="6" t="s">
        <v>61</v>
      </c>
      <c r="B20" s="70"/>
      <c r="C20" s="7"/>
      <c r="D20" s="81"/>
      <c r="E20" s="70"/>
      <c r="F20" s="7"/>
      <c r="G20" s="81"/>
      <c r="H20" s="70"/>
      <c r="I20" s="7"/>
      <c r="J20" s="81"/>
      <c r="K20" s="70"/>
      <c r="L20" s="7"/>
      <c r="M20" s="81"/>
      <c r="N20" s="70"/>
      <c r="O20" s="7"/>
      <c r="P20" s="83"/>
    </row>
    <row r="21" spans="1:16" x14ac:dyDescent="0.3">
      <c r="A21" s="8" t="s">
        <v>40</v>
      </c>
      <c r="B21" s="176"/>
      <c r="C21" s="177"/>
      <c r="D21" s="145">
        <f>B21*C21</f>
        <v>0</v>
      </c>
      <c r="E21" s="178"/>
      <c r="F21" s="172"/>
      <c r="G21" s="147">
        <f>E21*F21</f>
        <v>0</v>
      </c>
      <c r="H21" s="176"/>
      <c r="I21" s="177"/>
      <c r="J21" s="145">
        <f>H21*I21</f>
        <v>0</v>
      </c>
      <c r="K21" s="178"/>
      <c r="L21" s="172"/>
      <c r="M21" s="147">
        <f>K21*L21</f>
        <v>0</v>
      </c>
      <c r="N21" s="176"/>
      <c r="O21" s="177"/>
      <c r="P21" s="148">
        <f>N21*O21</f>
        <v>0</v>
      </c>
    </row>
    <row r="22" spans="1:16" x14ac:dyDescent="0.3">
      <c r="A22" s="8" t="s">
        <v>41</v>
      </c>
      <c r="B22" s="176"/>
      <c r="C22" s="177"/>
      <c r="D22" s="145">
        <f t="shared" ref="D22:D30" si="6">B22*C22</f>
        <v>0</v>
      </c>
      <c r="E22" s="178"/>
      <c r="F22" s="172"/>
      <c r="G22" s="147">
        <f t="shared" ref="G22:G30" si="7">E22*F22</f>
        <v>0</v>
      </c>
      <c r="H22" s="176"/>
      <c r="I22" s="177"/>
      <c r="J22" s="145">
        <f t="shared" ref="J22:J30" si="8">H22*I22</f>
        <v>0</v>
      </c>
      <c r="K22" s="178"/>
      <c r="L22" s="172"/>
      <c r="M22" s="147">
        <f t="shared" ref="M22:M30" si="9">K22*L22</f>
        <v>0</v>
      </c>
      <c r="N22" s="176"/>
      <c r="O22" s="177"/>
      <c r="P22" s="148">
        <f t="shared" ref="P22:P30" si="10">N22*O22</f>
        <v>0</v>
      </c>
    </row>
    <row r="23" spans="1:16" x14ac:dyDescent="0.3">
      <c r="A23" s="8" t="s">
        <v>42</v>
      </c>
      <c r="B23" s="176"/>
      <c r="C23" s="177"/>
      <c r="D23" s="145">
        <f t="shared" si="6"/>
        <v>0</v>
      </c>
      <c r="E23" s="178"/>
      <c r="F23" s="172"/>
      <c r="G23" s="147">
        <f t="shared" si="7"/>
        <v>0</v>
      </c>
      <c r="H23" s="176"/>
      <c r="I23" s="177"/>
      <c r="J23" s="145">
        <f t="shared" si="8"/>
        <v>0</v>
      </c>
      <c r="K23" s="178"/>
      <c r="L23" s="172"/>
      <c r="M23" s="147">
        <f t="shared" si="9"/>
        <v>0</v>
      </c>
      <c r="N23" s="176"/>
      <c r="O23" s="177"/>
      <c r="P23" s="148">
        <f t="shared" si="10"/>
        <v>0</v>
      </c>
    </row>
    <row r="24" spans="1:16" x14ac:dyDescent="0.3">
      <c r="A24" s="8" t="s">
        <v>43</v>
      </c>
      <c r="B24" s="176"/>
      <c r="C24" s="177"/>
      <c r="D24" s="145">
        <f t="shared" si="6"/>
        <v>0</v>
      </c>
      <c r="E24" s="178"/>
      <c r="F24" s="172"/>
      <c r="G24" s="147">
        <f t="shared" si="7"/>
        <v>0</v>
      </c>
      <c r="H24" s="176"/>
      <c r="I24" s="177"/>
      <c r="J24" s="145">
        <f t="shared" si="8"/>
        <v>0</v>
      </c>
      <c r="K24" s="178"/>
      <c r="L24" s="172"/>
      <c r="M24" s="147">
        <f t="shared" si="9"/>
        <v>0</v>
      </c>
      <c r="N24" s="176"/>
      <c r="O24" s="177"/>
      <c r="P24" s="148">
        <f t="shared" si="10"/>
        <v>0</v>
      </c>
    </row>
    <row r="25" spans="1:16" x14ac:dyDescent="0.3">
      <c r="A25" s="8" t="s">
        <v>44</v>
      </c>
      <c r="B25" s="176"/>
      <c r="C25" s="177"/>
      <c r="D25" s="145">
        <f t="shared" si="6"/>
        <v>0</v>
      </c>
      <c r="E25" s="178"/>
      <c r="F25" s="172"/>
      <c r="G25" s="147">
        <f t="shared" si="7"/>
        <v>0</v>
      </c>
      <c r="H25" s="176"/>
      <c r="I25" s="177"/>
      <c r="J25" s="145">
        <f t="shared" si="8"/>
        <v>0</v>
      </c>
      <c r="K25" s="178"/>
      <c r="L25" s="172"/>
      <c r="M25" s="147">
        <f t="shared" si="9"/>
        <v>0</v>
      </c>
      <c r="N25" s="176"/>
      <c r="O25" s="177"/>
      <c r="P25" s="148">
        <f t="shared" si="10"/>
        <v>0</v>
      </c>
    </row>
    <row r="26" spans="1:16" x14ac:dyDescent="0.3">
      <c r="A26" s="182" t="s">
        <v>379</v>
      </c>
      <c r="B26" s="176"/>
      <c r="C26" s="177"/>
      <c r="D26" s="145">
        <f t="shared" si="6"/>
        <v>0</v>
      </c>
      <c r="E26" s="178"/>
      <c r="F26" s="172"/>
      <c r="G26" s="147">
        <f t="shared" si="7"/>
        <v>0</v>
      </c>
      <c r="H26" s="176"/>
      <c r="I26" s="177"/>
      <c r="J26" s="145">
        <f t="shared" si="8"/>
        <v>0</v>
      </c>
      <c r="K26" s="178"/>
      <c r="L26" s="172"/>
      <c r="M26" s="147">
        <f t="shared" si="9"/>
        <v>0</v>
      </c>
      <c r="N26" s="176"/>
      <c r="O26" s="177"/>
      <c r="P26" s="148">
        <f t="shared" si="10"/>
        <v>0</v>
      </c>
    </row>
    <row r="27" spans="1:16" x14ac:dyDescent="0.3">
      <c r="A27" s="182" t="s">
        <v>379</v>
      </c>
      <c r="B27" s="176"/>
      <c r="C27" s="177"/>
      <c r="D27" s="145">
        <f t="shared" si="6"/>
        <v>0</v>
      </c>
      <c r="E27" s="178"/>
      <c r="F27" s="172"/>
      <c r="G27" s="147">
        <f t="shared" si="7"/>
        <v>0</v>
      </c>
      <c r="H27" s="176"/>
      <c r="I27" s="177"/>
      <c r="J27" s="145">
        <f t="shared" si="8"/>
        <v>0</v>
      </c>
      <c r="K27" s="178"/>
      <c r="L27" s="172"/>
      <c r="M27" s="147">
        <f t="shared" si="9"/>
        <v>0</v>
      </c>
      <c r="N27" s="176"/>
      <c r="O27" s="177"/>
      <c r="P27" s="148">
        <f t="shared" si="10"/>
        <v>0</v>
      </c>
    </row>
    <row r="28" spans="1:16" x14ac:dyDescent="0.3">
      <c r="A28" s="182" t="s">
        <v>379</v>
      </c>
      <c r="B28" s="176"/>
      <c r="C28" s="177"/>
      <c r="D28" s="145">
        <f t="shared" si="6"/>
        <v>0</v>
      </c>
      <c r="E28" s="178"/>
      <c r="F28" s="172"/>
      <c r="G28" s="147">
        <f t="shared" si="7"/>
        <v>0</v>
      </c>
      <c r="H28" s="176"/>
      <c r="I28" s="177"/>
      <c r="J28" s="145">
        <f t="shared" si="8"/>
        <v>0</v>
      </c>
      <c r="K28" s="178"/>
      <c r="L28" s="172"/>
      <c r="M28" s="147">
        <f t="shared" si="9"/>
        <v>0</v>
      </c>
      <c r="N28" s="176"/>
      <c r="O28" s="177"/>
      <c r="P28" s="148">
        <f t="shared" si="10"/>
        <v>0</v>
      </c>
    </row>
    <row r="29" spans="1:16" x14ac:dyDescent="0.3">
      <c r="A29" s="182" t="s">
        <v>379</v>
      </c>
      <c r="B29" s="176"/>
      <c r="C29" s="177"/>
      <c r="D29" s="145">
        <f t="shared" si="6"/>
        <v>0</v>
      </c>
      <c r="E29" s="178"/>
      <c r="F29" s="172"/>
      <c r="G29" s="147">
        <f t="shared" si="7"/>
        <v>0</v>
      </c>
      <c r="H29" s="176"/>
      <c r="I29" s="177"/>
      <c r="J29" s="145">
        <f t="shared" si="8"/>
        <v>0</v>
      </c>
      <c r="K29" s="178"/>
      <c r="L29" s="172"/>
      <c r="M29" s="147">
        <f t="shared" si="9"/>
        <v>0</v>
      </c>
      <c r="N29" s="176"/>
      <c r="O29" s="177"/>
      <c r="P29" s="148">
        <f t="shared" si="10"/>
        <v>0</v>
      </c>
    </row>
    <row r="30" spans="1:16" x14ac:dyDescent="0.3">
      <c r="A30" s="182" t="s">
        <v>379</v>
      </c>
      <c r="B30" s="176"/>
      <c r="C30" s="177"/>
      <c r="D30" s="145">
        <f t="shared" si="6"/>
        <v>0</v>
      </c>
      <c r="E30" s="178"/>
      <c r="F30" s="172"/>
      <c r="G30" s="147">
        <f t="shared" si="7"/>
        <v>0</v>
      </c>
      <c r="H30" s="176"/>
      <c r="I30" s="177"/>
      <c r="J30" s="145">
        <f t="shared" si="8"/>
        <v>0</v>
      </c>
      <c r="K30" s="178"/>
      <c r="L30" s="172"/>
      <c r="M30" s="147">
        <f t="shared" si="9"/>
        <v>0</v>
      </c>
      <c r="N30" s="176"/>
      <c r="O30" s="177"/>
      <c r="P30" s="148">
        <f t="shared" si="10"/>
        <v>0</v>
      </c>
    </row>
    <row r="31" spans="1:16" s="33" customFormat="1" x14ac:dyDescent="0.3">
      <c r="A31" s="9" t="s">
        <v>60</v>
      </c>
      <c r="B31" s="85">
        <f t="shared" ref="B31:P31" si="11">SUM(B21:B30)</f>
        <v>0</v>
      </c>
      <c r="C31"/>
      <c r="D31" s="145">
        <f t="shared" si="11"/>
        <v>0</v>
      </c>
      <c r="E31" s="87">
        <f t="shared" si="11"/>
        <v>0</v>
      </c>
      <c r="F31" s="146"/>
      <c r="G31" s="147">
        <f t="shared" si="11"/>
        <v>0</v>
      </c>
      <c r="H31" s="85">
        <f t="shared" si="11"/>
        <v>0</v>
      </c>
      <c r="I31"/>
      <c r="J31" s="145">
        <f t="shared" si="11"/>
        <v>0</v>
      </c>
      <c r="K31" s="87">
        <f t="shared" si="11"/>
        <v>0</v>
      </c>
      <c r="L31" s="146"/>
      <c r="M31" s="147">
        <f t="shared" si="11"/>
        <v>0</v>
      </c>
      <c r="N31" s="85">
        <f t="shared" si="11"/>
        <v>0</v>
      </c>
      <c r="O31"/>
      <c r="P31" s="148">
        <f t="shared" si="11"/>
        <v>0</v>
      </c>
    </row>
    <row r="32" spans="1:16" x14ac:dyDescent="0.3">
      <c r="A32" s="8"/>
      <c r="C32"/>
      <c r="D32"/>
      <c r="E32"/>
      <c r="F32"/>
      <c r="G32"/>
      <c r="H32"/>
      <c r="I32"/>
      <c r="J32"/>
      <c r="K32"/>
      <c r="L32"/>
      <c r="M32"/>
      <c r="N32"/>
      <c r="O32"/>
      <c r="P32" s="149"/>
    </row>
    <row r="33" spans="1:16" s="33" customFormat="1" ht="17.25" thickBot="1" x14ac:dyDescent="0.35">
      <c r="A33" s="11" t="s">
        <v>45</v>
      </c>
      <c r="B33" s="88">
        <f t="shared" ref="B33:P33" si="12">B18+B31</f>
        <v>0</v>
      </c>
      <c r="C33" s="150"/>
      <c r="D33" s="151">
        <f t="shared" si="12"/>
        <v>0</v>
      </c>
      <c r="E33" s="89">
        <f t="shared" si="12"/>
        <v>0</v>
      </c>
      <c r="F33" s="142"/>
      <c r="G33" s="147">
        <f t="shared" si="12"/>
        <v>0</v>
      </c>
      <c r="H33" s="88">
        <f t="shared" si="12"/>
        <v>0</v>
      </c>
      <c r="I33" s="150"/>
      <c r="J33" s="151">
        <f t="shared" si="12"/>
        <v>0</v>
      </c>
      <c r="K33" s="89">
        <f t="shared" si="12"/>
        <v>0</v>
      </c>
      <c r="L33" s="142"/>
      <c r="M33" s="90">
        <f t="shared" si="12"/>
        <v>0</v>
      </c>
      <c r="N33" s="88">
        <f t="shared" si="12"/>
        <v>0</v>
      </c>
      <c r="O33" s="150"/>
      <c r="P33" s="152">
        <f t="shared" si="12"/>
        <v>0</v>
      </c>
    </row>
    <row r="34" spans="1:16" customFormat="1" ht="15" x14ac:dyDescent="0.25">
      <c r="B34" s="86"/>
      <c r="D34" s="82"/>
      <c r="E34" s="86"/>
      <c r="G34" s="82"/>
      <c r="H34" s="86"/>
      <c r="J34" s="82"/>
      <c r="K34" s="86"/>
      <c r="M34" s="82"/>
      <c r="N34" s="86"/>
      <c r="P34" s="82"/>
    </row>
    <row r="35" spans="1:16" customFormat="1" ht="15.75" thickBot="1" x14ac:dyDescent="0.3">
      <c r="B35" s="86"/>
      <c r="D35" s="82"/>
      <c r="E35" s="86"/>
      <c r="G35" s="82"/>
      <c r="H35" s="86"/>
      <c r="J35" s="82"/>
      <c r="K35" s="86"/>
      <c r="M35" s="82"/>
      <c r="N35" s="86"/>
      <c r="P35" s="82"/>
    </row>
    <row r="36" spans="1:16" ht="15" customHeight="1" x14ac:dyDescent="0.3">
      <c r="A36" s="220" t="s">
        <v>64</v>
      </c>
      <c r="B36" s="203" t="s">
        <v>4</v>
      </c>
      <c r="C36" s="203"/>
      <c r="D36" s="203"/>
      <c r="E36" s="203" t="s">
        <v>18</v>
      </c>
      <c r="F36" s="203"/>
      <c r="G36" s="203"/>
      <c r="H36" s="203" t="s">
        <v>19</v>
      </c>
      <c r="I36" s="203"/>
      <c r="J36" s="203"/>
      <c r="K36" s="203" t="s">
        <v>20</v>
      </c>
      <c r="L36" s="203"/>
      <c r="M36" s="203"/>
      <c r="N36" s="203" t="s">
        <v>21</v>
      </c>
      <c r="O36" s="203"/>
      <c r="P36" s="204"/>
    </row>
    <row r="37" spans="1:16" s="14" customFormat="1" ht="33" x14ac:dyDescent="0.25">
      <c r="A37" s="221"/>
      <c r="B37" s="12" t="s">
        <v>56</v>
      </c>
      <c r="C37" s="12" t="s">
        <v>58</v>
      </c>
      <c r="D37" s="12" t="s">
        <v>31</v>
      </c>
      <c r="E37" s="12" t="s">
        <v>56</v>
      </c>
      <c r="F37" s="12" t="s">
        <v>58</v>
      </c>
      <c r="G37" s="12" t="s">
        <v>31</v>
      </c>
      <c r="H37" s="12" t="s">
        <v>56</v>
      </c>
      <c r="I37" s="12" t="s">
        <v>58</v>
      </c>
      <c r="J37" s="12" t="s">
        <v>31</v>
      </c>
      <c r="K37" s="12" t="s">
        <v>56</v>
      </c>
      <c r="L37" s="12" t="s">
        <v>58</v>
      </c>
      <c r="M37" s="12" t="s">
        <v>31</v>
      </c>
      <c r="N37" s="12" t="s">
        <v>56</v>
      </c>
      <c r="O37" s="12" t="s">
        <v>58</v>
      </c>
      <c r="P37" s="13" t="s">
        <v>31</v>
      </c>
    </row>
    <row r="38" spans="1:16" x14ac:dyDescent="0.3">
      <c r="A38" s="6" t="s">
        <v>62</v>
      </c>
      <c r="B38" s="70"/>
      <c r="C38" s="7"/>
      <c r="D38" s="81"/>
      <c r="E38" s="70"/>
      <c r="F38" s="7"/>
      <c r="G38" s="81"/>
      <c r="H38" s="70"/>
      <c r="I38" s="7"/>
      <c r="J38" s="81"/>
      <c r="K38" s="70"/>
      <c r="L38" s="7"/>
      <c r="M38" s="81"/>
      <c r="N38" s="70"/>
      <c r="O38" s="7"/>
      <c r="P38" s="83"/>
    </row>
    <row r="39" spans="1:16" x14ac:dyDescent="0.3">
      <c r="A39" s="8" t="s">
        <v>46</v>
      </c>
      <c r="B39" s="176"/>
      <c r="C39" s="177"/>
      <c r="D39" s="145">
        <f>B39*C39</f>
        <v>0</v>
      </c>
      <c r="E39" s="178"/>
      <c r="F39" s="172"/>
      <c r="G39" s="147">
        <f>E39*F39</f>
        <v>0</v>
      </c>
      <c r="H39" s="176"/>
      <c r="I39" s="177"/>
      <c r="J39" s="145">
        <f>H39*I39</f>
        <v>0</v>
      </c>
      <c r="K39" s="178"/>
      <c r="L39" s="172"/>
      <c r="M39" s="147">
        <f t="shared" ref="M39:M50" si="13">K39*L39</f>
        <v>0</v>
      </c>
      <c r="N39" s="176"/>
      <c r="O39" s="177"/>
      <c r="P39" s="148">
        <f>N39*O39</f>
        <v>0</v>
      </c>
    </row>
    <row r="40" spans="1:16" x14ac:dyDescent="0.3">
      <c r="A40" s="8" t="s">
        <v>47</v>
      </c>
      <c r="B40" s="176"/>
      <c r="C40" s="177"/>
      <c r="D40" s="145">
        <f t="shared" ref="D40:D50" si="14">B40*C40</f>
        <v>0</v>
      </c>
      <c r="E40" s="178"/>
      <c r="F40" s="172"/>
      <c r="G40" s="147">
        <f t="shared" ref="G40:G50" si="15">E40*F40</f>
        <v>0</v>
      </c>
      <c r="H40" s="176"/>
      <c r="I40" s="177"/>
      <c r="J40" s="145">
        <f t="shared" ref="J40:J50" si="16">H40*I40</f>
        <v>0</v>
      </c>
      <c r="K40" s="178"/>
      <c r="L40" s="172"/>
      <c r="M40" s="147">
        <f t="shared" si="13"/>
        <v>0</v>
      </c>
      <c r="N40" s="176"/>
      <c r="O40" s="177"/>
      <c r="P40" s="148">
        <f t="shared" ref="P40:P50" si="17">N40*O40</f>
        <v>0</v>
      </c>
    </row>
    <row r="41" spans="1:16" x14ac:dyDescent="0.3">
      <c r="A41" s="8" t="s">
        <v>48</v>
      </c>
      <c r="B41" s="176"/>
      <c r="C41" s="177"/>
      <c r="D41" s="145">
        <f t="shared" si="14"/>
        <v>0</v>
      </c>
      <c r="E41" s="178"/>
      <c r="F41" s="172"/>
      <c r="G41" s="147">
        <f t="shared" si="15"/>
        <v>0</v>
      </c>
      <c r="H41" s="176"/>
      <c r="I41" s="177"/>
      <c r="J41" s="145">
        <f t="shared" si="16"/>
        <v>0</v>
      </c>
      <c r="K41" s="178"/>
      <c r="L41" s="172"/>
      <c r="M41" s="147">
        <f t="shared" si="13"/>
        <v>0</v>
      </c>
      <c r="N41" s="176"/>
      <c r="O41" s="177"/>
      <c r="P41" s="148">
        <f t="shared" si="17"/>
        <v>0</v>
      </c>
    </row>
    <row r="42" spans="1:16" x14ac:dyDescent="0.3">
      <c r="A42" s="8" t="s">
        <v>49</v>
      </c>
      <c r="B42" s="176"/>
      <c r="C42" s="177"/>
      <c r="D42" s="145">
        <f t="shared" si="14"/>
        <v>0</v>
      </c>
      <c r="E42" s="178"/>
      <c r="F42" s="172"/>
      <c r="G42" s="147">
        <f t="shared" si="15"/>
        <v>0</v>
      </c>
      <c r="H42" s="176"/>
      <c r="I42" s="177"/>
      <c r="J42" s="145">
        <f t="shared" si="16"/>
        <v>0</v>
      </c>
      <c r="K42" s="178"/>
      <c r="L42" s="172"/>
      <c r="M42" s="147">
        <f t="shared" si="13"/>
        <v>0</v>
      </c>
      <c r="N42" s="176"/>
      <c r="O42" s="177"/>
      <c r="P42" s="148">
        <f t="shared" si="17"/>
        <v>0</v>
      </c>
    </row>
    <row r="43" spans="1:16" x14ac:dyDescent="0.3">
      <c r="A43" s="8" t="s">
        <v>50</v>
      </c>
      <c r="B43" s="176"/>
      <c r="C43" s="177"/>
      <c r="D43" s="145">
        <f t="shared" si="14"/>
        <v>0</v>
      </c>
      <c r="E43" s="178"/>
      <c r="F43" s="172"/>
      <c r="G43" s="147">
        <f t="shared" si="15"/>
        <v>0</v>
      </c>
      <c r="H43" s="176"/>
      <c r="I43" s="177"/>
      <c r="J43" s="145">
        <f t="shared" si="16"/>
        <v>0</v>
      </c>
      <c r="K43" s="178"/>
      <c r="L43" s="172"/>
      <c r="M43" s="147">
        <f t="shared" si="13"/>
        <v>0</v>
      </c>
      <c r="N43" s="176"/>
      <c r="O43" s="177"/>
      <c r="P43" s="148">
        <f t="shared" si="17"/>
        <v>0</v>
      </c>
    </row>
    <row r="44" spans="1:16" x14ac:dyDescent="0.3">
      <c r="A44" s="8" t="s">
        <v>51</v>
      </c>
      <c r="B44" s="176"/>
      <c r="C44" s="177"/>
      <c r="D44" s="145">
        <f t="shared" si="14"/>
        <v>0</v>
      </c>
      <c r="E44" s="178"/>
      <c r="F44" s="172"/>
      <c r="G44" s="147">
        <f t="shared" si="15"/>
        <v>0</v>
      </c>
      <c r="H44" s="176"/>
      <c r="I44" s="177"/>
      <c r="J44" s="145">
        <f t="shared" si="16"/>
        <v>0</v>
      </c>
      <c r="K44" s="178"/>
      <c r="L44" s="172"/>
      <c r="M44" s="147">
        <f t="shared" si="13"/>
        <v>0</v>
      </c>
      <c r="N44" s="176"/>
      <c r="O44" s="177"/>
      <c r="P44" s="148">
        <f t="shared" si="17"/>
        <v>0</v>
      </c>
    </row>
    <row r="45" spans="1:16" x14ac:dyDescent="0.3">
      <c r="A45" s="8" t="s">
        <v>52</v>
      </c>
      <c r="B45" s="176"/>
      <c r="C45" s="177"/>
      <c r="D45" s="145">
        <f t="shared" si="14"/>
        <v>0</v>
      </c>
      <c r="E45" s="178"/>
      <c r="F45" s="172"/>
      <c r="G45" s="147">
        <f t="shared" si="15"/>
        <v>0</v>
      </c>
      <c r="H45" s="176"/>
      <c r="I45" s="177"/>
      <c r="J45" s="145">
        <f t="shared" si="16"/>
        <v>0</v>
      </c>
      <c r="K45" s="178"/>
      <c r="L45" s="172"/>
      <c r="M45" s="147">
        <f t="shared" si="13"/>
        <v>0</v>
      </c>
      <c r="N45" s="176"/>
      <c r="O45" s="177"/>
      <c r="P45" s="148">
        <f t="shared" si="17"/>
        <v>0</v>
      </c>
    </row>
    <row r="46" spans="1:16" x14ac:dyDescent="0.3">
      <c r="A46" s="182" t="s">
        <v>379</v>
      </c>
      <c r="B46" s="176"/>
      <c r="C46" s="177"/>
      <c r="D46" s="145">
        <f t="shared" si="14"/>
        <v>0</v>
      </c>
      <c r="E46" s="178"/>
      <c r="F46" s="172"/>
      <c r="G46" s="147">
        <f t="shared" si="15"/>
        <v>0</v>
      </c>
      <c r="H46" s="176"/>
      <c r="I46" s="177"/>
      <c r="J46" s="145">
        <f t="shared" si="16"/>
        <v>0</v>
      </c>
      <c r="K46" s="178"/>
      <c r="L46" s="172"/>
      <c r="M46" s="147">
        <f t="shared" si="13"/>
        <v>0</v>
      </c>
      <c r="N46" s="176"/>
      <c r="O46" s="177"/>
      <c r="P46" s="148">
        <f t="shared" si="17"/>
        <v>0</v>
      </c>
    </row>
    <row r="47" spans="1:16" x14ac:dyDescent="0.3">
      <c r="A47" s="182" t="s">
        <v>379</v>
      </c>
      <c r="B47" s="176"/>
      <c r="C47" s="177"/>
      <c r="D47" s="145">
        <f t="shared" si="14"/>
        <v>0</v>
      </c>
      <c r="E47" s="178"/>
      <c r="F47" s="172"/>
      <c r="G47" s="147">
        <f t="shared" si="15"/>
        <v>0</v>
      </c>
      <c r="H47" s="176"/>
      <c r="I47" s="177"/>
      <c r="J47" s="145">
        <f t="shared" si="16"/>
        <v>0</v>
      </c>
      <c r="K47" s="178"/>
      <c r="L47" s="172"/>
      <c r="M47" s="147">
        <f t="shared" si="13"/>
        <v>0</v>
      </c>
      <c r="N47" s="176"/>
      <c r="O47" s="177"/>
      <c r="P47" s="148">
        <f t="shared" si="17"/>
        <v>0</v>
      </c>
    </row>
    <row r="48" spans="1:16" x14ac:dyDescent="0.3">
      <c r="A48" s="182" t="s">
        <v>379</v>
      </c>
      <c r="B48" s="176"/>
      <c r="C48" s="177"/>
      <c r="D48" s="145">
        <f t="shared" si="14"/>
        <v>0</v>
      </c>
      <c r="E48" s="178"/>
      <c r="F48" s="172"/>
      <c r="G48" s="147">
        <f t="shared" si="15"/>
        <v>0</v>
      </c>
      <c r="H48" s="176"/>
      <c r="I48" s="177"/>
      <c r="J48" s="145">
        <f t="shared" si="16"/>
        <v>0</v>
      </c>
      <c r="K48" s="178"/>
      <c r="L48" s="172"/>
      <c r="M48" s="147">
        <f t="shared" si="13"/>
        <v>0</v>
      </c>
      <c r="N48" s="176"/>
      <c r="O48" s="177"/>
      <c r="P48" s="148">
        <f t="shared" si="17"/>
        <v>0</v>
      </c>
    </row>
    <row r="49" spans="1:16" x14ac:dyDescent="0.3">
      <c r="A49" s="182" t="s">
        <v>379</v>
      </c>
      <c r="B49" s="176"/>
      <c r="C49" s="177"/>
      <c r="D49" s="145">
        <f t="shared" si="14"/>
        <v>0</v>
      </c>
      <c r="E49" s="178"/>
      <c r="F49" s="172"/>
      <c r="G49" s="147">
        <f t="shared" si="15"/>
        <v>0</v>
      </c>
      <c r="H49" s="176"/>
      <c r="I49" s="177"/>
      <c r="J49" s="145">
        <f t="shared" si="16"/>
        <v>0</v>
      </c>
      <c r="K49" s="178"/>
      <c r="L49" s="172"/>
      <c r="M49" s="147">
        <f t="shared" si="13"/>
        <v>0</v>
      </c>
      <c r="N49" s="176"/>
      <c r="O49" s="177"/>
      <c r="P49" s="148">
        <f t="shared" si="17"/>
        <v>0</v>
      </c>
    </row>
    <row r="50" spans="1:16" x14ac:dyDescent="0.3">
      <c r="A50" s="182" t="s">
        <v>379</v>
      </c>
      <c r="B50" s="176"/>
      <c r="C50" s="177"/>
      <c r="D50" s="145">
        <f t="shared" si="14"/>
        <v>0</v>
      </c>
      <c r="E50" s="178"/>
      <c r="F50" s="172"/>
      <c r="G50" s="147">
        <f t="shared" si="15"/>
        <v>0</v>
      </c>
      <c r="H50" s="176"/>
      <c r="I50" s="177"/>
      <c r="J50" s="145">
        <f t="shared" si="16"/>
        <v>0</v>
      </c>
      <c r="K50" s="178"/>
      <c r="L50" s="172"/>
      <c r="M50" s="147">
        <f t="shared" si="13"/>
        <v>0</v>
      </c>
      <c r="N50" s="176"/>
      <c r="O50" s="177"/>
      <c r="P50" s="148">
        <f t="shared" si="17"/>
        <v>0</v>
      </c>
    </row>
    <row r="51" spans="1:16" s="33" customFormat="1" x14ac:dyDescent="0.3">
      <c r="A51" s="9" t="s">
        <v>53</v>
      </c>
      <c r="B51"/>
      <c r="C51"/>
      <c r="D51" s="145">
        <f>SUM(D39:D50)</f>
        <v>0</v>
      </c>
      <c r="E51"/>
      <c r="F51"/>
      <c r="G51" s="147">
        <f>SUM(G39:G50)</f>
        <v>0</v>
      </c>
      <c r="H51"/>
      <c r="I51"/>
      <c r="J51" s="145">
        <f>SUM(J39:J50)</f>
        <v>0</v>
      </c>
      <c r="K51"/>
      <c r="L51"/>
      <c r="M51" s="147">
        <f>SUM(M39:M50)</f>
        <v>0</v>
      </c>
      <c r="N51"/>
      <c r="O51"/>
      <c r="P51" s="148">
        <f>SUM(P39:P50)</f>
        <v>0</v>
      </c>
    </row>
    <row r="52" spans="1:16" x14ac:dyDescent="0.3">
      <c r="A52" s="8"/>
      <c r="P52" s="84"/>
    </row>
    <row r="53" spans="1:16" x14ac:dyDescent="0.3">
      <c r="A53" s="6" t="s">
        <v>63</v>
      </c>
      <c r="B53" s="70"/>
      <c r="C53" s="7"/>
      <c r="D53" s="81"/>
      <c r="E53" s="70"/>
      <c r="F53" s="7"/>
      <c r="G53" s="81"/>
      <c r="H53" s="70"/>
      <c r="I53" s="7"/>
      <c r="J53" s="81"/>
      <c r="K53" s="70"/>
      <c r="L53" s="7"/>
      <c r="M53" s="81"/>
      <c r="N53" s="70"/>
      <c r="O53" s="7"/>
      <c r="P53" s="83"/>
    </row>
    <row r="54" spans="1:16" x14ac:dyDescent="0.3">
      <c r="A54" s="8" t="s">
        <v>46</v>
      </c>
      <c r="B54" s="176"/>
      <c r="C54" s="177"/>
      <c r="D54" s="145">
        <f>B54*C54</f>
        <v>0</v>
      </c>
      <c r="E54" s="178"/>
      <c r="F54" s="172"/>
      <c r="G54" s="147">
        <f>E54*F54</f>
        <v>0</v>
      </c>
      <c r="H54" s="176"/>
      <c r="I54" s="177"/>
      <c r="J54" s="145">
        <f t="shared" ref="J54:J65" si="18">H54*I54</f>
        <v>0</v>
      </c>
      <c r="K54" s="178"/>
      <c r="L54" s="172"/>
      <c r="M54" s="147">
        <f t="shared" ref="M54:M65" si="19">K54*L54</f>
        <v>0</v>
      </c>
      <c r="N54" s="176"/>
      <c r="O54" s="177"/>
      <c r="P54" s="148">
        <f t="shared" ref="P54:P65" si="20">N54*O54</f>
        <v>0</v>
      </c>
    </row>
    <row r="55" spans="1:16" x14ac:dyDescent="0.3">
      <c r="A55" s="8" t="s">
        <v>47</v>
      </c>
      <c r="B55" s="176"/>
      <c r="C55" s="177"/>
      <c r="D55" s="145">
        <f t="shared" ref="D55:D65" si="21">B55*C55</f>
        <v>0</v>
      </c>
      <c r="E55" s="178"/>
      <c r="F55" s="172"/>
      <c r="G55" s="147">
        <f t="shared" ref="G55:G65" si="22">E55*F55</f>
        <v>0</v>
      </c>
      <c r="H55" s="176"/>
      <c r="I55" s="177"/>
      <c r="J55" s="145">
        <f t="shared" si="18"/>
        <v>0</v>
      </c>
      <c r="K55" s="178"/>
      <c r="L55" s="172"/>
      <c r="M55" s="147">
        <f t="shared" si="19"/>
        <v>0</v>
      </c>
      <c r="N55" s="176"/>
      <c r="O55" s="177"/>
      <c r="P55" s="148">
        <f t="shared" si="20"/>
        <v>0</v>
      </c>
    </row>
    <row r="56" spans="1:16" x14ac:dyDescent="0.3">
      <c r="A56" s="8" t="s">
        <v>48</v>
      </c>
      <c r="B56" s="176"/>
      <c r="C56" s="177"/>
      <c r="D56" s="145">
        <f t="shared" si="21"/>
        <v>0</v>
      </c>
      <c r="E56" s="178"/>
      <c r="F56" s="172"/>
      <c r="G56" s="147">
        <f t="shared" si="22"/>
        <v>0</v>
      </c>
      <c r="H56" s="176"/>
      <c r="I56" s="177"/>
      <c r="J56" s="145">
        <f t="shared" si="18"/>
        <v>0</v>
      </c>
      <c r="K56" s="178"/>
      <c r="L56" s="172"/>
      <c r="M56" s="147">
        <f t="shared" si="19"/>
        <v>0</v>
      </c>
      <c r="N56" s="176"/>
      <c r="O56" s="177"/>
      <c r="P56" s="148">
        <f t="shared" si="20"/>
        <v>0</v>
      </c>
    </row>
    <row r="57" spans="1:16" x14ac:dyDescent="0.3">
      <c r="A57" s="8" t="s">
        <v>52</v>
      </c>
      <c r="B57" s="176"/>
      <c r="C57" s="177"/>
      <c r="D57" s="145">
        <f t="shared" si="21"/>
        <v>0</v>
      </c>
      <c r="E57" s="178"/>
      <c r="F57" s="172"/>
      <c r="G57" s="147">
        <f t="shared" si="22"/>
        <v>0</v>
      </c>
      <c r="H57" s="176"/>
      <c r="I57" s="177"/>
      <c r="J57" s="145">
        <f t="shared" si="18"/>
        <v>0</v>
      </c>
      <c r="K57" s="178"/>
      <c r="L57" s="172"/>
      <c r="M57" s="147">
        <f t="shared" si="19"/>
        <v>0</v>
      </c>
      <c r="N57" s="176"/>
      <c r="O57" s="177"/>
      <c r="P57" s="148">
        <f t="shared" si="20"/>
        <v>0</v>
      </c>
    </row>
    <row r="58" spans="1:16" x14ac:dyDescent="0.3">
      <c r="A58" s="8" t="s">
        <v>50</v>
      </c>
      <c r="B58" s="176"/>
      <c r="C58" s="177"/>
      <c r="D58" s="145">
        <f t="shared" si="21"/>
        <v>0</v>
      </c>
      <c r="E58" s="178"/>
      <c r="F58" s="172"/>
      <c r="G58" s="147">
        <f t="shared" si="22"/>
        <v>0</v>
      </c>
      <c r="H58" s="176"/>
      <c r="I58" s="177"/>
      <c r="J58" s="145">
        <f t="shared" si="18"/>
        <v>0</v>
      </c>
      <c r="K58" s="178"/>
      <c r="L58" s="172"/>
      <c r="M58" s="147">
        <f t="shared" si="19"/>
        <v>0</v>
      </c>
      <c r="N58" s="176"/>
      <c r="O58" s="177"/>
      <c r="P58" s="148">
        <f t="shared" si="20"/>
        <v>0</v>
      </c>
    </row>
    <row r="59" spans="1:16" x14ac:dyDescent="0.3">
      <c r="A59" s="8" t="s">
        <v>51</v>
      </c>
      <c r="B59" s="176"/>
      <c r="C59" s="177"/>
      <c r="D59" s="145">
        <f t="shared" si="21"/>
        <v>0</v>
      </c>
      <c r="E59" s="178"/>
      <c r="F59" s="172"/>
      <c r="G59" s="147">
        <f t="shared" si="22"/>
        <v>0</v>
      </c>
      <c r="H59" s="176"/>
      <c r="I59" s="177"/>
      <c r="J59" s="145">
        <f t="shared" si="18"/>
        <v>0</v>
      </c>
      <c r="K59" s="178"/>
      <c r="L59" s="172"/>
      <c r="M59" s="147">
        <f t="shared" si="19"/>
        <v>0</v>
      </c>
      <c r="N59" s="176"/>
      <c r="O59" s="177"/>
      <c r="P59" s="148">
        <f t="shared" si="20"/>
        <v>0</v>
      </c>
    </row>
    <row r="60" spans="1:16" x14ac:dyDescent="0.3">
      <c r="A60" s="8" t="s">
        <v>49</v>
      </c>
      <c r="B60" s="176"/>
      <c r="C60" s="177"/>
      <c r="D60" s="145">
        <f t="shared" si="21"/>
        <v>0</v>
      </c>
      <c r="E60" s="178"/>
      <c r="F60" s="172"/>
      <c r="G60" s="147">
        <f t="shared" si="22"/>
        <v>0</v>
      </c>
      <c r="H60" s="176"/>
      <c r="I60" s="177"/>
      <c r="J60" s="145">
        <f t="shared" si="18"/>
        <v>0</v>
      </c>
      <c r="K60" s="178"/>
      <c r="L60" s="172"/>
      <c r="M60" s="147">
        <f t="shared" si="19"/>
        <v>0</v>
      </c>
      <c r="N60" s="176"/>
      <c r="O60" s="177"/>
      <c r="P60" s="148">
        <f t="shared" si="20"/>
        <v>0</v>
      </c>
    </row>
    <row r="61" spans="1:16" x14ac:dyDescent="0.3">
      <c r="A61" s="182" t="s">
        <v>379</v>
      </c>
      <c r="B61" s="176"/>
      <c r="C61" s="177"/>
      <c r="D61" s="145">
        <f t="shared" si="21"/>
        <v>0</v>
      </c>
      <c r="E61" s="178"/>
      <c r="F61" s="172"/>
      <c r="G61" s="147">
        <f t="shared" si="22"/>
        <v>0</v>
      </c>
      <c r="H61" s="176"/>
      <c r="I61" s="177"/>
      <c r="J61" s="145">
        <f t="shared" si="18"/>
        <v>0</v>
      </c>
      <c r="K61" s="178"/>
      <c r="L61" s="172"/>
      <c r="M61" s="147">
        <f t="shared" si="19"/>
        <v>0</v>
      </c>
      <c r="N61" s="176"/>
      <c r="O61" s="177"/>
      <c r="P61" s="148">
        <f t="shared" si="20"/>
        <v>0</v>
      </c>
    </row>
    <row r="62" spans="1:16" x14ac:dyDescent="0.3">
      <c r="A62" s="182" t="s">
        <v>379</v>
      </c>
      <c r="B62" s="176"/>
      <c r="C62" s="177"/>
      <c r="D62" s="145">
        <f t="shared" si="21"/>
        <v>0</v>
      </c>
      <c r="E62" s="178"/>
      <c r="F62" s="172"/>
      <c r="G62" s="147">
        <f t="shared" si="22"/>
        <v>0</v>
      </c>
      <c r="H62" s="176"/>
      <c r="I62" s="177"/>
      <c r="J62" s="145">
        <f t="shared" si="18"/>
        <v>0</v>
      </c>
      <c r="K62" s="178"/>
      <c r="L62" s="172"/>
      <c r="M62" s="147">
        <f t="shared" si="19"/>
        <v>0</v>
      </c>
      <c r="N62" s="176"/>
      <c r="O62" s="177"/>
      <c r="P62" s="148">
        <f t="shared" si="20"/>
        <v>0</v>
      </c>
    </row>
    <row r="63" spans="1:16" x14ac:dyDescent="0.3">
      <c r="A63" s="182" t="s">
        <v>379</v>
      </c>
      <c r="B63" s="176"/>
      <c r="C63" s="177"/>
      <c r="D63" s="145">
        <f t="shared" si="21"/>
        <v>0</v>
      </c>
      <c r="E63" s="178"/>
      <c r="F63" s="172"/>
      <c r="G63" s="147">
        <f t="shared" si="22"/>
        <v>0</v>
      </c>
      <c r="H63" s="176"/>
      <c r="I63" s="177"/>
      <c r="J63" s="145">
        <f t="shared" si="18"/>
        <v>0</v>
      </c>
      <c r="K63" s="178"/>
      <c r="L63" s="172"/>
      <c r="M63" s="147">
        <f t="shared" si="19"/>
        <v>0</v>
      </c>
      <c r="N63" s="176"/>
      <c r="O63" s="177"/>
      <c r="P63" s="148">
        <f t="shared" si="20"/>
        <v>0</v>
      </c>
    </row>
    <row r="64" spans="1:16" x14ac:dyDescent="0.3">
      <c r="A64" s="182" t="s">
        <v>379</v>
      </c>
      <c r="B64" s="176"/>
      <c r="C64" s="177"/>
      <c r="D64" s="145">
        <f t="shared" si="21"/>
        <v>0</v>
      </c>
      <c r="E64" s="178"/>
      <c r="F64" s="172"/>
      <c r="G64" s="147">
        <f t="shared" si="22"/>
        <v>0</v>
      </c>
      <c r="H64" s="176"/>
      <c r="I64" s="177"/>
      <c r="J64" s="145">
        <f t="shared" si="18"/>
        <v>0</v>
      </c>
      <c r="K64" s="178"/>
      <c r="L64" s="172"/>
      <c r="M64" s="147">
        <f t="shared" si="19"/>
        <v>0</v>
      </c>
      <c r="N64" s="176"/>
      <c r="O64" s="177"/>
      <c r="P64" s="148">
        <f t="shared" si="20"/>
        <v>0</v>
      </c>
    </row>
    <row r="65" spans="1:16" x14ac:dyDescent="0.3">
      <c r="A65" s="182" t="s">
        <v>379</v>
      </c>
      <c r="B65" s="176"/>
      <c r="C65" s="177"/>
      <c r="D65" s="145">
        <f t="shared" si="21"/>
        <v>0</v>
      </c>
      <c r="E65" s="178"/>
      <c r="F65" s="172"/>
      <c r="G65" s="147">
        <f t="shared" si="22"/>
        <v>0</v>
      </c>
      <c r="H65" s="176"/>
      <c r="I65" s="177"/>
      <c r="J65" s="145">
        <f t="shared" si="18"/>
        <v>0</v>
      </c>
      <c r="K65" s="178"/>
      <c r="L65" s="172"/>
      <c r="M65" s="147">
        <f t="shared" si="19"/>
        <v>0</v>
      </c>
      <c r="N65" s="176"/>
      <c r="O65" s="177"/>
      <c r="P65" s="148">
        <f t="shared" si="20"/>
        <v>0</v>
      </c>
    </row>
    <row r="66" spans="1:16" s="33" customFormat="1" x14ac:dyDescent="0.3">
      <c r="A66" s="9" t="s">
        <v>54</v>
      </c>
      <c r="B66"/>
      <c r="C66"/>
      <c r="D66" s="145">
        <f>SUM(D54:D65)</f>
        <v>0</v>
      </c>
      <c r="E66"/>
      <c r="F66"/>
      <c r="G66" s="147">
        <f>SUM(G54:G65)</f>
        <v>0</v>
      </c>
      <c r="H66"/>
      <c r="I66"/>
      <c r="J66" s="145">
        <f>SUM(J54:J65)</f>
        <v>0</v>
      </c>
      <c r="K66"/>
      <c r="L66"/>
      <c r="M66" s="147">
        <f>SUM(M54:M65)</f>
        <v>0</v>
      </c>
      <c r="N66"/>
      <c r="O66"/>
      <c r="P66" s="148">
        <f>SUM(P54:P65)</f>
        <v>0</v>
      </c>
    </row>
    <row r="67" spans="1:16" x14ac:dyDescent="0.3">
      <c r="A67" s="15"/>
      <c r="P67" s="84"/>
    </row>
    <row r="68" spans="1:16" s="33" customFormat="1" ht="17.25" thickBot="1" x14ac:dyDescent="0.35">
      <c r="A68" s="11" t="s">
        <v>55</v>
      </c>
      <c r="B68" s="142"/>
      <c r="C68" s="142"/>
      <c r="D68" s="151">
        <f>D51+D66</f>
        <v>0</v>
      </c>
      <c r="E68" s="142"/>
      <c r="F68" s="142"/>
      <c r="G68" s="157">
        <f>G51+G66</f>
        <v>0</v>
      </c>
      <c r="H68" s="142"/>
      <c r="I68" s="142"/>
      <c r="J68" s="151">
        <f>J51+J66</f>
        <v>0</v>
      </c>
      <c r="K68" s="142"/>
      <c r="L68" s="142"/>
      <c r="M68" s="157">
        <f>M51+M66</f>
        <v>0</v>
      </c>
      <c r="N68" s="142"/>
      <c r="O68" s="142"/>
      <c r="P68" s="152">
        <f>P51+P66</f>
        <v>0</v>
      </c>
    </row>
    <row r="69" spans="1:16" ht="17.25" thickBot="1" x14ac:dyDescent="0.35">
      <c r="A69" s="76"/>
    </row>
    <row r="70" spans="1:16" s="33" customFormat="1" x14ac:dyDescent="0.3">
      <c r="A70" s="78" t="s">
        <v>110</v>
      </c>
      <c r="B70" s="96">
        <f>B18+B51</f>
        <v>0</v>
      </c>
      <c r="C70" s="143"/>
      <c r="D70" s="154">
        <f>D18+D51</f>
        <v>0</v>
      </c>
      <c r="E70" s="97">
        <f>E18+E51</f>
        <v>0</v>
      </c>
      <c r="F70" s="143"/>
      <c r="G70" s="155">
        <f>G18+G51</f>
        <v>0</v>
      </c>
      <c r="H70" s="96">
        <f>H18+H51</f>
        <v>0</v>
      </c>
      <c r="I70" s="143"/>
      <c r="J70" s="154">
        <f>J18+J51</f>
        <v>0</v>
      </c>
      <c r="K70" s="97">
        <f>K18+K51</f>
        <v>0</v>
      </c>
      <c r="L70" s="143"/>
      <c r="M70" s="98">
        <f>M18+M51</f>
        <v>0</v>
      </c>
      <c r="N70" s="96">
        <f>N18+N51</f>
        <v>0</v>
      </c>
      <c r="O70" s="143"/>
      <c r="P70" s="156">
        <f>P18+P51</f>
        <v>0</v>
      </c>
    </row>
    <row r="71" spans="1:16" x14ac:dyDescent="0.3">
      <c r="A71" s="15"/>
      <c r="C71" s="91"/>
      <c r="D71" s="93"/>
      <c r="F71" s="91"/>
      <c r="G71" s="93"/>
      <c r="I71" s="91"/>
      <c r="J71" s="93"/>
      <c r="L71" s="91"/>
      <c r="M71" s="93"/>
      <c r="O71" s="91"/>
      <c r="P71" s="95"/>
    </row>
    <row r="72" spans="1:16" s="33" customFormat="1" ht="17.25" thickBot="1" x14ac:dyDescent="0.35">
      <c r="A72" s="77" t="s">
        <v>65</v>
      </c>
      <c r="B72" s="88">
        <f>B31+B66</f>
        <v>0</v>
      </c>
      <c r="C72" s="142"/>
      <c r="D72" s="151">
        <f>D31+D66</f>
        <v>0</v>
      </c>
      <c r="E72" s="89">
        <f>E31+E66</f>
        <v>0</v>
      </c>
      <c r="F72" s="142"/>
      <c r="G72" s="157">
        <f>G31+G66</f>
        <v>0</v>
      </c>
      <c r="H72" s="88">
        <f>H31+H66</f>
        <v>0</v>
      </c>
      <c r="I72" s="142"/>
      <c r="J72" s="151">
        <f>J31+J66</f>
        <v>0</v>
      </c>
      <c r="K72" s="89">
        <f>K31+K66</f>
        <v>0</v>
      </c>
      <c r="L72" s="142"/>
      <c r="M72" s="157">
        <f>M31+M66</f>
        <v>0</v>
      </c>
      <c r="N72" s="88">
        <f>N31+N66</f>
        <v>0</v>
      </c>
      <c r="O72" s="142"/>
      <c r="P72" s="152">
        <f>P31+P66</f>
        <v>0</v>
      </c>
    </row>
    <row r="73" spans="1:16" customFormat="1" ht="15.75" thickBot="1" x14ac:dyDescent="0.3">
      <c r="B73" s="86"/>
      <c r="C73" s="92"/>
      <c r="D73" s="94"/>
      <c r="E73" s="86"/>
      <c r="F73" s="92"/>
      <c r="G73" s="94"/>
      <c r="H73" s="86"/>
      <c r="I73" s="92"/>
      <c r="J73" s="94"/>
      <c r="K73" s="86"/>
      <c r="L73" s="92"/>
      <c r="M73" s="94"/>
      <c r="N73" s="86"/>
      <c r="O73" s="92"/>
      <c r="P73" s="94"/>
    </row>
    <row r="74" spans="1:16" s="33" customFormat="1" ht="17.25" thickBot="1" x14ac:dyDescent="0.35">
      <c r="A74" s="79" t="s">
        <v>66</v>
      </c>
      <c r="B74" s="99">
        <f>B70+B72</f>
        <v>0</v>
      </c>
      <c r="C74" s="144"/>
      <c r="D74" s="159">
        <f t="shared" ref="D74:P74" si="23">D70+D72</f>
        <v>0</v>
      </c>
      <c r="E74" s="100">
        <f t="shared" si="23"/>
        <v>0</v>
      </c>
      <c r="F74" s="144"/>
      <c r="G74" s="136">
        <f t="shared" si="23"/>
        <v>0</v>
      </c>
      <c r="H74" s="99">
        <f t="shared" si="23"/>
        <v>0</v>
      </c>
      <c r="I74" s="144"/>
      <c r="J74" s="159">
        <f t="shared" si="23"/>
        <v>0</v>
      </c>
      <c r="K74" s="100">
        <f t="shared" si="23"/>
        <v>0</v>
      </c>
      <c r="L74" s="144"/>
      <c r="M74" s="136">
        <f t="shared" si="23"/>
        <v>0</v>
      </c>
      <c r="N74" s="99">
        <f t="shared" si="23"/>
        <v>0</v>
      </c>
      <c r="O74" s="144"/>
      <c r="P74" s="153">
        <f t="shared" si="23"/>
        <v>0</v>
      </c>
    </row>
    <row r="75" spans="1:16" x14ac:dyDescent="0.3"/>
    <row r="76" spans="1:16" x14ac:dyDescent="0.3">
      <c r="A76" s="219" t="s">
        <v>346</v>
      </c>
      <c r="B76" s="219"/>
      <c r="C76" s="219"/>
      <c r="D76" s="219"/>
      <c r="E76" s="219"/>
      <c r="F76" s="219"/>
      <c r="G76" s="219"/>
      <c r="H76" s="219"/>
      <c r="I76" s="219"/>
      <c r="J76" s="219"/>
      <c r="K76" s="219"/>
      <c r="L76" s="219"/>
      <c r="M76" s="219"/>
      <c r="N76" s="219"/>
      <c r="O76" s="219"/>
      <c r="P76" s="219"/>
    </row>
    <row r="77" spans="1:16" x14ac:dyDescent="0.3"/>
  </sheetData>
  <sheetProtection algorithmName="SHA-512" hashValue="bqUFxgY9jgznfBZAsx2iYAQJKX/CyryBO8jiaE6ycEs7WR17vGl2lsh+eKGZbMjofNjewiU2aoVjHsfPdeMCig==" saltValue="Q/x7JFdtWfvOQ739D/bDPw==" spinCount="100000" sheet="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69"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workbookViewId="0">
      <selection activeCell="B66" sqref="B66"/>
    </sheetView>
  </sheetViews>
  <sheetFormatPr defaultColWidth="0" defaultRowHeight="16.5" zeroHeight="1" x14ac:dyDescent="0.3"/>
  <cols>
    <col min="1" max="1" width="3.42578125" style="1" customWidth="1"/>
    <col min="2" max="2" width="33.7109375" style="1" customWidth="1"/>
    <col min="3" max="7" width="18.7109375" style="1" customWidth="1"/>
    <col min="8" max="8" width="9.140625" style="1" customWidth="1"/>
    <col min="9" max="16384" width="9.140625" style="1" hidden="1"/>
  </cols>
  <sheetData>
    <row r="1" spans="1:8" ht="19.5" thickBot="1" x14ac:dyDescent="0.35">
      <c r="A1" s="215" t="s">
        <v>67</v>
      </c>
      <c r="B1" s="216"/>
      <c r="C1" s="216"/>
      <c r="D1" s="216"/>
      <c r="E1" s="216"/>
      <c r="F1" s="216"/>
      <c r="G1" s="217"/>
    </row>
    <row r="2" spans="1:8" x14ac:dyDescent="0.3">
      <c r="A2" s="28"/>
      <c r="C2" s="1" t="s">
        <v>1</v>
      </c>
      <c r="G2" s="10"/>
    </row>
    <row r="3" spans="1:8" x14ac:dyDescent="0.3">
      <c r="A3" s="102" t="s">
        <v>68</v>
      </c>
      <c r="B3" s="23"/>
      <c r="C3" s="23"/>
      <c r="D3" s="23"/>
      <c r="E3" s="23"/>
      <c r="F3" s="23"/>
      <c r="G3" s="103"/>
      <c r="H3" s="24"/>
    </row>
    <row r="4" spans="1:8" ht="17.25" thickBot="1" x14ac:dyDescent="0.35">
      <c r="A4" s="28"/>
      <c r="G4" s="10"/>
    </row>
    <row r="5" spans="1:8" ht="33" customHeight="1" x14ac:dyDescent="0.3">
      <c r="A5" s="220" t="s">
        <v>111</v>
      </c>
      <c r="B5" s="228"/>
      <c r="C5" s="19" t="s">
        <v>4</v>
      </c>
      <c r="D5" s="19" t="s">
        <v>18</v>
      </c>
      <c r="E5" s="19" t="s">
        <v>19</v>
      </c>
      <c r="F5" s="19" t="s">
        <v>20</v>
      </c>
      <c r="G5" s="20" t="s">
        <v>21</v>
      </c>
    </row>
    <row r="6" spans="1:8" x14ac:dyDescent="0.3">
      <c r="A6" s="25" t="s">
        <v>109</v>
      </c>
      <c r="B6" s="26"/>
      <c r="C6" s="26"/>
      <c r="D6" s="26"/>
      <c r="E6" s="26"/>
      <c r="F6" s="26"/>
      <c r="G6" s="27"/>
    </row>
    <row r="7" spans="1:8" x14ac:dyDescent="0.3">
      <c r="A7" s="28"/>
      <c r="B7" s="182" t="s">
        <v>69</v>
      </c>
      <c r="C7" s="179"/>
      <c r="D7" s="180"/>
      <c r="E7" s="179"/>
      <c r="F7" s="180"/>
      <c r="G7" s="181"/>
    </row>
    <row r="8" spans="1:8" x14ac:dyDescent="0.3">
      <c r="A8" s="28"/>
      <c r="B8" s="182" t="s">
        <v>70</v>
      </c>
      <c r="C8" s="179"/>
      <c r="D8" s="180"/>
      <c r="E8" s="179"/>
      <c r="F8" s="180"/>
      <c r="G8" s="181"/>
    </row>
    <row r="9" spans="1:8" x14ac:dyDescent="0.3">
      <c r="A9" s="28"/>
      <c r="B9" s="182" t="s">
        <v>71</v>
      </c>
      <c r="C9" s="179"/>
      <c r="D9" s="180"/>
      <c r="E9" s="179"/>
      <c r="F9" s="180"/>
      <c r="G9" s="181"/>
    </row>
    <row r="10" spans="1:8" x14ac:dyDescent="0.3">
      <c r="A10" s="28"/>
      <c r="B10" s="182" t="s">
        <v>72</v>
      </c>
      <c r="C10" s="179"/>
      <c r="D10" s="180"/>
      <c r="E10" s="179"/>
      <c r="F10" s="180"/>
      <c r="G10" s="181"/>
    </row>
    <row r="11" spans="1:8" x14ac:dyDescent="0.3">
      <c r="A11" s="28"/>
      <c r="B11" s="182" t="s">
        <v>73</v>
      </c>
      <c r="C11" s="179"/>
      <c r="D11" s="180"/>
      <c r="E11" s="179"/>
      <c r="F11" s="180"/>
      <c r="G11" s="181"/>
    </row>
    <row r="12" spans="1:8" x14ac:dyDescent="0.3">
      <c r="A12" s="28"/>
      <c r="B12" s="182" t="s">
        <v>86</v>
      </c>
      <c r="C12" s="179"/>
      <c r="D12" s="180"/>
      <c r="E12" s="179"/>
      <c r="F12" s="180"/>
      <c r="G12" s="181"/>
    </row>
    <row r="13" spans="1:8" x14ac:dyDescent="0.3">
      <c r="A13" s="28"/>
      <c r="B13" s="182" t="s">
        <v>378</v>
      </c>
      <c r="C13" s="179"/>
      <c r="D13" s="180"/>
      <c r="E13" s="179"/>
      <c r="F13" s="180"/>
      <c r="G13" s="181"/>
    </row>
    <row r="14" spans="1:8" x14ac:dyDescent="0.3">
      <c r="A14" s="28"/>
      <c r="B14" s="182"/>
      <c r="C14" s="179"/>
      <c r="D14" s="180"/>
      <c r="E14" s="179"/>
      <c r="F14" s="180"/>
      <c r="G14" s="181"/>
    </row>
    <row r="15" spans="1:8" x14ac:dyDescent="0.3">
      <c r="A15" s="25" t="s">
        <v>74</v>
      </c>
      <c r="B15" s="26"/>
      <c r="C15" s="26"/>
      <c r="D15" s="26"/>
      <c r="E15" s="26"/>
      <c r="F15" s="26"/>
      <c r="G15" s="27"/>
    </row>
    <row r="16" spans="1:8" x14ac:dyDescent="0.3">
      <c r="A16" s="28"/>
      <c r="B16" s="182" t="s">
        <v>75</v>
      </c>
      <c r="C16" s="179"/>
      <c r="D16" s="180"/>
      <c r="E16" s="179"/>
      <c r="F16" s="180"/>
      <c r="G16" s="181"/>
    </row>
    <row r="17" spans="1:7" x14ac:dyDescent="0.3">
      <c r="A17" s="28"/>
      <c r="B17" s="182" t="s">
        <v>86</v>
      </c>
      <c r="C17" s="179"/>
      <c r="D17" s="180"/>
      <c r="E17" s="179"/>
      <c r="F17" s="180"/>
      <c r="G17" s="181"/>
    </row>
    <row r="18" spans="1:7" x14ac:dyDescent="0.3">
      <c r="A18" s="28"/>
      <c r="B18" s="182" t="s">
        <v>378</v>
      </c>
      <c r="C18" s="179"/>
      <c r="D18" s="180"/>
      <c r="E18" s="179"/>
      <c r="F18" s="180"/>
      <c r="G18" s="181"/>
    </row>
    <row r="19" spans="1:7" x14ac:dyDescent="0.3">
      <c r="A19" s="28"/>
      <c r="B19" s="182"/>
      <c r="C19" s="179"/>
      <c r="D19" s="180"/>
      <c r="E19" s="179"/>
      <c r="F19" s="180"/>
      <c r="G19" s="181"/>
    </row>
    <row r="20" spans="1:7" x14ac:dyDescent="0.3">
      <c r="A20" s="25" t="s">
        <v>76</v>
      </c>
      <c r="B20" s="26"/>
      <c r="C20" s="26"/>
      <c r="D20" s="26"/>
      <c r="E20" s="26"/>
      <c r="F20" s="26"/>
      <c r="G20" s="27"/>
    </row>
    <row r="21" spans="1:7" x14ac:dyDescent="0.3">
      <c r="A21" s="28"/>
      <c r="B21" s="182" t="s">
        <v>77</v>
      </c>
      <c r="C21" s="179"/>
      <c r="D21" s="180"/>
      <c r="E21" s="179"/>
      <c r="F21" s="180"/>
      <c r="G21" s="181"/>
    </row>
    <row r="22" spans="1:7" x14ac:dyDescent="0.3">
      <c r="A22" s="28"/>
      <c r="B22" s="182" t="s">
        <v>78</v>
      </c>
      <c r="C22" s="179"/>
      <c r="D22" s="180"/>
      <c r="E22" s="179"/>
      <c r="F22" s="180"/>
      <c r="G22" s="181"/>
    </row>
    <row r="23" spans="1:7" x14ac:dyDescent="0.3">
      <c r="A23" s="28"/>
      <c r="B23" s="182" t="s">
        <v>79</v>
      </c>
      <c r="C23" s="179"/>
      <c r="D23" s="180"/>
      <c r="E23" s="179"/>
      <c r="F23" s="180"/>
      <c r="G23" s="181"/>
    </row>
    <row r="24" spans="1:7" x14ac:dyDescent="0.3">
      <c r="A24" s="28"/>
      <c r="B24" s="182" t="s">
        <v>86</v>
      </c>
      <c r="C24" s="179"/>
      <c r="D24" s="180"/>
      <c r="E24" s="179"/>
      <c r="F24" s="180"/>
      <c r="G24" s="181"/>
    </row>
    <row r="25" spans="1:7" x14ac:dyDescent="0.3">
      <c r="A25" s="28"/>
      <c r="B25" s="182" t="s">
        <v>378</v>
      </c>
      <c r="C25" s="179"/>
      <c r="D25" s="180"/>
      <c r="E25" s="179"/>
      <c r="F25" s="180"/>
      <c r="G25" s="181"/>
    </row>
    <row r="26" spans="1:7" x14ac:dyDescent="0.3">
      <c r="A26" s="28"/>
      <c r="B26" s="182"/>
      <c r="C26" s="179"/>
      <c r="D26" s="180"/>
      <c r="E26" s="179"/>
      <c r="F26" s="180"/>
      <c r="G26" s="181"/>
    </row>
    <row r="27" spans="1:7" x14ac:dyDescent="0.3">
      <c r="A27" s="25" t="s">
        <v>80</v>
      </c>
      <c r="B27" s="26"/>
      <c r="C27" s="26"/>
      <c r="D27" s="26"/>
      <c r="E27" s="26"/>
      <c r="F27" s="26"/>
      <c r="G27" s="27"/>
    </row>
    <row r="28" spans="1:7" x14ac:dyDescent="0.3">
      <c r="A28" s="28"/>
      <c r="B28" s="182" t="s">
        <v>81</v>
      </c>
      <c r="C28" s="179"/>
      <c r="D28" s="180"/>
      <c r="E28" s="179"/>
      <c r="F28" s="180"/>
      <c r="G28" s="181"/>
    </row>
    <row r="29" spans="1:7" x14ac:dyDescent="0.3">
      <c r="A29" s="28"/>
      <c r="B29" s="182" t="s">
        <v>82</v>
      </c>
      <c r="C29" s="179"/>
      <c r="D29" s="180"/>
      <c r="E29" s="179"/>
      <c r="F29" s="180"/>
      <c r="G29" s="181"/>
    </row>
    <row r="30" spans="1:7" x14ac:dyDescent="0.3">
      <c r="A30" s="28"/>
      <c r="B30" s="182" t="s">
        <v>83</v>
      </c>
      <c r="C30" s="179"/>
      <c r="D30" s="180"/>
      <c r="E30" s="179"/>
      <c r="F30" s="180"/>
      <c r="G30" s="181"/>
    </row>
    <row r="31" spans="1:7" x14ac:dyDescent="0.3">
      <c r="A31" s="28"/>
      <c r="B31" s="182" t="s">
        <v>84</v>
      </c>
      <c r="C31" s="179"/>
      <c r="D31" s="180"/>
      <c r="E31" s="179"/>
      <c r="F31" s="180"/>
      <c r="G31" s="181"/>
    </row>
    <row r="32" spans="1:7" x14ac:dyDescent="0.3">
      <c r="A32" s="28"/>
      <c r="B32" s="182" t="s">
        <v>85</v>
      </c>
      <c r="C32" s="179"/>
      <c r="D32" s="180"/>
      <c r="E32" s="179"/>
      <c r="F32" s="180"/>
      <c r="G32" s="181"/>
    </row>
    <row r="33" spans="1:7" x14ac:dyDescent="0.3">
      <c r="A33" s="28"/>
      <c r="B33" s="182" t="s">
        <v>86</v>
      </c>
      <c r="C33" s="179"/>
      <c r="D33" s="180"/>
      <c r="E33" s="179"/>
      <c r="F33" s="180"/>
      <c r="G33" s="181"/>
    </row>
    <row r="34" spans="1:7" x14ac:dyDescent="0.3">
      <c r="A34" s="28"/>
      <c r="B34" s="182" t="s">
        <v>378</v>
      </c>
      <c r="C34" s="179"/>
      <c r="D34" s="180"/>
      <c r="E34" s="179"/>
      <c r="F34" s="180"/>
      <c r="G34" s="181"/>
    </row>
    <row r="35" spans="1:7" x14ac:dyDescent="0.3">
      <c r="A35" s="28"/>
      <c r="B35" s="182"/>
      <c r="C35" s="179"/>
      <c r="D35" s="180"/>
      <c r="E35" s="179"/>
      <c r="F35" s="180"/>
      <c r="G35" s="181"/>
    </row>
    <row r="36" spans="1:7" x14ac:dyDescent="0.3">
      <c r="A36" s="25" t="s">
        <v>87</v>
      </c>
      <c r="B36" s="26"/>
      <c r="C36" s="26"/>
      <c r="D36" s="26"/>
      <c r="E36" s="26"/>
      <c r="F36" s="26"/>
      <c r="G36" s="27"/>
    </row>
    <row r="37" spans="1:7" x14ac:dyDescent="0.3">
      <c r="A37" s="28"/>
      <c r="B37" s="182" t="s">
        <v>88</v>
      </c>
      <c r="C37" s="179"/>
      <c r="D37" s="180"/>
      <c r="E37" s="179"/>
      <c r="F37" s="180"/>
      <c r="G37" s="181"/>
    </row>
    <row r="38" spans="1:7" x14ac:dyDescent="0.3">
      <c r="A38" s="28"/>
      <c r="B38" s="182" t="s">
        <v>89</v>
      </c>
      <c r="C38" s="179"/>
      <c r="D38" s="180"/>
      <c r="E38" s="179"/>
      <c r="F38" s="180"/>
      <c r="G38" s="181"/>
    </row>
    <row r="39" spans="1:7" x14ac:dyDescent="0.3">
      <c r="A39" s="28"/>
      <c r="B39" s="182" t="s">
        <v>90</v>
      </c>
      <c r="C39" s="179"/>
      <c r="D39" s="180"/>
      <c r="E39" s="179"/>
      <c r="F39" s="180"/>
      <c r="G39" s="181"/>
    </row>
    <row r="40" spans="1:7" x14ac:dyDescent="0.3">
      <c r="A40" s="28"/>
      <c r="B40" s="182" t="s">
        <v>91</v>
      </c>
      <c r="C40" s="179"/>
      <c r="D40" s="180"/>
      <c r="E40" s="179"/>
      <c r="F40" s="180"/>
      <c r="G40" s="181"/>
    </row>
    <row r="41" spans="1:7" x14ac:dyDescent="0.3">
      <c r="A41" s="28"/>
      <c r="B41" s="182" t="s">
        <v>86</v>
      </c>
      <c r="C41" s="179"/>
      <c r="D41" s="180"/>
      <c r="E41" s="179"/>
      <c r="F41" s="180"/>
      <c r="G41" s="181"/>
    </row>
    <row r="42" spans="1:7" x14ac:dyDescent="0.3">
      <c r="A42" s="28"/>
      <c r="B42" s="182" t="s">
        <v>378</v>
      </c>
      <c r="C42" s="179"/>
      <c r="D42" s="180"/>
      <c r="E42" s="179"/>
      <c r="F42" s="180"/>
      <c r="G42" s="181"/>
    </row>
    <row r="43" spans="1:7" x14ac:dyDescent="0.3">
      <c r="A43" s="28"/>
      <c r="B43" s="182"/>
      <c r="C43" s="179"/>
      <c r="D43" s="180"/>
      <c r="E43" s="179"/>
      <c r="F43" s="180"/>
      <c r="G43" s="181"/>
    </row>
    <row r="44" spans="1:7" x14ac:dyDescent="0.3">
      <c r="A44" s="25" t="s">
        <v>92</v>
      </c>
      <c r="B44" s="26"/>
      <c r="C44" s="26"/>
      <c r="D44" s="26"/>
      <c r="E44" s="26"/>
      <c r="F44" s="26"/>
      <c r="G44" s="27"/>
    </row>
    <row r="45" spans="1:7" x14ac:dyDescent="0.3">
      <c r="A45" s="28"/>
      <c r="B45" s="182" t="s">
        <v>93</v>
      </c>
      <c r="C45" s="179"/>
      <c r="D45" s="180"/>
      <c r="E45" s="179"/>
      <c r="F45" s="180"/>
      <c r="G45" s="181"/>
    </row>
    <row r="46" spans="1:7" x14ac:dyDescent="0.3">
      <c r="A46" s="28"/>
      <c r="B46" s="182" t="s">
        <v>89</v>
      </c>
      <c r="C46" s="179"/>
      <c r="D46" s="180"/>
      <c r="E46" s="179"/>
      <c r="F46" s="180"/>
      <c r="G46" s="181"/>
    </row>
    <row r="47" spans="1:7" x14ac:dyDescent="0.3">
      <c r="A47" s="28"/>
      <c r="B47" s="182" t="s">
        <v>94</v>
      </c>
      <c r="C47" s="179"/>
      <c r="D47" s="180"/>
      <c r="E47" s="179"/>
      <c r="F47" s="180"/>
      <c r="G47" s="181"/>
    </row>
    <row r="48" spans="1:7" x14ac:dyDescent="0.3">
      <c r="A48" s="28"/>
      <c r="B48" s="182" t="s">
        <v>86</v>
      </c>
      <c r="C48" s="179"/>
      <c r="D48" s="180"/>
      <c r="E48" s="179"/>
      <c r="F48" s="180"/>
      <c r="G48" s="181"/>
    </row>
    <row r="49" spans="1:7" x14ac:dyDescent="0.3">
      <c r="A49" s="28"/>
      <c r="B49" s="182" t="s">
        <v>378</v>
      </c>
      <c r="C49" s="179"/>
      <c r="D49" s="180"/>
      <c r="E49" s="179"/>
      <c r="F49" s="180"/>
      <c r="G49" s="181"/>
    </row>
    <row r="50" spans="1:7" x14ac:dyDescent="0.3">
      <c r="A50" s="28"/>
      <c r="B50" s="182"/>
      <c r="C50" s="179"/>
      <c r="D50" s="180"/>
      <c r="E50" s="179"/>
      <c r="F50" s="180"/>
      <c r="G50" s="181"/>
    </row>
    <row r="51" spans="1:7" x14ac:dyDescent="0.3">
      <c r="A51" s="25" t="s">
        <v>86</v>
      </c>
      <c r="B51" s="26"/>
      <c r="C51" s="26"/>
      <c r="D51" s="26"/>
      <c r="E51" s="26"/>
      <c r="F51" s="26"/>
      <c r="G51" s="27"/>
    </row>
    <row r="52" spans="1:7" x14ac:dyDescent="0.3">
      <c r="A52" s="28"/>
      <c r="B52" s="182" t="s">
        <v>95</v>
      </c>
      <c r="C52" s="179"/>
      <c r="D52" s="180"/>
      <c r="E52" s="179"/>
      <c r="F52" s="180"/>
      <c r="G52" s="181"/>
    </row>
    <row r="53" spans="1:7" x14ac:dyDescent="0.3">
      <c r="A53" s="28"/>
      <c r="B53" s="182" t="s">
        <v>96</v>
      </c>
      <c r="C53" s="179"/>
      <c r="D53" s="180"/>
      <c r="E53" s="179"/>
      <c r="F53" s="180"/>
      <c r="G53" s="181"/>
    </row>
    <row r="54" spans="1:7" x14ac:dyDescent="0.3">
      <c r="A54" s="28"/>
      <c r="B54" s="182" t="s">
        <v>97</v>
      </c>
      <c r="C54" s="179"/>
      <c r="D54" s="180"/>
      <c r="E54" s="179"/>
      <c r="F54" s="180"/>
      <c r="G54" s="181"/>
    </row>
    <row r="55" spans="1:7" x14ac:dyDescent="0.3">
      <c r="A55" s="28"/>
      <c r="B55" s="182" t="s">
        <v>86</v>
      </c>
      <c r="C55" s="179"/>
      <c r="D55" s="180"/>
      <c r="E55" s="179"/>
      <c r="F55" s="180"/>
      <c r="G55" s="181"/>
    </row>
    <row r="56" spans="1:7" x14ac:dyDescent="0.3">
      <c r="A56" s="28"/>
      <c r="B56" s="182" t="s">
        <v>378</v>
      </c>
      <c r="C56" s="179"/>
      <c r="D56" s="180"/>
      <c r="E56" s="179"/>
      <c r="F56" s="180"/>
      <c r="G56" s="181"/>
    </row>
    <row r="57" spans="1:7" x14ac:dyDescent="0.3">
      <c r="A57" s="28"/>
      <c r="B57" s="182"/>
      <c r="C57" s="179"/>
      <c r="D57" s="180"/>
      <c r="E57" s="179"/>
      <c r="F57" s="180"/>
      <c r="G57" s="181"/>
    </row>
    <row r="58" spans="1:7" s="33" customFormat="1" ht="17.25" thickBot="1" x14ac:dyDescent="0.35">
      <c r="A58" s="222" t="s">
        <v>113</v>
      </c>
      <c r="B58" s="223"/>
      <c r="C58" s="101">
        <f>SUM(C7:C57)</f>
        <v>0</v>
      </c>
      <c r="D58" s="90">
        <f>SUM(D7:D57)</f>
        <v>0</v>
      </c>
      <c r="E58" s="101">
        <f>SUM(E7:E57)</f>
        <v>0</v>
      </c>
      <c r="F58" s="90">
        <f>SUM(F7:F57)</f>
        <v>0</v>
      </c>
      <c r="G58" s="101">
        <f>SUM(G7:G57)</f>
        <v>0</v>
      </c>
    </row>
    <row r="59" spans="1:7" x14ac:dyDescent="0.3">
      <c r="A59" s="29"/>
      <c r="B59" s="29"/>
    </row>
    <row r="60" spans="1:7" ht="17.25" thickBot="1" x14ac:dyDescent="0.35">
      <c r="A60" s="29"/>
      <c r="B60" s="29"/>
    </row>
    <row r="61" spans="1:7" ht="33" customHeight="1" x14ac:dyDescent="0.3">
      <c r="A61" s="229" t="s">
        <v>112</v>
      </c>
      <c r="B61" s="230"/>
      <c r="C61" s="19" t="s">
        <v>4</v>
      </c>
      <c r="D61" s="19" t="s">
        <v>18</v>
      </c>
      <c r="E61" s="19" t="s">
        <v>19</v>
      </c>
      <c r="F61" s="19" t="s">
        <v>20</v>
      </c>
      <c r="G61" s="20" t="s">
        <v>21</v>
      </c>
    </row>
    <row r="62" spans="1:7" x14ac:dyDescent="0.3">
      <c r="A62" s="25" t="s">
        <v>98</v>
      </c>
      <c r="B62" s="26"/>
      <c r="C62" s="26"/>
      <c r="D62" s="26"/>
      <c r="E62" s="26"/>
      <c r="F62" s="26"/>
      <c r="G62" s="27"/>
    </row>
    <row r="63" spans="1:7" x14ac:dyDescent="0.3">
      <c r="A63" s="28"/>
      <c r="B63" s="182" t="s">
        <v>539</v>
      </c>
      <c r="C63" s="179"/>
      <c r="D63" s="180"/>
      <c r="E63" s="179"/>
      <c r="F63" s="180"/>
      <c r="G63" s="181"/>
    </row>
    <row r="64" spans="1:7" x14ac:dyDescent="0.3">
      <c r="A64" s="28"/>
      <c r="B64" s="182" t="s">
        <v>541</v>
      </c>
      <c r="C64" s="179"/>
      <c r="D64" s="180"/>
      <c r="E64" s="179"/>
      <c r="F64" s="180"/>
      <c r="G64" s="181"/>
    </row>
    <row r="65" spans="1:7" x14ac:dyDescent="0.3">
      <c r="A65" s="28"/>
      <c r="B65" s="182" t="s">
        <v>538</v>
      </c>
      <c r="C65" s="179"/>
      <c r="D65" s="180"/>
      <c r="E65" s="179"/>
      <c r="F65" s="180"/>
      <c r="G65" s="181"/>
    </row>
    <row r="66" spans="1:7" x14ac:dyDescent="0.3">
      <c r="A66" s="28"/>
      <c r="B66" s="182" t="s">
        <v>86</v>
      </c>
      <c r="C66" s="179"/>
      <c r="D66" s="180"/>
      <c r="E66" s="179"/>
      <c r="F66" s="180"/>
      <c r="G66" s="181"/>
    </row>
    <row r="67" spans="1:7" x14ac:dyDescent="0.3">
      <c r="A67" s="25" t="s">
        <v>99</v>
      </c>
      <c r="B67" s="26"/>
      <c r="C67" s="26"/>
      <c r="D67" s="26"/>
      <c r="E67" s="26"/>
      <c r="F67" s="26"/>
      <c r="G67" s="27"/>
    </row>
    <row r="68" spans="1:7" x14ac:dyDescent="0.3">
      <c r="A68" s="28"/>
      <c r="B68" s="182" t="s">
        <v>100</v>
      </c>
      <c r="C68" s="179"/>
      <c r="D68" s="180"/>
      <c r="E68" s="179"/>
      <c r="F68" s="180"/>
      <c r="G68" s="181"/>
    </row>
    <row r="69" spans="1:7" x14ac:dyDescent="0.3">
      <c r="A69" s="28"/>
      <c r="B69" s="182" t="s">
        <v>86</v>
      </c>
      <c r="C69" s="179"/>
      <c r="D69" s="180"/>
      <c r="E69" s="179"/>
      <c r="F69" s="180"/>
      <c r="G69" s="181"/>
    </row>
    <row r="70" spans="1:7" x14ac:dyDescent="0.3">
      <c r="A70" s="28"/>
      <c r="B70" s="182" t="s">
        <v>378</v>
      </c>
      <c r="C70" s="179"/>
      <c r="D70" s="180"/>
      <c r="E70" s="179"/>
      <c r="F70" s="180"/>
      <c r="G70" s="181"/>
    </row>
    <row r="71" spans="1:7" x14ac:dyDescent="0.3">
      <c r="A71" s="28"/>
      <c r="B71" s="182"/>
      <c r="C71" s="179"/>
      <c r="D71" s="180"/>
      <c r="E71" s="179"/>
      <c r="F71" s="180"/>
      <c r="G71" s="181"/>
    </row>
    <row r="72" spans="1:7" x14ac:dyDescent="0.3">
      <c r="A72" s="25" t="s">
        <v>101</v>
      </c>
      <c r="B72" s="26"/>
      <c r="C72" s="26"/>
      <c r="D72" s="26"/>
      <c r="E72" s="26"/>
      <c r="F72" s="26"/>
      <c r="G72" s="27"/>
    </row>
    <row r="73" spans="1:7" x14ac:dyDescent="0.3">
      <c r="A73" s="28"/>
      <c r="B73" s="182" t="s">
        <v>102</v>
      </c>
      <c r="C73" s="179"/>
      <c r="D73" s="180"/>
      <c r="E73" s="179"/>
      <c r="F73" s="180"/>
      <c r="G73" s="181"/>
    </row>
    <row r="74" spans="1:7" x14ac:dyDescent="0.3">
      <c r="A74" s="28"/>
      <c r="B74" s="182" t="s">
        <v>103</v>
      </c>
      <c r="C74" s="179"/>
      <c r="D74" s="180"/>
      <c r="E74" s="179"/>
      <c r="F74" s="180"/>
      <c r="G74" s="181"/>
    </row>
    <row r="75" spans="1:7" x14ac:dyDescent="0.3">
      <c r="A75" s="28"/>
      <c r="B75" s="182" t="s">
        <v>104</v>
      </c>
      <c r="C75" s="179"/>
      <c r="D75" s="180"/>
      <c r="E75" s="179"/>
      <c r="F75" s="180"/>
      <c r="G75" s="181"/>
    </row>
    <row r="76" spans="1:7" x14ac:dyDescent="0.3">
      <c r="A76" s="28"/>
      <c r="B76" s="182" t="s">
        <v>105</v>
      </c>
      <c r="C76" s="179"/>
      <c r="D76" s="180"/>
      <c r="E76" s="179"/>
      <c r="F76" s="180"/>
      <c r="G76" s="181"/>
    </row>
    <row r="77" spans="1:7" x14ac:dyDescent="0.3">
      <c r="A77" s="28"/>
      <c r="B77" s="182" t="s">
        <v>86</v>
      </c>
      <c r="C77" s="179"/>
      <c r="D77" s="180"/>
      <c r="E77" s="179"/>
      <c r="F77" s="180"/>
      <c r="G77" s="181"/>
    </row>
    <row r="78" spans="1:7" x14ac:dyDescent="0.3">
      <c r="A78" s="28"/>
      <c r="B78" s="182" t="s">
        <v>378</v>
      </c>
      <c r="C78" s="179"/>
      <c r="D78" s="180"/>
      <c r="E78" s="179"/>
      <c r="F78" s="180"/>
      <c r="G78" s="181"/>
    </row>
    <row r="79" spans="1:7" x14ac:dyDescent="0.3">
      <c r="A79" s="28"/>
      <c r="B79" s="182"/>
      <c r="C79" s="179"/>
      <c r="D79" s="180"/>
      <c r="E79" s="179"/>
      <c r="F79" s="180"/>
      <c r="G79" s="181"/>
    </row>
    <row r="80" spans="1:7" s="33" customFormat="1" ht="17.25" thickBot="1" x14ac:dyDescent="0.35">
      <c r="A80" s="224" t="s">
        <v>108</v>
      </c>
      <c r="B80" s="225"/>
      <c r="C80" s="101">
        <f>SUM(C63:C79)</f>
        <v>0</v>
      </c>
      <c r="D80" s="90">
        <f>SUM(D63:D79)</f>
        <v>0</v>
      </c>
      <c r="E80" s="101">
        <f>SUM(E63:E79)</f>
        <v>0</v>
      </c>
      <c r="F80" s="90">
        <f>SUM(F63:F79)</f>
        <v>0</v>
      </c>
      <c r="G80" s="101">
        <f>SUM(G63:G79)</f>
        <v>0</v>
      </c>
    </row>
    <row r="81" spans="1:7" ht="17.25" thickBot="1" x14ac:dyDescent="0.35"/>
    <row r="82" spans="1:7" s="33" customFormat="1" ht="17.25" thickBot="1" x14ac:dyDescent="0.35">
      <c r="A82" s="226" t="s">
        <v>107</v>
      </c>
      <c r="B82" s="227"/>
      <c r="C82" s="104">
        <f>C58+C80</f>
        <v>0</v>
      </c>
      <c r="D82" s="105">
        <f>D58+D80</f>
        <v>0</v>
      </c>
      <c r="E82" s="104">
        <f>E58+E80</f>
        <v>0</v>
      </c>
      <c r="F82" s="105">
        <f>F58+F80</f>
        <v>0</v>
      </c>
      <c r="G82" s="106">
        <f>G58+G80</f>
        <v>0</v>
      </c>
    </row>
    <row r="83" spans="1:7" x14ac:dyDescent="0.3"/>
    <row r="84" spans="1:7" x14ac:dyDescent="0.3">
      <c r="A84" s="209" t="s">
        <v>106</v>
      </c>
      <c r="B84" s="209"/>
      <c r="C84" s="209"/>
      <c r="D84" s="209"/>
      <c r="E84" s="209"/>
      <c r="F84" s="209"/>
      <c r="G84" s="209"/>
    </row>
    <row r="85" spans="1:7" x14ac:dyDescent="0.3"/>
    <row r="86" spans="1:7" x14ac:dyDescent="0.3"/>
  </sheetData>
  <sheetProtection algorithmName="SHA-512" hashValue="M+puggSHpDEqdmMEoVMDMEOgsr6oG+YCrW3sg+mqJBqmnSUo3A2FooiqND/Sy51SrZppb+NxuP6jOr0azH/IiA==" saltValue="609om4J8Q/zZDpRMxkrmnA==" spinCount="100000" sheet="1" insertRows="0" deleteRows="0"/>
  <mergeCells count="7">
    <mergeCell ref="A84:G84"/>
    <mergeCell ref="A58:B58"/>
    <mergeCell ref="A80:B80"/>
    <mergeCell ref="A82:B82"/>
    <mergeCell ref="A1:G1"/>
    <mergeCell ref="A5:B5"/>
    <mergeCell ref="A61:B61"/>
  </mergeCells>
  <pageMargins left="0.25" right="0.25" top="0.75" bottom="0.75" header="0.3" footer="0.3"/>
  <pageSetup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C16" sqref="C16"/>
    </sheetView>
  </sheetViews>
  <sheetFormatPr defaultColWidth="0" defaultRowHeight="16.5" zeroHeight="1" x14ac:dyDescent="0.3"/>
  <cols>
    <col min="1" max="1" width="18.28515625" style="1" customWidth="1"/>
    <col min="2" max="2" width="9.140625" style="30" customWidth="1"/>
    <col min="3" max="7" width="14.7109375" style="1" customWidth="1"/>
    <col min="8" max="8" width="9.140625" style="1" customWidth="1"/>
    <col min="9" max="16384" width="9.140625" style="1" hidden="1"/>
  </cols>
  <sheetData>
    <row r="1" spans="1:7" ht="18.75" x14ac:dyDescent="0.3">
      <c r="A1" s="200" t="s">
        <v>114</v>
      </c>
      <c r="B1" s="200"/>
      <c r="C1" s="200"/>
      <c r="D1" s="200"/>
      <c r="E1" s="200"/>
      <c r="F1" s="200"/>
      <c r="G1" s="200"/>
    </row>
    <row r="2" spans="1:7" ht="17.25" thickBot="1" x14ac:dyDescent="0.35"/>
    <row r="3" spans="1:7" x14ac:dyDescent="0.3">
      <c r="A3" s="69" t="s">
        <v>115</v>
      </c>
      <c r="B3" s="73" t="s">
        <v>338</v>
      </c>
      <c r="C3" s="73" t="s">
        <v>4</v>
      </c>
      <c r="D3" s="73" t="s">
        <v>18</v>
      </c>
      <c r="E3" s="73" t="s">
        <v>19</v>
      </c>
      <c r="F3" s="73" t="s">
        <v>20</v>
      </c>
      <c r="G3" s="74" t="s">
        <v>21</v>
      </c>
    </row>
    <row r="4" spans="1:7" x14ac:dyDescent="0.3">
      <c r="A4" s="25" t="s">
        <v>328</v>
      </c>
      <c r="B4" s="70" t="s">
        <v>329</v>
      </c>
      <c r="C4" s="80">
        <f>PersonnelBudget_ExpProj!D74</f>
        <v>0</v>
      </c>
      <c r="D4" s="80">
        <f>PersonnelBudget_ExpProj!G74</f>
        <v>0</v>
      </c>
      <c r="E4" s="80">
        <f>PersonnelBudget_ExpProj!J74</f>
        <v>0</v>
      </c>
      <c r="F4" s="80">
        <f>PersonnelBudget_ExpProj!M74</f>
        <v>0</v>
      </c>
      <c r="G4" s="107">
        <f>PersonnelBudget_ExpProj!P74</f>
        <v>0</v>
      </c>
    </row>
    <row r="5" spans="1:7" x14ac:dyDescent="0.3">
      <c r="A5" s="25" t="s">
        <v>330</v>
      </c>
      <c r="B5" s="70" t="s">
        <v>334</v>
      </c>
      <c r="C5" s="80">
        <f>OperationsBudget_ExpProj!C82</f>
        <v>0</v>
      </c>
      <c r="D5" s="80">
        <f>OperationsBudget_ExpProj!D82</f>
        <v>0</v>
      </c>
      <c r="E5" s="80">
        <f>OperationsBudget_ExpProj!E82</f>
        <v>0</v>
      </c>
      <c r="F5" s="80">
        <f>OperationsBudget_ExpProj!F82</f>
        <v>0</v>
      </c>
      <c r="G5" s="107">
        <f>OperationsBudget_ExpProj!G82</f>
        <v>0</v>
      </c>
    </row>
    <row r="6" spans="1:7" x14ac:dyDescent="0.3">
      <c r="A6" s="25" t="s">
        <v>331</v>
      </c>
      <c r="B6" s="70" t="s">
        <v>336</v>
      </c>
      <c r="C6" s="80">
        <f>C4+C5</f>
        <v>0</v>
      </c>
      <c r="D6" s="80">
        <f>D4+D5</f>
        <v>0</v>
      </c>
      <c r="E6" s="80">
        <f>E4+E5</f>
        <v>0</v>
      </c>
      <c r="F6" s="80">
        <f>F4+F5</f>
        <v>0</v>
      </c>
      <c r="G6" s="107">
        <f>G4+G5</f>
        <v>0</v>
      </c>
    </row>
    <row r="7" spans="1:7" x14ac:dyDescent="0.3">
      <c r="A7" s="25" t="s">
        <v>332</v>
      </c>
      <c r="B7" s="70" t="s">
        <v>335</v>
      </c>
      <c r="C7" s="80">
        <f>'TotalBudget_RevProj_Y1-Y5'!B18</f>
        <v>0</v>
      </c>
      <c r="D7" s="80">
        <f>'TotalBudget_RevProj_Y1-Y5'!C18</f>
        <v>0</v>
      </c>
      <c r="E7" s="80">
        <f>'TotalBudget_RevProj_Y1-Y5'!D18</f>
        <v>0</v>
      </c>
      <c r="F7" s="80">
        <f>'TotalBudget_RevProj_Y1-Y5'!E18</f>
        <v>0</v>
      </c>
      <c r="G7" s="107">
        <f>'TotalBudget_RevProj_Y1-Y5'!F18</f>
        <v>0</v>
      </c>
    </row>
    <row r="8" spans="1:7" ht="17.25" thickBot="1" x14ac:dyDescent="0.35">
      <c r="A8" s="71" t="s">
        <v>333</v>
      </c>
      <c r="B8" s="72" t="s">
        <v>337</v>
      </c>
      <c r="C8" s="108">
        <f>C7-C6</f>
        <v>0</v>
      </c>
      <c r="D8" s="108">
        <f>D7-D6</f>
        <v>0</v>
      </c>
      <c r="E8" s="108">
        <f>E7-E6</f>
        <v>0</v>
      </c>
      <c r="F8" s="108">
        <f>F7-F6</f>
        <v>0</v>
      </c>
      <c r="G8" s="109">
        <f>G7-G6</f>
        <v>0</v>
      </c>
    </row>
    <row r="9" spans="1:7" x14ac:dyDescent="0.3"/>
  </sheetData>
  <sheetProtection algorithmName="SHA-512" hashValue="SN/rzCpq/K/eZxXiP0ySU0zmqZnNyR6JxyUNOWm1rVxEUhm27+oR8pWaiwneHjuHm6RObbdytGwkNqD+SmFdAQ==" saltValue="nj1KR1i/E5ghqtnTFnYMeQ==" spinCount="100000" sheet="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5" x14ac:dyDescent="0.25"/>
  <cols>
    <col min="1" max="16384" width="9.140625" hidden="1"/>
  </cols>
  <sheetData/>
  <sheetProtection algorithmName="SHA-512" hashValue="JFWCkjbifveZnXTMiIofFlec6BFHdjximxyHE6DUvZT5uVK4Xjpv0KOqZkrVVEsjqvv8N/E8oHIVmu51WFtw3w==" saltValue="RiIoeizfO8T1fpPlbBgYj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 activePane="bottomRight" state="frozen"/>
      <selection activeCell="B116" sqref="B116:D116"/>
      <selection pane="topRight" activeCell="B116" sqref="B116:D116"/>
      <selection pane="bottomLeft" activeCell="B116" sqref="B116:D116"/>
      <selection pane="bottomRight" activeCell="G88" sqref="G88"/>
    </sheetView>
  </sheetViews>
  <sheetFormatPr defaultColWidth="9.140625" defaultRowHeight="15" x14ac:dyDescent="0.25"/>
  <cols>
    <col min="1" max="1" width="3" style="36" customWidth="1"/>
    <col min="2" max="2" width="7.42578125" style="34" customWidth="1"/>
    <col min="3" max="3" width="56.7109375" style="34" bestFit="1" customWidth="1"/>
    <col min="4" max="4" width="14.42578125" style="36" customWidth="1"/>
    <col min="5" max="5" width="17.28515625" style="36" customWidth="1"/>
    <col min="6" max="6" width="9.28515625" style="37" bestFit="1" customWidth="1"/>
    <col min="7" max="7" width="22.140625" style="36" customWidth="1"/>
    <col min="8" max="8" width="10.7109375" style="36" bestFit="1" customWidth="1"/>
    <col min="9" max="9" width="9.42578125" style="36" bestFit="1" customWidth="1"/>
    <col min="10" max="10" width="9.140625" style="36" customWidth="1"/>
    <col min="11" max="16384" width="9.140625" style="36"/>
  </cols>
  <sheetData>
    <row r="1" spans="2:9" ht="15.75" x14ac:dyDescent="0.25">
      <c r="C1" s="35" t="s">
        <v>205</v>
      </c>
    </row>
    <row r="2" spans="2:9" ht="15.75" x14ac:dyDescent="0.25">
      <c r="C2" s="35" t="s">
        <v>206</v>
      </c>
    </row>
    <row r="3" spans="2:9" ht="9.75" customHeight="1" x14ac:dyDescent="0.25">
      <c r="C3" s="35"/>
    </row>
    <row r="4" spans="2:9" ht="42" customHeight="1" x14ac:dyDescent="0.25">
      <c r="C4" s="38" t="s">
        <v>535</v>
      </c>
    </row>
    <row r="5" spans="2:9" x14ac:dyDescent="0.25">
      <c r="B5" s="39"/>
      <c r="C5" s="38" t="s">
        <v>207</v>
      </c>
      <c r="D5" s="40"/>
      <c r="E5" s="40"/>
    </row>
    <row r="6" spans="2:9" x14ac:dyDescent="0.25">
      <c r="B6" s="39"/>
      <c r="D6" s="40"/>
      <c r="E6" s="40"/>
    </row>
    <row r="7" spans="2:9" x14ac:dyDescent="0.25">
      <c r="B7" s="39"/>
      <c r="D7" s="40"/>
      <c r="E7" s="41"/>
    </row>
    <row r="8" spans="2:9" x14ac:dyDescent="0.25">
      <c r="E8" s="42" t="s">
        <v>208</v>
      </c>
    </row>
    <row r="9" spans="2:9" ht="13.9" customHeight="1" x14ac:dyDescent="0.25">
      <c r="B9" s="43" t="s">
        <v>209</v>
      </c>
      <c r="C9" s="43" t="s">
        <v>210</v>
      </c>
      <c r="D9" s="43" t="s">
        <v>203</v>
      </c>
      <c r="E9" s="44" t="s">
        <v>204</v>
      </c>
    </row>
    <row r="10" spans="2:9" ht="13.9" customHeight="1" x14ac:dyDescent="0.25">
      <c r="B10" s="188" t="s">
        <v>419</v>
      </c>
      <c r="C10" s="189" t="s">
        <v>211</v>
      </c>
      <c r="D10" s="190">
        <v>6673.68</v>
      </c>
      <c r="E10" s="186">
        <v>5303.42</v>
      </c>
      <c r="G10" t="s">
        <v>118</v>
      </c>
      <c r="H10" s="45">
        <f>D10</f>
        <v>6673.68</v>
      </c>
      <c r="I10" s="45">
        <f>E10</f>
        <v>5303.42</v>
      </c>
    </row>
    <row r="11" spans="2:9" ht="13.9" customHeight="1" x14ac:dyDescent="0.25">
      <c r="B11" s="191" t="s">
        <v>420</v>
      </c>
      <c r="C11" s="189" t="s">
        <v>212</v>
      </c>
      <c r="D11" s="190">
        <v>7225.23</v>
      </c>
      <c r="E11" s="186">
        <v>4038.32</v>
      </c>
      <c r="G11" t="s">
        <v>119</v>
      </c>
      <c r="H11" s="45">
        <f t="shared" ref="H11:H74" si="0">D11</f>
        <v>7225.23</v>
      </c>
      <c r="I11" s="45">
        <f t="shared" ref="I11:I74" si="1">E11</f>
        <v>4038.32</v>
      </c>
    </row>
    <row r="12" spans="2:9" ht="13.9" customHeight="1" x14ac:dyDescent="0.25">
      <c r="B12" s="191" t="s">
        <v>421</v>
      </c>
      <c r="C12" s="189" t="s">
        <v>213</v>
      </c>
      <c r="D12" s="190">
        <v>8847.92</v>
      </c>
      <c r="E12" s="186">
        <v>4691.09</v>
      </c>
      <c r="G12" t="s">
        <v>120</v>
      </c>
      <c r="H12" s="45">
        <f t="shared" si="0"/>
        <v>8847.92</v>
      </c>
      <c r="I12" s="45">
        <f t="shared" si="1"/>
        <v>4691.09</v>
      </c>
    </row>
    <row r="13" spans="2:9" ht="13.9" customHeight="1" x14ac:dyDescent="0.25">
      <c r="B13" s="191" t="s">
        <v>422</v>
      </c>
      <c r="C13" s="189" t="s">
        <v>214</v>
      </c>
      <c r="D13" s="190">
        <v>8065.27</v>
      </c>
      <c r="E13" s="186">
        <v>4795.68</v>
      </c>
      <c r="G13" t="s">
        <v>121</v>
      </c>
      <c r="H13" s="45">
        <f t="shared" si="0"/>
        <v>8065.27</v>
      </c>
      <c r="I13" s="45">
        <f t="shared" si="1"/>
        <v>4795.68</v>
      </c>
    </row>
    <row r="14" spans="2:9" ht="13.9" customHeight="1" x14ac:dyDescent="0.25">
      <c r="B14" s="191" t="s">
        <v>423</v>
      </c>
      <c r="C14" s="189" t="s">
        <v>215</v>
      </c>
      <c r="D14" s="190">
        <v>7983.65</v>
      </c>
      <c r="E14" s="186">
        <v>4658.8</v>
      </c>
      <c r="G14" t="s">
        <v>122</v>
      </c>
      <c r="H14" s="45">
        <f t="shared" si="0"/>
        <v>7983.65</v>
      </c>
      <c r="I14" s="45">
        <f t="shared" si="1"/>
        <v>4658.8</v>
      </c>
    </row>
    <row r="15" spans="2:9" ht="13.9" customHeight="1" x14ac:dyDescent="0.25">
      <c r="B15" s="191" t="s">
        <v>424</v>
      </c>
      <c r="C15" s="189" t="s">
        <v>216</v>
      </c>
      <c r="D15" s="190">
        <v>8630.41</v>
      </c>
      <c r="E15" s="186">
        <v>3687.55</v>
      </c>
      <c r="G15" t="s">
        <v>123</v>
      </c>
      <c r="H15" s="45">
        <f t="shared" si="0"/>
        <v>8630.41</v>
      </c>
      <c r="I15" s="45">
        <f t="shared" si="1"/>
        <v>3687.55</v>
      </c>
    </row>
    <row r="16" spans="2:9" ht="13.9" customHeight="1" x14ac:dyDescent="0.25">
      <c r="B16" s="191" t="s">
        <v>425</v>
      </c>
      <c r="C16" s="189" t="s">
        <v>217</v>
      </c>
      <c r="D16" s="190">
        <v>6927.23</v>
      </c>
      <c r="E16" s="186">
        <v>4893.71</v>
      </c>
      <c r="G16" t="s">
        <v>124</v>
      </c>
      <c r="H16" s="45">
        <f t="shared" si="0"/>
        <v>6927.23</v>
      </c>
      <c r="I16" s="45">
        <f t="shared" si="1"/>
        <v>4893.71</v>
      </c>
    </row>
    <row r="17" spans="2:9" ht="13.9" customHeight="1" x14ac:dyDescent="0.25">
      <c r="B17" s="191" t="s">
        <v>426</v>
      </c>
      <c r="C17" s="189" t="s">
        <v>218</v>
      </c>
      <c r="D17" s="190">
        <v>9413.65</v>
      </c>
      <c r="E17" s="186">
        <v>4420.67</v>
      </c>
      <c r="G17" t="s">
        <v>382</v>
      </c>
      <c r="H17" s="45">
        <f t="shared" si="0"/>
        <v>9413.65</v>
      </c>
      <c r="I17" s="45">
        <f t="shared" si="1"/>
        <v>4420.67</v>
      </c>
    </row>
    <row r="18" spans="2:9" ht="13.9" customHeight="1" x14ac:dyDescent="0.25">
      <c r="B18" s="191" t="s">
        <v>427</v>
      </c>
      <c r="C18" s="189" t="s">
        <v>219</v>
      </c>
      <c r="D18" s="190">
        <v>7789.81</v>
      </c>
      <c r="E18" s="186">
        <v>4500.71</v>
      </c>
      <c r="G18" t="s">
        <v>125</v>
      </c>
      <c r="H18" s="45">
        <f t="shared" si="0"/>
        <v>7789.81</v>
      </c>
      <c r="I18" s="45">
        <f t="shared" si="1"/>
        <v>4500.71</v>
      </c>
    </row>
    <row r="19" spans="2:9" ht="13.9" customHeight="1" x14ac:dyDescent="0.25">
      <c r="B19" s="191" t="s">
        <v>428</v>
      </c>
      <c r="C19" s="189" t="s">
        <v>220</v>
      </c>
      <c r="D19" s="190">
        <v>6496.63</v>
      </c>
      <c r="E19" s="186">
        <v>4815.08</v>
      </c>
      <c r="G19" t="s">
        <v>126</v>
      </c>
      <c r="H19" s="45">
        <f t="shared" si="0"/>
        <v>6496.63</v>
      </c>
      <c r="I19" s="45">
        <f t="shared" si="1"/>
        <v>4815.08</v>
      </c>
    </row>
    <row r="20" spans="2:9" ht="13.9" customHeight="1" x14ac:dyDescent="0.25">
      <c r="B20" s="191" t="s">
        <v>429</v>
      </c>
      <c r="C20" s="189" t="s">
        <v>221</v>
      </c>
      <c r="D20" s="190">
        <v>6524.02</v>
      </c>
      <c r="E20" s="186">
        <v>5340.45</v>
      </c>
      <c r="G20" t="s">
        <v>388</v>
      </c>
      <c r="H20" s="45">
        <f t="shared" si="0"/>
        <v>6524.02</v>
      </c>
      <c r="I20" s="45">
        <f t="shared" si="1"/>
        <v>5340.45</v>
      </c>
    </row>
    <row r="21" spans="2:9" ht="13.9" customHeight="1" x14ac:dyDescent="0.25">
      <c r="B21" s="191" t="s">
        <v>430</v>
      </c>
      <c r="C21" s="189" t="s">
        <v>222</v>
      </c>
      <c r="D21" s="190">
        <v>6612.09</v>
      </c>
      <c r="E21" s="186">
        <v>5193.5600000000004</v>
      </c>
      <c r="G21" t="s">
        <v>127</v>
      </c>
      <c r="H21" s="45">
        <f t="shared" si="0"/>
        <v>6612.09</v>
      </c>
      <c r="I21" s="45">
        <f t="shared" si="1"/>
        <v>5193.5600000000004</v>
      </c>
    </row>
    <row r="22" spans="2:9" ht="13.9" customHeight="1" x14ac:dyDescent="0.25">
      <c r="B22" s="191" t="s">
        <v>431</v>
      </c>
      <c r="C22" s="189" t="s">
        <v>223</v>
      </c>
      <c r="D22" s="190">
        <v>6901.12</v>
      </c>
      <c r="E22" s="186">
        <v>4565.21</v>
      </c>
      <c r="G22" t="s">
        <v>128</v>
      </c>
      <c r="H22" s="45">
        <f t="shared" si="0"/>
        <v>6901.12</v>
      </c>
      <c r="I22" s="45">
        <f t="shared" si="1"/>
        <v>4565.21</v>
      </c>
    </row>
    <row r="23" spans="2:9" ht="13.9" customHeight="1" x14ac:dyDescent="0.25">
      <c r="B23" s="191" t="s">
        <v>432</v>
      </c>
      <c r="C23" s="189" t="s">
        <v>224</v>
      </c>
      <c r="D23" s="190">
        <v>6271.71</v>
      </c>
      <c r="E23" s="186">
        <v>5365.09</v>
      </c>
      <c r="G23" t="s">
        <v>129</v>
      </c>
      <c r="H23" s="45">
        <f t="shared" si="0"/>
        <v>6271.71</v>
      </c>
      <c r="I23" s="45">
        <f t="shared" si="1"/>
        <v>5365.09</v>
      </c>
    </row>
    <row r="24" spans="2:9" ht="13.9" customHeight="1" x14ac:dyDescent="0.25">
      <c r="B24" s="191" t="s">
        <v>433</v>
      </c>
      <c r="C24" s="189" t="s">
        <v>225</v>
      </c>
      <c r="D24" s="190">
        <v>6251.38</v>
      </c>
      <c r="E24" s="186">
        <v>5274.28</v>
      </c>
      <c r="G24" t="s">
        <v>130</v>
      </c>
      <c r="H24" s="45">
        <f t="shared" si="0"/>
        <v>6251.38</v>
      </c>
      <c r="I24" s="45">
        <f t="shared" si="1"/>
        <v>5274.28</v>
      </c>
    </row>
    <row r="25" spans="2:9" ht="13.9" customHeight="1" x14ac:dyDescent="0.25">
      <c r="B25" s="191" t="s">
        <v>434</v>
      </c>
      <c r="C25" s="189" t="s">
        <v>226</v>
      </c>
      <c r="D25" s="190">
        <v>7043.02</v>
      </c>
      <c r="E25" s="186">
        <v>4820.55</v>
      </c>
      <c r="G25" t="s">
        <v>383</v>
      </c>
      <c r="H25" s="45">
        <f t="shared" si="0"/>
        <v>7043.02</v>
      </c>
      <c r="I25" s="45">
        <f t="shared" si="1"/>
        <v>4820.55</v>
      </c>
    </row>
    <row r="26" spans="2:9" ht="13.9" customHeight="1" x14ac:dyDescent="0.25">
      <c r="B26" s="191" t="s">
        <v>435</v>
      </c>
      <c r="C26" s="189" t="s">
        <v>227</v>
      </c>
      <c r="D26" s="190">
        <v>8737.7000000000007</v>
      </c>
      <c r="E26" s="186">
        <v>5365.09</v>
      </c>
      <c r="G26" t="s">
        <v>131</v>
      </c>
      <c r="H26" s="45">
        <f t="shared" si="0"/>
        <v>8737.7000000000007</v>
      </c>
      <c r="I26" s="45">
        <f t="shared" si="1"/>
        <v>5365.09</v>
      </c>
    </row>
    <row r="27" spans="2:9" ht="13.9" customHeight="1" x14ac:dyDescent="0.25">
      <c r="B27" s="191" t="s">
        <v>436</v>
      </c>
      <c r="C27" s="189" t="s">
        <v>228</v>
      </c>
      <c r="D27" s="190">
        <v>6491.96</v>
      </c>
      <c r="E27" s="186">
        <v>5365.09</v>
      </c>
      <c r="G27" t="s">
        <v>132</v>
      </c>
      <c r="H27" s="45">
        <f t="shared" si="0"/>
        <v>6491.96</v>
      </c>
      <c r="I27" s="45">
        <f t="shared" si="1"/>
        <v>5365.09</v>
      </c>
    </row>
    <row r="28" spans="2:9" ht="13.9" customHeight="1" x14ac:dyDescent="0.25">
      <c r="B28" s="191" t="s">
        <v>437</v>
      </c>
      <c r="C28" s="189" t="s">
        <v>229</v>
      </c>
      <c r="D28" s="190">
        <v>8474.61</v>
      </c>
      <c r="E28" s="186">
        <v>4285.82</v>
      </c>
      <c r="G28" t="s">
        <v>389</v>
      </c>
      <c r="H28" s="45">
        <f t="shared" si="0"/>
        <v>8474.61</v>
      </c>
      <c r="I28" s="45">
        <f t="shared" si="1"/>
        <v>4285.82</v>
      </c>
    </row>
    <row r="29" spans="2:9" ht="13.9" customHeight="1" x14ac:dyDescent="0.25">
      <c r="B29" s="191" t="s">
        <v>438</v>
      </c>
      <c r="C29" s="189" t="s">
        <v>230</v>
      </c>
      <c r="D29" s="190">
        <v>6368.25</v>
      </c>
      <c r="E29" s="186">
        <v>5365.09</v>
      </c>
      <c r="G29" t="s">
        <v>133</v>
      </c>
      <c r="H29" s="45">
        <f t="shared" si="0"/>
        <v>6368.25</v>
      </c>
      <c r="I29" s="45">
        <f t="shared" si="1"/>
        <v>5365.09</v>
      </c>
    </row>
    <row r="30" spans="2:9" ht="13.9" customHeight="1" x14ac:dyDescent="0.25">
      <c r="B30" s="191" t="s">
        <v>439</v>
      </c>
      <c r="C30" s="189" t="s">
        <v>231</v>
      </c>
      <c r="D30" s="190">
        <v>6407.83</v>
      </c>
      <c r="E30" s="186">
        <v>5110.1099999999997</v>
      </c>
      <c r="G30" t="s">
        <v>134</v>
      </c>
      <c r="H30" s="45">
        <f t="shared" si="0"/>
        <v>6407.83</v>
      </c>
      <c r="I30" s="45">
        <f t="shared" si="1"/>
        <v>5110.1099999999997</v>
      </c>
    </row>
    <row r="31" spans="2:9" ht="13.9" customHeight="1" x14ac:dyDescent="0.25">
      <c r="B31" s="191" t="s">
        <v>440</v>
      </c>
      <c r="C31" s="189" t="s">
        <v>441</v>
      </c>
      <c r="D31" s="190">
        <v>6522.18</v>
      </c>
      <c r="E31" s="186">
        <v>5024.21</v>
      </c>
      <c r="G31" t="s">
        <v>135</v>
      </c>
      <c r="H31" s="45">
        <f t="shared" si="0"/>
        <v>6522.18</v>
      </c>
      <c r="I31" s="45">
        <f t="shared" si="1"/>
        <v>5024.21</v>
      </c>
    </row>
    <row r="32" spans="2:9" ht="13.9" customHeight="1" x14ac:dyDescent="0.25">
      <c r="B32" s="191" t="s">
        <v>442</v>
      </c>
      <c r="C32" s="189" t="s">
        <v>232</v>
      </c>
      <c r="D32" s="190">
        <v>6630.72</v>
      </c>
      <c r="E32" s="186">
        <v>5049.2700000000004</v>
      </c>
      <c r="G32" t="s">
        <v>136</v>
      </c>
      <c r="H32" s="45">
        <f t="shared" si="0"/>
        <v>6630.72</v>
      </c>
      <c r="I32" s="45">
        <f t="shared" si="1"/>
        <v>5049.2700000000004</v>
      </c>
    </row>
    <row r="33" spans="2:9" ht="13.9" customHeight="1" x14ac:dyDescent="0.25">
      <c r="B33" s="191" t="s">
        <v>443</v>
      </c>
      <c r="C33" s="189" t="s">
        <v>233</v>
      </c>
      <c r="D33" s="190">
        <v>7740.9</v>
      </c>
      <c r="E33" s="186">
        <v>3970.37</v>
      </c>
      <c r="G33" t="s">
        <v>390</v>
      </c>
      <c r="H33" s="45">
        <f t="shared" si="0"/>
        <v>7740.9</v>
      </c>
      <c r="I33" s="45">
        <f t="shared" si="1"/>
        <v>3970.37</v>
      </c>
    </row>
    <row r="34" spans="2:9" ht="13.9" customHeight="1" x14ac:dyDescent="0.25">
      <c r="B34" s="191" t="s">
        <v>444</v>
      </c>
      <c r="C34" s="189" t="s">
        <v>234</v>
      </c>
      <c r="D34" s="190">
        <v>8579.23</v>
      </c>
      <c r="E34" s="186">
        <v>5137.75</v>
      </c>
      <c r="G34" t="s">
        <v>137</v>
      </c>
      <c r="H34" s="45">
        <f t="shared" si="0"/>
        <v>8579.23</v>
      </c>
      <c r="I34" s="45">
        <f t="shared" si="1"/>
        <v>5137.75</v>
      </c>
    </row>
    <row r="35" spans="2:9" ht="13.9" customHeight="1" x14ac:dyDescent="0.25">
      <c r="B35" s="191" t="s">
        <v>445</v>
      </c>
      <c r="C35" s="189" t="s">
        <v>235</v>
      </c>
      <c r="D35" s="190">
        <v>9060.83</v>
      </c>
      <c r="E35" s="186">
        <v>4690.79</v>
      </c>
      <c r="G35" t="s">
        <v>391</v>
      </c>
      <c r="H35" s="45">
        <f t="shared" si="0"/>
        <v>9060.83</v>
      </c>
      <c r="I35" s="45">
        <f t="shared" si="1"/>
        <v>4690.79</v>
      </c>
    </row>
    <row r="36" spans="2:9" ht="13.9" customHeight="1" x14ac:dyDescent="0.25">
      <c r="B36" s="191" t="s">
        <v>446</v>
      </c>
      <c r="C36" s="189" t="s">
        <v>236</v>
      </c>
      <c r="D36" s="190">
        <v>7023.96</v>
      </c>
      <c r="E36" s="186">
        <v>4446.5200000000004</v>
      </c>
      <c r="G36" t="s">
        <v>138</v>
      </c>
      <c r="H36" s="45">
        <f t="shared" si="0"/>
        <v>7023.96</v>
      </c>
      <c r="I36" s="45">
        <f t="shared" si="1"/>
        <v>4446.5200000000004</v>
      </c>
    </row>
    <row r="37" spans="2:9" ht="13.9" customHeight="1" x14ac:dyDescent="0.25">
      <c r="B37" s="191" t="s">
        <v>447</v>
      </c>
      <c r="C37" s="189" t="s">
        <v>237</v>
      </c>
      <c r="D37" s="190">
        <v>7670.17</v>
      </c>
      <c r="E37" s="186">
        <v>5365.09</v>
      </c>
      <c r="G37" t="s">
        <v>139</v>
      </c>
      <c r="H37" s="45">
        <f t="shared" si="0"/>
        <v>7670.17</v>
      </c>
      <c r="I37" s="45">
        <f t="shared" si="1"/>
        <v>5365.09</v>
      </c>
    </row>
    <row r="38" spans="2:9" ht="13.9" customHeight="1" x14ac:dyDescent="0.25">
      <c r="B38" s="191" t="s">
        <v>448</v>
      </c>
      <c r="C38" s="189" t="s">
        <v>238</v>
      </c>
      <c r="D38" s="190">
        <v>7851.16</v>
      </c>
      <c r="E38" s="186">
        <v>4908.21</v>
      </c>
      <c r="G38" t="s">
        <v>140</v>
      </c>
      <c r="H38" s="45">
        <f t="shared" si="0"/>
        <v>7851.16</v>
      </c>
      <c r="I38" s="45">
        <f t="shared" si="1"/>
        <v>4908.21</v>
      </c>
    </row>
    <row r="39" spans="2:9" ht="13.9" customHeight="1" x14ac:dyDescent="0.25">
      <c r="B39" s="191" t="s">
        <v>449</v>
      </c>
      <c r="C39" s="189" t="s">
        <v>239</v>
      </c>
      <c r="D39" s="190">
        <v>6601.32</v>
      </c>
      <c r="E39" s="186">
        <v>5084.54</v>
      </c>
      <c r="G39" t="s">
        <v>141</v>
      </c>
      <c r="H39" s="45">
        <f t="shared" si="0"/>
        <v>6601.32</v>
      </c>
      <c r="I39" s="45">
        <f t="shared" si="1"/>
        <v>5084.54</v>
      </c>
    </row>
    <row r="40" spans="2:9" ht="13.9" customHeight="1" x14ac:dyDescent="0.25">
      <c r="B40" s="191" t="s">
        <v>450</v>
      </c>
      <c r="C40" s="189" t="s">
        <v>240</v>
      </c>
      <c r="D40" s="190">
        <v>6709.24</v>
      </c>
      <c r="E40" s="186">
        <v>5147.84</v>
      </c>
      <c r="G40" t="s">
        <v>142</v>
      </c>
      <c r="H40" s="45">
        <f t="shared" si="0"/>
        <v>6709.24</v>
      </c>
      <c r="I40" s="45">
        <f t="shared" si="1"/>
        <v>5147.84</v>
      </c>
    </row>
    <row r="41" spans="2:9" ht="13.9" customHeight="1" x14ac:dyDescent="0.25">
      <c r="B41" s="191" t="s">
        <v>451</v>
      </c>
      <c r="C41" s="189" t="s">
        <v>241</v>
      </c>
      <c r="D41" s="190">
        <v>6861.63</v>
      </c>
      <c r="E41" s="186">
        <v>5365.09</v>
      </c>
      <c r="G41" t="s">
        <v>143</v>
      </c>
      <c r="H41" s="45">
        <f t="shared" si="0"/>
        <v>6861.63</v>
      </c>
      <c r="I41" s="45">
        <f t="shared" si="1"/>
        <v>5365.09</v>
      </c>
    </row>
    <row r="42" spans="2:9" ht="13.9" customHeight="1" x14ac:dyDescent="0.25">
      <c r="B42" s="191" t="s">
        <v>452</v>
      </c>
      <c r="C42" s="189" t="s">
        <v>242</v>
      </c>
      <c r="D42" s="190">
        <v>6695.8</v>
      </c>
      <c r="E42" s="186">
        <v>4944.1499999999996</v>
      </c>
      <c r="G42" t="s">
        <v>144</v>
      </c>
      <c r="H42" s="45">
        <f t="shared" si="0"/>
        <v>6695.8</v>
      </c>
      <c r="I42" s="45">
        <f t="shared" si="1"/>
        <v>4944.1499999999996</v>
      </c>
    </row>
    <row r="43" spans="2:9" ht="13.9" customHeight="1" x14ac:dyDescent="0.25">
      <c r="B43" s="191" t="s">
        <v>453</v>
      </c>
      <c r="C43" s="189" t="s">
        <v>243</v>
      </c>
      <c r="D43" s="190">
        <v>6470.27</v>
      </c>
      <c r="E43" s="186">
        <v>4963.4399999999996</v>
      </c>
      <c r="G43" t="s">
        <v>145</v>
      </c>
      <c r="H43" s="45">
        <f t="shared" si="0"/>
        <v>6470.27</v>
      </c>
      <c r="I43" s="45">
        <f t="shared" si="1"/>
        <v>4963.4399999999996</v>
      </c>
    </row>
    <row r="44" spans="2:9" ht="13.9" customHeight="1" x14ac:dyDescent="0.25">
      <c r="B44" s="191" t="s">
        <v>454</v>
      </c>
      <c r="C44" s="189" t="s">
        <v>244</v>
      </c>
      <c r="D44" s="190">
        <v>7067.37</v>
      </c>
      <c r="E44" s="186">
        <v>4877.3500000000004</v>
      </c>
      <c r="G44" t="s">
        <v>146</v>
      </c>
      <c r="H44" s="45">
        <f t="shared" si="0"/>
        <v>7067.37</v>
      </c>
      <c r="I44" s="45">
        <f t="shared" si="1"/>
        <v>4877.3500000000004</v>
      </c>
    </row>
    <row r="45" spans="2:9" ht="13.9" customHeight="1" x14ac:dyDescent="0.25">
      <c r="B45" s="191" t="s">
        <v>455</v>
      </c>
      <c r="C45" s="189" t="s">
        <v>245</v>
      </c>
      <c r="D45" s="190">
        <v>7069.53</v>
      </c>
      <c r="E45" s="186">
        <v>5365.09</v>
      </c>
      <c r="G45" t="s">
        <v>147</v>
      </c>
      <c r="H45" s="45">
        <f t="shared" si="0"/>
        <v>7069.53</v>
      </c>
      <c r="I45" s="45">
        <f t="shared" si="1"/>
        <v>5365.09</v>
      </c>
    </row>
    <row r="46" spans="2:9" ht="13.9" customHeight="1" x14ac:dyDescent="0.25">
      <c r="B46" s="191" t="s">
        <v>456</v>
      </c>
      <c r="C46" s="189" t="s">
        <v>246</v>
      </c>
      <c r="D46" s="190">
        <v>6497.03</v>
      </c>
      <c r="E46" s="186">
        <v>4397.8</v>
      </c>
      <c r="G46" t="s">
        <v>394</v>
      </c>
      <c r="H46" s="45">
        <f t="shared" si="0"/>
        <v>6497.03</v>
      </c>
      <c r="I46" s="45">
        <f t="shared" si="1"/>
        <v>4397.8</v>
      </c>
    </row>
    <row r="47" spans="2:9" ht="13.9" customHeight="1" x14ac:dyDescent="0.25">
      <c r="B47" s="191" t="s">
        <v>457</v>
      </c>
      <c r="C47" s="189" t="s">
        <v>247</v>
      </c>
      <c r="D47" s="190">
        <v>6871.62</v>
      </c>
      <c r="E47" s="186">
        <v>5365.09</v>
      </c>
      <c r="G47" t="s">
        <v>148</v>
      </c>
      <c r="H47" s="45">
        <f t="shared" si="0"/>
        <v>6871.62</v>
      </c>
      <c r="I47" s="45">
        <f t="shared" si="1"/>
        <v>5365.09</v>
      </c>
    </row>
    <row r="48" spans="2:9" ht="13.9" customHeight="1" x14ac:dyDescent="0.25">
      <c r="B48" s="191" t="s">
        <v>458</v>
      </c>
      <c r="C48" s="189" t="s">
        <v>248</v>
      </c>
      <c r="D48" s="190">
        <v>6576.91</v>
      </c>
      <c r="E48" s="186">
        <v>4994.07</v>
      </c>
      <c r="G48" t="s">
        <v>149</v>
      </c>
      <c r="H48" s="45">
        <f t="shared" si="0"/>
        <v>6576.91</v>
      </c>
      <c r="I48" s="45">
        <f t="shared" si="1"/>
        <v>4994.07</v>
      </c>
    </row>
    <row r="49" spans="2:9" ht="13.9" customHeight="1" x14ac:dyDescent="0.25">
      <c r="B49" s="191" t="s">
        <v>459</v>
      </c>
      <c r="C49" s="189" t="s">
        <v>249</v>
      </c>
      <c r="D49" s="190">
        <v>7764.66</v>
      </c>
      <c r="E49" s="186">
        <v>5365.09</v>
      </c>
      <c r="G49" t="s">
        <v>544</v>
      </c>
      <c r="H49" s="45">
        <f t="shared" si="0"/>
        <v>7764.66</v>
      </c>
      <c r="I49" s="45">
        <f t="shared" si="1"/>
        <v>5365.09</v>
      </c>
    </row>
    <row r="50" spans="2:9" ht="13.9" customHeight="1" x14ac:dyDescent="0.25">
      <c r="B50" s="191" t="s">
        <v>460</v>
      </c>
      <c r="C50" s="189" t="s">
        <v>250</v>
      </c>
      <c r="D50" s="190">
        <v>6277.21</v>
      </c>
      <c r="E50" s="186">
        <v>4900.34</v>
      </c>
      <c r="G50" t="s">
        <v>395</v>
      </c>
      <c r="H50" s="45">
        <f t="shared" si="0"/>
        <v>6277.21</v>
      </c>
      <c r="I50" s="45">
        <f t="shared" si="1"/>
        <v>4900.34</v>
      </c>
    </row>
    <row r="51" spans="2:9" ht="13.9" customHeight="1" x14ac:dyDescent="0.25">
      <c r="B51" s="191" t="s">
        <v>461</v>
      </c>
      <c r="C51" s="189" t="s">
        <v>251</v>
      </c>
      <c r="D51" s="190">
        <v>7018.16</v>
      </c>
      <c r="E51" s="186">
        <v>5365.09</v>
      </c>
      <c r="G51" t="s">
        <v>396</v>
      </c>
      <c r="H51" s="45">
        <f t="shared" si="0"/>
        <v>7018.16</v>
      </c>
      <c r="I51" s="45">
        <f t="shared" si="1"/>
        <v>5365.09</v>
      </c>
    </row>
    <row r="52" spans="2:9" ht="13.9" customHeight="1" x14ac:dyDescent="0.25">
      <c r="B52" s="191" t="s">
        <v>462</v>
      </c>
      <c r="C52" s="189" t="s">
        <v>252</v>
      </c>
      <c r="D52" s="190">
        <v>6460.4</v>
      </c>
      <c r="E52" s="186">
        <v>5177.91</v>
      </c>
      <c r="G52" t="s">
        <v>150</v>
      </c>
      <c r="H52" s="45">
        <f t="shared" si="0"/>
        <v>6460.4</v>
      </c>
      <c r="I52" s="45">
        <f t="shared" si="1"/>
        <v>5177.91</v>
      </c>
    </row>
    <row r="53" spans="2:9" ht="13.9" customHeight="1" x14ac:dyDescent="0.25">
      <c r="B53" s="191" t="s">
        <v>463</v>
      </c>
      <c r="C53" s="189" t="s">
        <v>253</v>
      </c>
      <c r="D53" s="190">
        <v>9299.52</v>
      </c>
      <c r="E53" s="186">
        <v>3583.25</v>
      </c>
      <c r="G53" t="s">
        <v>151</v>
      </c>
      <c r="H53" s="45">
        <f t="shared" si="0"/>
        <v>9299.52</v>
      </c>
      <c r="I53" s="45">
        <f t="shared" si="1"/>
        <v>3583.25</v>
      </c>
    </row>
    <row r="54" spans="2:9" ht="13.9" customHeight="1" x14ac:dyDescent="0.25">
      <c r="B54" s="191" t="s">
        <v>464</v>
      </c>
      <c r="C54" s="189" t="s">
        <v>254</v>
      </c>
      <c r="D54" s="190">
        <v>9887.36</v>
      </c>
      <c r="E54" s="186">
        <v>4723.9799999999996</v>
      </c>
      <c r="G54" t="s">
        <v>397</v>
      </c>
      <c r="H54" s="45">
        <f t="shared" si="0"/>
        <v>9887.36</v>
      </c>
      <c r="I54" s="45">
        <f t="shared" si="1"/>
        <v>4723.9799999999996</v>
      </c>
    </row>
    <row r="55" spans="2:9" ht="13.9" customHeight="1" x14ac:dyDescent="0.25">
      <c r="B55" s="191" t="s">
        <v>465</v>
      </c>
      <c r="C55" s="189" t="s">
        <v>255</v>
      </c>
      <c r="D55" s="190">
        <v>7009.4</v>
      </c>
      <c r="E55" s="186">
        <v>4921.3599999999997</v>
      </c>
      <c r="G55" t="s">
        <v>152</v>
      </c>
      <c r="H55" s="45">
        <f t="shared" si="0"/>
        <v>7009.4</v>
      </c>
      <c r="I55" s="45">
        <f t="shared" si="1"/>
        <v>4921.3599999999997</v>
      </c>
    </row>
    <row r="56" spans="2:9" ht="13.9" customHeight="1" x14ac:dyDescent="0.25">
      <c r="B56" s="191" t="s">
        <v>466</v>
      </c>
      <c r="C56" s="189" t="s">
        <v>256</v>
      </c>
      <c r="D56" s="190">
        <v>8380.77</v>
      </c>
      <c r="E56" s="186">
        <v>5365.09</v>
      </c>
      <c r="G56" t="s">
        <v>398</v>
      </c>
      <c r="H56" s="45">
        <f t="shared" si="0"/>
        <v>8380.77</v>
      </c>
      <c r="I56" s="45">
        <f t="shared" si="1"/>
        <v>5365.09</v>
      </c>
    </row>
    <row r="57" spans="2:9" ht="13.9" customHeight="1" x14ac:dyDescent="0.25">
      <c r="B57" s="191" t="s">
        <v>467</v>
      </c>
      <c r="C57" s="189" t="s">
        <v>257</v>
      </c>
      <c r="D57" s="190">
        <v>6509.33</v>
      </c>
      <c r="E57" s="186">
        <v>5279.22</v>
      </c>
      <c r="G57" t="s">
        <v>153</v>
      </c>
      <c r="H57" s="45">
        <f t="shared" si="0"/>
        <v>6509.33</v>
      </c>
      <c r="I57" s="45">
        <f t="shared" si="1"/>
        <v>5279.22</v>
      </c>
    </row>
    <row r="58" spans="2:9" ht="13.9" customHeight="1" x14ac:dyDescent="0.25">
      <c r="B58" s="191" t="s">
        <v>468</v>
      </c>
      <c r="C58" s="189" t="s">
        <v>258</v>
      </c>
      <c r="D58" s="190">
        <v>10063.23</v>
      </c>
      <c r="E58" s="186">
        <v>5365.09</v>
      </c>
      <c r="G58" t="s">
        <v>399</v>
      </c>
      <c r="H58" s="45">
        <f t="shared" si="0"/>
        <v>10063.23</v>
      </c>
      <c r="I58" s="45">
        <f t="shared" si="1"/>
        <v>5365.09</v>
      </c>
    </row>
    <row r="59" spans="2:9" ht="13.9" customHeight="1" x14ac:dyDescent="0.25">
      <c r="B59" s="191" t="s">
        <v>469</v>
      </c>
      <c r="C59" s="189" t="s">
        <v>259</v>
      </c>
      <c r="D59" s="190">
        <v>7283.72</v>
      </c>
      <c r="E59" s="186">
        <v>4575.71</v>
      </c>
      <c r="G59" t="s">
        <v>154</v>
      </c>
      <c r="H59" s="45">
        <f t="shared" si="0"/>
        <v>7283.72</v>
      </c>
      <c r="I59" s="45">
        <f t="shared" si="1"/>
        <v>4575.71</v>
      </c>
    </row>
    <row r="60" spans="2:9" ht="13.9" customHeight="1" x14ac:dyDescent="0.25">
      <c r="B60" s="191" t="s">
        <v>470</v>
      </c>
      <c r="C60" s="189" t="s">
        <v>260</v>
      </c>
      <c r="D60" s="190">
        <v>10013.68</v>
      </c>
      <c r="E60" s="186">
        <v>5076.6499999999996</v>
      </c>
      <c r="G60" t="s">
        <v>400</v>
      </c>
      <c r="H60" s="45">
        <f t="shared" si="0"/>
        <v>10013.68</v>
      </c>
      <c r="I60" s="45">
        <f t="shared" si="1"/>
        <v>5076.6499999999996</v>
      </c>
    </row>
    <row r="61" spans="2:9" ht="13.9" customHeight="1" x14ac:dyDescent="0.25">
      <c r="B61" s="191" t="s">
        <v>471</v>
      </c>
      <c r="C61" s="189" t="s">
        <v>261</v>
      </c>
      <c r="D61" s="190">
        <v>6477.29</v>
      </c>
      <c r="E61" s="186">
        <v>5130.9799999999996</v>
      </c>
      <c r="G61" t="s">
        <v>155</v>
      </c>
      <c r="H61" s="45">
        <f t="shared" si="0"/>
        <v>6477.29</v>
      </c>
      <c r="I61" s="45">
        <f t="shared" si="1"/>
        <v>5130.9799999999996</v>
      </c>
    </row>
    <row r="62" spans="2:9" ht="13.9" customHeight="1" x14ac:dyDescent="0.25">
      <c r="B62" s="191" t="s">
        <v>472</v>
      </c>
      <c r="C62" s="189" t="s">
        <v>262</v>
      </c>
      <c r="D62" s="190">
        <v>6616.34</v>
      </c>
      <c r="E62" s="186">
        <v>3801.13</v>
      </c>
      <c r="G62" t="s">
        <v>156</v>
      </c>
      <c r="H62" s="45">
        <f t="shared" si="0"/>
        <v>6616.34</v>
      </c>
      <c r="I62" s="45">
        <f t="shared" si="1"/>
        <v>3801.13</v>
      </c>
    </row>
    <row r="63" spans="2:9" ht="13.9" customHeight="1" x14ac:dyDescent="0.25">
      <c r="B63" s="191" t="s">
        <v>473</v>
      </c>
      <c r="C63" s="189" t="s">
        <v>263</v>
      </c>
      <c r="D63" s="190">
        <v>6342.37</v>
      </c>
      <c r="E63" s="186">
        <v>4982.2700000000004</v>
      </c>
      <c r="G63" t="s">
        <v>157</v>
      </c>
      <c r="H63" s="45">
        <f t="shared" si="0"/>
        <v>6342.37</v>
      </c>
      <c r="I63" s="45">
        <f t="shared" si="1"/>
        <v>4982.2700000000004</v>
      </c>
    </row>
    <row r="64" spans="2:9" ht="13.9" customHeight="1" x14ac:dyDescent="0.25">
      <c r="B64" s="191" t="s">
        <v>474</v>
      </c>
      <c r="C64" s="189" t="s">
        <v>264</v>
      </c>
      <c r="D64" s="190">
        <v>8816.67</v>
      </c>
      <c r="E64" s="186">
        <v>4753.28</v>
      </c>
      <c r="G64" t="s">
        <v>158</v>
      </c>
      <c r="H64" s="45">
        <f t="shared" si="0"/>
        <v>8816.67</v>
      </c>
      <c r="I64" s="45">
        <f t="shared" si="1"/>
        <v>4753.28</v>
      </c>
    </row>
    <row r="65" spans="2:9" ht="13.9" customHeight="1" x14ac:dyDescent="0.25">
      <c r="B65" s="191" t="s">
        <v>475</v>
      </c>
      <c r="C65" s="189" t="s">
        <v>265</v>
      </c>
      <c r="D65" s="190">
        <v>7361.54</v>
      </c>
      <c r="E65" s="186">
        <v>5365.09</v>
      </c>
      <c r="G65" t="s">
        <v>159</v>
      </c>
      <c r="H65" s="45">
        <f t="shared" si="0"/>
        <v>7361.54</v>
      </c>
      <c r="I65" s="45">
        <f t="shared" si="1"/>
        <v>5365.09</v>
      </c>
    </row>
    <row r="66" spans="2:9" ht="13.9" customHeight="1" x14ac:dyDescent="0.25">
      <c r="B66" s="191" t="s">
        <v>476</v>
      </c>
      <c r="C66" s="189" t="s">
        <v>266</v>
      </c>
      <c r="D66" s="190">
        <v>14471.4</v>
      </c>
      <c r="E66" s="186">
        <v>3517.11</v>
      </c>
      <c r="G66" t="s">
        <v>160</v>
      </c>
      <c r="H66" s="45">
        <f t="shared" si="0"/>
        <v>14471.4</v>
      </c>
      <c r="I66" s="45">
        <f t="shared" si="1"/>
        <v>3517.11</v>
      </c>
    </row>
    <row r="67" spans="2:9" ht="13.9" customHeight="1" x14ac:dyDescent="0.25">
      <c r="B67" s="191" t="s">
        <v>477</v>
      </c>
      <c r="C67" s="189" t="s">
        <v>267</v>
      </c>
      <c r="D67" s="190">
        <v>6222.96</v>
      </c>
      <c r="E67" s="186">
        <v>5365.09</v>
      </c>
      <c r="G67" t="s">
        <v>161</v>
      </c>
      <c r="H67" s="45">
        <f t="shared" si="0"/>
        <v>6222.96</v>
      </c>
      <c r="I67" s="45">
        <f t="shared" si="1"/>
        <v>5365.09</v>
      </c>
    </row>
    <row r="68" spans="2:9" ht="13.9" customHeight="1" x14ac:dyDescent="0.25">
      <c r="B68" s="191" t="s">
        <v>478</v>
      </c>
      <c r="C68" s="189" t="s">
        <v>268</v>
      </c>
      <c r="D68" s="190">
        <v>6131</v>
      </c>
      <c r="E68" s="186">
        <v>5365.09</v>
      </c>
      <c r="G68" t="s">
        <v>384</v>
      </c>
      <c r="H68" s="45">
        <f t="shared" si="0"/>
        <v>6131</v>
      </c>
      <c r="I68" s="45">
        <f t="shared" si="1"/>
        <v>5365.09</v>
      </c>
    </row>
    <row r="69" spans="2:9" ht="13.9" customHeight="1" x14ac:dyDescent="0.25">
      <c r="B69" s="191" t="s">
        <v>479</v>
      </c>
      <c r="C69" s="189" t="s">
        <v>269</v>
      </c>
      <c r="D69" s="190">
        <v>6837.63</v>
      </c>
      <c r="E69" s="186">
        <v>4189.88</v>
      </c>
      <c r="G69" t="s">
        <v>401</v>
      </c>
      <c r="H69" s="45">
        <f t="shared" si="0"/>
        <v>6837.63</v>
      </c>
      <c r="I69" s="45">
        <f t="shared" si="1"/>
        <v>4189.88</v>
      </c>
    </row>
    <row r="70" spans="2:9" ht="13.9" customHeight="1" x14ac:dyDescent="0.25">
      <c r="B70" s="191" t="s">
        <v>480</v>
      </c>
      <c r="C70" s="189" t="s">
        <v>270</v>
      </c>
      <c r="D70" s="190">
        <v>6672.22</v>
      </c>
      <c r="E70" s="186">
        <v>4560.5</v>
      </c>
      <c r="G70" t="s">
        <v>162</v>
      </c>
      <c r="H70" s="45">
        <f t="shared" si="0"/>
        <v>6672.22</v>
      </c>
      <c r="I70" s="45">
        <f t="shared" si="1"/>
        <v>4560.5</v>
      </c>
    </row>
    <row r="71" spans="2:9" ht="13.9" customHeight="1" x14ac:dyDescent="0.25">
      <c r="B71" s="191" t="s">
        <v>481</v>
      </c>
      <c r="C71" s="189" t="s">
        <v>271</v>
      </c>
      <c r="D71" s="190">
        <v>10460.219999999999</v>
      </c>
      <c r="E71" s="186">
        <v>3604.67</v>
      </c>
      <c r="G71" t="s">
        <v>402</v>
      </c>
      <c r="H71" s="45">
        <f t="shared" si="0"/>
        <v>10460.219999999999</v>
      </c>
      <c r="I71" s="45">
        <f t="shared" si="1"/>
        <v>3604.67</v>
      </c>
    </row>
    <row r="72" spans="2:9" ht="13.9" customHeight="1" x14ac:dyDescent="0.25">
      <c r="B72" s="191" t="s">
        <v>482</v>
      </c>
      <c r="C72" s="189" t="s">
        <v>272</v>
      </c>
      <c r="D72" s="190">
        <v>6835.04</v>
      </c>
      <c r="E72" s="186">
        <v>5365.09</v>
      </c>
      <c r="G72" t="s">
        <v>403</v>
      </c>
      <c r="H72" s="45">
        <f t="shared" si="0"/>
        <v>6835.04</v>
      </c>
      <c r="I72" s="45">
        <f t="shared" si="1"/>
        <v>5365.09</v>
      </c>
    </row>
    <row r="73" spans="2:9" ht="13.9" customHeight="1" x14ac:dyDescent="0.25">
      <c r="B73" s="191" t="s">
        <v>483</v>
      </c>
      <c r="C73" s="189" t="s">
        <v>273</v>
      </c>
      <c r="D73" s="190">
        <v>6997.74</v>
      </c>
      <c r="E73" s="186">
        <v>3870.25</v>
      </c>
      <c r="G73" t="s">
        <v>404</v>
      </c>
      <c r="H73" s="45">
        <f t="shared" si="0"/>
        <v>6997.74</v>
      </c>
      <c r="I73" s="45">
        <f t="shared" si="1"/>
        <v>3870.25</v>
      </c>
    </row>
    <row r="74" spans="2:9" ht="13.9" customHeight="1" x14ac:dyDescent="0.25">
      <c r="B74" s="191" t="s">
        <v>484</v>
      </c>
      <c r="C74" s="189" t="s">
        <v>274</v>
      </c>
      <c r="D74" s="190">
        <v>6370.91</v>
      </c>
      <c r="E74" s="186">
        <v>5180.87</v>
      </c>
      <c r="G74" t="s">
        <v>163</v>
      </c>
      <c r="H74" s="45">
        <f t="shared" si="0"/>
        <v>6370.91</v>
      </c>
      <c r="I74" s="45">
        <f t="shared" si="1"/>
        <v>5180.87</v>
      </c>
    </row>
    <row r="75" spans="2:9" ht="13.9" customHeight="1" x14ac:dyDescent="0.25">
      <c r="B75" s="191" t="s">
        <v>485</v>
      </c>
      <c r="C75" s="189" t="s">
        <v>275</v>
      </c>
      <c r="D75" s="190">
        <v>6838.9</v>
      </c>
      <c r="E75" s="186">
        <v>4826.8999999999996</v>
      </c>
      <c r="G75" t="s">
        <v>164</v>
      </c>
      <c r="H75" s="45">
        <f t="shared" ref="H75:H125" si="2">D75</f>
        <v>6838.9</v>
      </c>
      <c r="I75" s="45">
        <f t="shared" ref="I75:I125" si="3">E75</f>
        <v>4826.8999999999996</v>
      </c>
    </row>
    <row r="76" spans="2:9" ht="13.9" customHeight="1" x14ac:dyDescent="0.25">
      <c r="B76" s="191" t="s">
        <v>486</v>
      </c>
      <c r="C76" s="189" t="s">
        <v>276</v>
      </c>
      <c r="D76" s="190">
        <v>8389.34</v>
      </c>
      <c r="E76" s="186">
        <v>4060.46</v>
      </c>
      <c r="G76" t="s">
        <v>405</v>
      </c>
      <c r="H76" s="45">
        <f t="shared" si="2"/>
        <v>8389.34</v>
      </c>
      <c r="I76" s="45">
        <f t="shared" si="3"/>
        <v>4060.46</v>
      </c>
    </row>
    <row r="77" spans="2:9" ht="13.9" customHeight="1" x14ac:dyDescent="0.25">
      <c r="B77" s="191" t="s">
        <v>487</v>
      </c>
      <c r="C77" s="189" t="s">
        <v>277</v>
      </c>
      <c r="D77" s="190">
        <v>8612.73</v>
      </c>
      <c r="E77" s="186">
        <v>4442.0600000000004</v>
      </c>
      <c r="G77" t="s">
        <v>165</v>
      </c>
      <c r="H77" s="45">
        <f t="shared" si="2"/>
        <v>8612.73</v>
      </c>
      <c r="I77" s="45">
        <f t="shared" si="3"/>
        <v>4442.0600000000004</v>
      </c>
    </row>
    <row r="78" spans="2:9" ht="13.9" customHeight="1" x14ac:dyDescent="0.25">
      <c r="B78" s="191" t="s">
        <v>488</v>
      </c>
      <c r="C78" s="189" t="s">
        <v>278</v>
      </c>
      <c r="D78" s="190">
        <v>7236.29</v>
      </c>
      <c r="E78" s="186">
        <v>4101.7</v>
      </c>
      <c r="G78" t="s">
        <v>166</v>
      </c>
      <c r="H78" s="45">
        <f t="shared" si="2"/>
        <v>7236.29</v>
      </c>
      <c r="I78" s="45">
        <f t="shared" si="3"/>
        <v>4101.7</v>
      </c>
    </row>
    <row r="79" spans="2:9" ht="13.9" customHeight="1" x14ac:dyDescent="0.25">
      <c r="B79" s="191" t="s">
        <v>489</v>
      </c>
      <c r="C79" s="189" t="s">
        <v>279</v>
      </c>
      <c r="D79" s="190">
        <v>6390.31</v>
      </c>
      <c r="E79" s="186">
        <v>5365.09</v>
      </c>
      <c r="G79" t="s">
        <v>167</v>
      </c>
      <c r="H79" s="45">
        <f t="shared" si="2"/>
        <v>6390.31</v>
      </c>
      <c r="I79" s="45">
        <f t="shared" si="3"/>
        <v>5365.09</v>
      </c>
    </row>
    <row r="80" spans="2:9" ht="13.9" customHeight="1" x14ac:dyDescent="0.25">
      <c r="B80" s="191" t="s">
        <v>490</v>
      </c>
      <c r="C80" s="189" t="s">
        <v>280</v>
      </c>
      <c r="D80" s="190">
        <v>8448.25</v>
      </c>
      <c r="E80" s="186">
        <v>3762.31</v>
      </c>
      <c r="G80" t="s">
        <v>406</v>
      </c>
      <c r="H80" s="45">
        <f t="shared" si="2"/>
        <v>8448.25</v>
      </c>
      <c r="I80" s="45">
        <f t="shared" si="3"/>
        <v>3762.31</v>
      </c>
    </row>
    <row r="81" spans="2:9" ht="13.9" customHeight="1" x14ac:dyDescent="0.25">
      <c r="B81" s="191" t="s">
        <v>491</v>
      </c>
      <c r="C81" s="189" t="s">
        <v>281</v>
      </c>
      <c r="D81" s="190">
        <v>7413.56</v>
      </c>
      <c r="E81" s="186">
        <v>5365.09</v>
      </c>
      <c r="G81" t="s">
        <v>168</v>
      </c>
      <c r="H81" s="45">
        <f t="shared" si="2"/>
        <v>7413.56</v>
      </c>
      <c r="I81" s="45">
        <f t="shared" si="3"/>
        <v>5365.09</v>
      </c>
    </row>
    <row r="82" spans="2:9" ht="13.9" customHeight="1" x14ac:dyDescent="0.25">
      <c r="B82" s="191" t="s">
        <v>492</v>
      </c>
      <c r="C82" s="189" t="s">
        <v>282</v>
      </c>
      <c r="D82" s="190">
        <v>6294.72</v>
      </c>
      <c r="E82" s="186">
        <v>5270.03</v>
      </c>
      <c r="G82" t="s">
        <v>407</v>
      </c>
      <c r="H82" s="45">
        <f t="shared" si="2"/>
        <v>6294.72</v>
      </c>
      <c r="I82" s="45">
        <f t="shared" si="3"/>
        <v>5270.03</v>
      </c>
    </row>
    <row r="83" spans="2:9" ht="13.9" customHeight="1" x14ac:dyDescent="0.25">
      <c r="B83" s="191" t="s">
        <v>493</v>
      </c>
      <c r="C83" s="189" t="s">
        <v>380</v>
      </c>
      <c r="D83" s="190">
        <v>6872.33</v>
      </c>
      <c r="E83" s="186">
        <v>4273.2700000000004</v>
      </c>
      <c r="G83" t="s">
        <v>408</v>
      </c>
      <c r="H83" s="45">
        <f t="shared" si="2"/>
        <v>6872.33</v>
      </c>
      <c r="I83" s="45">
        <f t="shared" si="3"/>
        <v>4273.2700000000004</v>
      </c>
    </row>
    <row r="84" spans="2:9" ht="13.9" customHeight="1" x14ac:dyDescent="0.25">
      <c r="B84" s="191" t="s">
        <v>494</v>
      </c>
      <c r="C84" s="189" t="s">
        <v>283</v>
      </c>
      <c r="D84" s="190">
        <v>6350.23</v>
      </c>
      <c r="E84" s="186">
        <v>5320.26</v>
      </c>
      <c r="G84" t="s">
        <v>169</v>
      </c>
      <c r="H84" s="45">
        <f t="shared" si="2"/>
        <v>6350.23</v>
      </c>
      <c r="I84" s="45">
        <f t="shared" si="3"/>
        <v>5320.26</v>
      </c>
    </row>
    <row r="85" spans="2:9" ht="13.9" customHeight="1" x14ac:dyDescent="0.25">
      <c r="B85" s="191" t="s">
        <v>495</v>
      </c>
      <c r="C85" s="189" t="s">
        <v>284</v>
      </c>
      <c r="D85" s="190">
        <v>10790.27</v>
      </c>
      <c r="E85" s="186">
        <v>5330.92</v>
      </c>
      <c r="G85" t="s">
        <v>170</v>
      </c>
      <c r="H85" s="45">
        <f t="shared" si="2"/>
        <v>10790.27</v>
      </c>
      <c r="I85" s="45">
        <f t="shared" si="3"/>
        <v>5330.92</v>
      </c>
    </row>
    <row r="86" spans="2:9" ht="13.9" customHeight="1" x14ac:dyDescent="0.25">
      <c r="B86" s="191" t="s">
        <v>496</v>
      </c>
      <c r="C86" s="189" t="s">
        <v>285</v>
      </c>
      <c r="D86" s="190">
        <v>6392.43</v>
      </c>
      <c r="E86" s="186">
        <v>4017.64</v>
      </c>
      <c r="G86" t="s">
        <v>171</v>
      </c>
      <c r="H86" s="45">
        <f t="shared" si="2"/>
        <v>6392.43</v>
      </c>
      <c r="I86" s="45">
        <f t="shared" si="3"/>
        <v>4017.64</v>
      </c>
    </row>
    <row r="87" spans="2:9" ht="13.9" customHeight="1" x14ac:dyDescent="0.25">
      <c r="B87" s="191" t="s">
        <v>497</v>
      </c>
      <c r="C87" s="189" t="s">
        <v>286</v>
      </c>
      <c r="D87" s="190">
        <v>6656.75</v>
      </c>
      <c r="E87" s="186">
        <v>4865.26</v>
      </c>
      <c r="G87" t="s">
        <v>172</v>
      </c>
      <c r="H87" s="45">
        <f t="shared" si="2"/>
        <v>6656.75</v>
      </c>
      <c r="I87" s="45">
        <f t="shared" si="3"/>
        <v>4865.26</v>
      </c>
    </row>
    <row r="88" spans="2:9" ht="13.9" customHeight="1" x14ac:dyDescent="0.25">
      <c r="B88" s="191" t="s">
        <v>498</v>
      </c>
      <c r="C88" s="189" t="s">
        <v>287</v>
      </c>
      <c r="D88" s="190">
        <v>6301.71</v>
      </c>
      <c r="E88" s="186">
        <v>5365.09</v>
      </c>
      <c r="G88" t="s">
        <v>173</v>
      </c>
      <c r="H88" s="45">
        <f t="shared" si="2"/>
        <v>6301.71</v>
      </c>
      <c r="I88" s="45">
        <f t="shared" si="3"/>
        <v>5365.09</v>
      </c>
    </row>
    <row r="89" spans="2:9" ht="13.9" customHeight="1" x14ac:dyDescent="0.25">
      <c r="B89" s="191" t="s">
        <v>499</v>
      </c>
      <c r="C89" s="189" t="s">
        <v>288</v>
      </c>
      <c r="D89" s="190">
        <v>9399.31</v>
      </c>
      <c r="E89" s="186">
        <v>4183.6099999999997</v>
      </c>
      <c r="G89" t="s">
        <v>174</v>
      </c>
      <c r="H89" s="45">
        <f t="shared" si="2"/>
        <v>9399.31</v>
      </c>
      <c r="I89" s="45">
        <f t="shared" si="3"/>
        <v>4183.6099999999997</v>
      </c>
    </row>
    <row r="90" spans="2:9" ht="13.9" customHeight="1" x14ac:dyDescent="0.25">
      <c r="B90" s="191" t="s">
        <v>500</v>
      </c>
      <c r="C90" s="189" t="s">
        <v>289</v>
      </c>
      <c r="D90" s="190">
        <v>7715.85</v>
      </c>
      <c r="E90" s="186">
        <v>4520.7</v>
      </c>
      <c r="G90" t="s">
        <v>175</v>
      </c>
      <c r="H90" s="45">
        <f t="shared" si="2"/>
        <v>7715.85</v>
      </c>
      <c r="I90" s="45">
        <f t="shared" si="3"/>
        <v>4520.7</v>
      </c>
    </row>
    <row r="91" spans="2:9" ht="13.9" customHeight="1" x14ac:dyDescent="0.25">
      <c r="B91" s="191" t="s">
        <v>501</v>
      </c>
      <c r="C91" s="189" t="s">
        <v>290</v>
      </c>
      <c r="D91" s="190">
        <v>6530.21</v>
      </c>
      <c r="E91" s="186">
        <v>5228</v>
      </c>
      <c r="G91" t="s">
        <v>176</v>
      </c>
      <c r="H91" s="45">
        <f t="shared" si="2"/>
        <v>6530.21</v>
      </c>
      <c r="I91" s="45">
        <f t="shared" si="3"/>
        <v>5228</v>
      </c>
    </row>
    <row r="92" spans="2:9" ht="13.9" customHeight="1" x14ac:dyDescent="0.25">
      <c r="B92" s="191" t="s">
        <v>502</v>
      </c>
      <c r="C92" s="189" t="s">
        <v>291</v>
      </c>
      <c r="D92" s="190">
        <v>8619.41</v>
      </c>
      <c r="E92" s="186">
        <v>4276.2299999999996</v>
      </c>
      <c r="G92" t="s">
        <v>177</v>
      </c>
      <c r="H92" s="45">
        <f t="shared" si="2"/>
        <v>8619.41</v>
      </c>
      <c r="I92" s="45">
        <f t="shared" si="3"/>
        <v>4276.2299999999996</v>
      </c>
    </row>
    <row r="93" spans="2:9" ht="13.9" customHeight="1" x14ac:dyDescent="0.25">
      <c r="B93" s="191" t="s">
        <v>503</v>
      </c>
      <c r="C93" s="189" t="s">
        <v>292</v>
      </c>
      <c r="D93" s="190">
        <v>7221.15</v>
      </c>
      <c r="E93" s="186">
        <v>4705.28</v>
      </c>
      <c r="G93" t="s">
        <v>178</v>
      </c>
      <c r="H93" s="45">
        <f t="shared" si="2"/>
        <v>7221.15</v>
      </c>
      <c r="I93" s="45">
        <f t="shared" si="3"/>
        <v>4705.28</v>
      </c>
    </row>
    <row r="94" spans="2:9" ht="13.9" customHeight="1" x14ac:dyDescent="0.25">
      <c r="B94" s="191" t="s">
        <v>504</v>
      </c>
      <c r="C94" s="189" t="s">
        <v>293</v>
      </c>
      <c r="D94" s="190">
        <v>6693.29</v>
      </c>
      <c r="E94" s="186">
        <v>5078.2700000000004</v>
      </c>
      <c r="G94" t="s">
        <v>179</v>
      </c>
      <c r="H94" s="45">
        <f t="shared" si="2"/>
        <v>6693.29</v>
      </c>
      <c r="I94" s="45">
        <f t="shared" si="3"/>
        <v>5078.2700000000004</v>
      </c>
    </row>
    <row r="95" spans="2:9" ht="13.9" customHeight="1" x14ac:dyDescent="0.25">
      <c r="B95" s="191" t="s">
        <v>505</v>
      </c>
      <c r="C95" s="189" t="s">
        <v>294</v>
      </c>
      <c r="D95" s="190">
        <v>7988.94</v>
      </c>
      <c r="E95" s="186">
        <v>4206.3599999999997</v>
      </c>
      <c r="G95" t="s">
        <v>180</v>
      </c>
      <c r="H95" s="45">
        <f t="shared" si="2"/>
        <v>7988.94</v>
      </c>
      <c r="I95" s="45">
        <f t="shared" si="3"/>
        <v>4206.3599999999997</v>
      </c>
    </row>
    <row r="96" spans="2:9" ht="13.9" customHeight="1" x14ac:dyDescent="0.25">
      <c r="B96" s="191" t="s">
        <v>506</v>
      </c>
      <c r="C96" s="189" t="s">
        <v>295</v>
      </c>
      <c r="D96" s="190">
        <v>6967.61</v>
      </c>
      <c r="E96" s="186">
        <v>5365.09</v>
      </c>
      <c r="G96" t="s">
        <v>181</v>
      </c>
      <c r="H96" s="45">
        <f t="shared" si="2"/>
        <v>6967.61</v>
      </c>
      <c r="I96" s="45">
        <f t="shared" si="3"/>
        <v>5365.09</v>
      </c>
    </row>
    <row r="97" spans="2:9" ht="13.9" customHeight="1" x14ac:dyDescent="0.25">
      <c r="B97" s="191" t="s">
        <v>507</v>
      </c>
      <c r="C97" s="189" t="s">
        <v>296</v>
      </c>
      <c r="D97" s="190">
        <v>6998.51</v>
      </c>
      <c r="E97" s="186">
        <v>5318.19</v>
      </c>
      <c r="G97" t="s">
        <v>182</v>
      </c>
      <c r="H97" s="45">
        <f t="shared" si="2"/>
        <v>6998.51</v>
      </c>
      <c r="I97" s="45">
        <f t="shared" si="3"/>
        <v>5318.19</v>
      </c>
    </row>
    <row r="98" spans="2:9" ht="13.9" customHeight="1" x14ac:dyDescent="0.25">
      <c r="B98" s="191" t="s">
        <v>508</v>
      </c>
      <c r="C98" s="189" t="s">
        <v>297</v>
      </c>
      <c r="D98" s="190">
        <v>7191.49</v>
      </c>
      <c r="E98" s="186">
        <v>4340.47</v>
      </c>
      <c r="G98" t="s">
        <v>183</v>
      </c>
      <c r="H98" s="45">
        <f t="shared" si="2"/>
        <v>7191.49</v>
      </c>
      <c r="I98" s="45">
        <f t="shared" si="3"/>
        <v>4340.47</v>
      </c>
    </row>
    <row r="99" spans="2:9" ht="13.9" customHeight="1" x14ac:dyDescent="0.25">
      <c r="B99" s="191" t="s">
        <v>509</v>
      </c>
      <c r="C99" s="189" t="s">
        <v>298</v>
      </c>
      <c r="D99" s="190">
        <v>7609.96</v>
      </c>
      <c r="E99" s="186">
        <v>5365.09</v>
      </c>
      <c r="G99" t="s">
        <v>184</v>
      </c>
      <c r="H99" s="45">
        <f t="shared" si="2"/>
        <v>7609.96</v>
      </c>
      <c r="I99" s="45">
        <f t="shared" si="3"/>
        <v>5365.09</v>
      </c>
    </row>
    <row r="100" spans="2:9" ht="13.9" customHeight="1" x14ac:dyDescent="0.25">
      <c r="B100" s="191" t="s">
        <v>510</v>
      </c>
      <c r="C100" s="189" t="s">
        <v>299</v>
      </c>
      <c r="D100" s="190">
        <v>6963.59</v>
      </c>
      <c r="E100" s="186">
        <v>4136.04</v>
      </c>
      <c r="G100" t="s">
        <v>185</v>
      </c>
      <c r="H100" s="45">
        <f t="shared" si="2"/>
        <v>6963.59</v>
      </c>
      <c r="I100" s="45">
        <f t="shared" si="3"/>
        <v>4136.04</v>
      </c>
    </row>
    <row r="101" spans="2:9" ht="13.9" customHeight="1" x14ac:dyDescent="0.25">
      <c r="B101" s="191" t="s">
        <v>511</v>
      </c>
      <c r="C101" s="189" t="s">
        <v>300</v>
      </c>
      <c r="D101" s="190">
        <v>6884.54</v>
      </c>
      <c r="E101" s="186">
        <v>5365.09</v>
      </c>
      <c r="G101" t="s">
        <v>186</v>
      </c>
      <c r="H101" s="45">
        <f t="shared" si="2"/>
        <v>6884.54</v>
      </c>
      <c r="I101" s="45">
        <f t="shared" si="3"/>
        <v>5365.09</v>
      </c>
    </row>
    <row r="102" spans="2:9" ht="13.9" customHeight="1" x14ac:dyDescent="0.25">
      <c r="B102" s="191" t="s">
        <v>512</v>
      </c>
      <c r="C102" s="189" t="s">
        <v>301</v>
      </c>
      <c r="D102" s="190">
        <v>7213.15</v>
      </c>
      <c r="E102" s="186">
        <v>4068.76</v>
      </c>
      <c r="G102" t="s">
        <v>187</v>
      </c>
      <c r="H102" s="45">
        <f t="shared" si="2"/>
        <v>7213.15</v>
      </c>
      <c r="I102" s="45">
        <f t="shared" si="3"/>
        <v>4068.76</v>
      </c>
    </row>
    <row r="103" spans="2:9" ht="13.9" customHeight="1" x14ac:dyDescent="0.25">
      <c r="B103" s="191" t="s">
        <v>513</v>
      </c>
      <c r="C103" s="189" t="s">
        <v>302</v>
      </c>
      <c r="D103" s="190">
        <v>7468.22</v>
      </c>
      <c r="E103" s="186">
        <v>5365.09</v>
      </c>
      <c r="G103" t="s">
        <v>188</v>
      </c>
      <c r="H103" s="45">
        <f t="shared" si="2"/>
        <v>7468.22</v>
      </c>
      <c r="I103" s="45">
        <f t="shared" si="3"/>
        <v>5365.09</v>
      </c>
    </row>
    <row r="104" spans="2:9" ht="13.9" customHeight="1" x14ac:dyDescent="0.25">
      <c r="B104" s="191" t="s">
        <v>514</v>
      </c>
      <c r="C104" s="189" t="s">
        <v>303</v>
      </c>
      <c r="D104" s="190">
        <v>7427.45</v>
      </c>
      <c r="E104" s="186">
        <v>5365.09</v>
      </c>
      <c r="G104" t="s">
        <v>409</v>
      </c>
      <c r="H104" s="45">
        <f t="shared" si="2"/>
        <v>7427.45</v>
      </c>
      <c r="I104" s="45">
        <f t="shared" si="3"/>
        <v>5365.09</v>
      </c>
    </row>
    <row r="105" spans="2:9" ht="13.9" customHeight="1" x14ac:dyDescent="0.25">
      <c r="B105" s="191" t="s">
        <v>515</v>
      </c>
      <c r="C105" s="189" t="s">
        <v>304</v>
      </c>
      <c r="D105" s="190">
        <v>7650.11</v>
      </c>
      <c r="E105" s="186">
        <v>3844.8</v>
      </c>
      <c r="G105" t="s">
        <v>411</v>
      </c>
      <c r="H105" s="45">
        <f t="shared" si="2"/>
        <v>7650.11</v>
      </c>
      <c r="I105" s="45">
        <f t="shared" si="3"/>
        <v>3844.8</v>
      </c>
    </row>
    <row r="106" spans="2:9" ht="13.9" customHeight="1" x14ac:dyDescent="0.25">
      <c r="B106" s="191" t="s">
        <v>516</v>
      </c>
      <c r="C106" s="189" t="s">
        <v>305</v>
      </c>
      <c r="D106" s="190">
        <v>6901.54</v>
      </c>
      <c r="E106" s="186">
        <v>5365.09</v>
      </c>
      <c r="G106" t="s">
        <v>189</v>
      </c>
      <c r="H106" s="45">
        <f t="shared" si="2"/>
        <v>6901.54</v>
      </c>
      <c r="I106" s="45">
        <f t="shared" si="3"/>
        <v>5365.09</v>
      </c>
    </row>
    <row r="107" spans="2:9" ht="13.9" customHeight="1" x14ac:dyDescent="0.25">
      <c r="B107" s="191" t="s">
        <v>517</v>
      </c>
      <c r="C107" s="189" t="s">
        <v>306</v>
      </c>
      <c r="D107" s="190">
        <v>7386.03</v>
      </c>
      <c r="E107" s="186">
        <v>3905.35</v>
      </c>
      <c r="G107" t="s">
        <v>190</v>
      </c>
      <c r="H107" s="45">
        <f t="shared" si="2"/>
        <v>7386.03</v>
      </c>
      <c r="I107" s="45">
        <f t="shared" si="3"/>
        <v>3905.35</v>
      </c>
    </row>
    <row r="108" spans="2:9" ht="13.9" customHeight="1" x14ac:dyDescent="0.25">
      <c r="B108" s="191" t="s">
        <v>518</v>
      </c>
      <c r="C108" s="189" t="s">
        <v>307</v>
      </c>
      <c r="D108" s="190">
        <v>7097.66</v>
      </c>
      <c r="E108" s="186">
        <v>5365.09</v>
      </c>
      <c r="G108" t="s">
        <v>191</v>
      </c>
      <c r="H108" s="45">
        <f t="shared" si="2"/>
        <v>7097.66</v>
      </c>
      <c r="I108" s="45">
        <f t="shared" si="3"/>
        <v>5365.09</v>
      </c>
    </row>
    <row r="109" spans="2:9" ht="13.9" customHeight="1" x14ac:dyDescent="0.25">
      <c r="B109" s="191" t="s">
        <v>519</v>
      </c>
      <c r="C109" s="189" t="s">
        <v>308</v>
      </c>
      <c r="D109" s="190">
        <v>7579.14</v>
      </c>
      <c r="E109" s="186">
        <v>5365.09</v>
      </c>
      <c r="G109" t="s">
        <v>192</v>
      </c>
      <c r="H109" s="45">
        <f t="shared" si="2"/>
        <v>7579.14</v>
      </c>
      <c r="I109" s="45">
        <f t="shared" si="3"/>
        <v>5365.09</v>
      </c>
    </row>
    <row r="110" spans="2:9" ht="13.9" customHeight="1" x14ac:dyDescent="0.25">
      <c r="B110" s="191" t="s">
        <v>520</v>
      </c>
      <c r="C110" s="189" t="s">
        <v>309</v>
      </c>
      <c r="D110" s="190">
        <v>7270.29</v>
      </c>
      <c r="E110" s="186">
        <v>4683.09</v>
      </c>
      <c r="G110" t="s">
        <v>545</v>
      </c>
      <c r="H110" s="45">
        <f t="shared" si="2"/>
        <v>7270.29</v>
      </c>
      <c r="I110" s="45">
        <f t="shared" si="3"/>
        <v>4683.09</v>
      </c>
    </row>
    <row r="111" spans="2:9" ht="13.9" customHeight="1" x14ac:dyDescent="0.25">
      <c r="B111" s="191" t="s">
        <v>521</v>
      </c>
      <c r="C111" s="189" t="s">
        <v>310</v>
      </c>
      <c r="D111" s="190">
        <v>8143.68</v>
      </c>
      <c r="E111" s="186">
        <v>3618.32</v>
      </c>
      <c r="G111" t="s">
        <v>193</v>
      </c>
      <c r="H111" s="45">
        <f t="shared" si="2"/>
        <v>8143.68</v>
      </c>
      <c r="I111" s="45">
        <f t="shared" si="3"/>
        <v>3618.32</v>
      </c>
    </row>
    <row r="112" spans="2:9" ht="13.9" customHeight="1" x14ac:dyDescent="0.25">
      <c r="B112" s="191" t="s">
        <v>522</v>
      </c>
      <c r="C112" s="189" t="s">
        <v>311</v>
      </c>
      <c r="D112" s="190">
        <v>7426.51</v>
      </c>
      <c r="E112" s="186">
        <v>3952.78</v>
      </c>
      <c r="G112" t="s">
        <v>410</v>
      </c>
      <c r="H112" s="45">
        <f t="shared" si="2"/>
        <v>7426.51</v>
      </c>
      <c r="I112" s="45">
        <f t="shared" si="3"/>
        <v>3952.78</v>
      </c>
    </row>
    <row r="113" spans="2:9" ht="13.9" customHeight="1" x14ac:dyDescent="0.25">
      <c r="B113" s="191" t="s">
        <v>523</v>
      </c>
      <c r="C113" s="189" t="s">
        <v>312</v>
      </c>
      <c r="D113" s="190">
        <v>14882.29</v>
      </c>
      <c r="E113" s="186">
        <v>4644.3999999999996</v>
      </c>
      <c r="G113" t="s">
        <v>194</v>
      </c>
      <c r="H113" s="45">
        <f t="shared" si="2"/>
        <v>14882.29</v>
      </c>
      <c r="I113" s="45">
        <f t="shared" si="3"/>
        <v>4644.3999999999996</v>
      </c>
    </row>
    <row r="114" spans="2:9" ht="13.9" customHeight="1" x14ac:dyDescent="0.25">
      <c r="B114" s="191" t="s">
        <v>524</v>
      </c>
      <c r="C114" s="189" t="s">
        <v>313</v>
      </c>
      <c r="D114" s="190">
        <v>6219.41</v>
      </c>
      <c r="E114" s="186">
        <v>5365.09</v>
      </c>
      <c r="G114" t="s">
        <v>412</v>
      </c>
      <c r="H114" s="45">
        <f t="shared" si="2"/>
        <v>6219.41</v>
      </c>
      <c r="I114" s="45">
        <f t="shared" si="3"/>
        <v>5365.09</v>
      </c>
    </row>
    <row r="115" spans="2:9" ht="13.9" customHeight="1" x14ac:dyDescent="0.25">
      <c r="B115" s="191" t="s">
        <v>525</v>
      </c>
      <c r="C115" s="189" t="s">
        <v>314</v>
      </c>
      <c r="D115" s="190">
        <v>7951.15</v>
      </c>
      <c r="E115" s="186">
        <v>5365.09</v>
      </c>
      <c r="G115" t="s">
        <v>195</v>
      </c>
      <c r="H115" s="45">
        <f t="shared" si="2"/>
        <v>7951.15</v>
      </c>
      <c r="I115" s="45">
        <f t="shared" si="3"/>
        <v>5365.09</v>
      </c>
    </row>
    <row r="116" spans="2:9" ht="13.9" customHeight="1" x14ac:dyDescent="0.25">
      <c r="B116" s="191" t="s">
        <v>526</v>
      </c>
      <c r="C116" s="189" t="s">
        <v>315</v>
      </c>
      <c r="D116" s="190">
        <v>6431.32</v>
      </c>
      <c r="E116" s="186">
        <v>5365.09</v>
      </c>
      <c r="G116" t="s">
        <v>196</v>
      </c>
      <c r="H116" s="45">
        <f t="shared" si="2"/>
        <v>6431.32</v>
      </c>
      <c r="I116" s="45">
        <f t="shared" si="3"/>
        <v>5365.09</v>
      </c>
    </row>
    <row r="117" spans="2:9" ht="13.9" customHeight="1" x14ac:dyDescent="0.25">
      <c r="B117" s="191" t="s">
        <v>527</v>
      </c>
      <c r="C117" s="189" t="s">
        <v>316</v>
      </c>
      <c r="D117" s="190">
        <v>9327.2199999999993</v>
      </c>
      <c r="E117" s="186">
        <v>4028.22</v>
      </c>
      <c r="G117" t="s">
        <v>197</v>
      </c>
      <c r="H117" s="45">
        <f t="shared" si="2"/>
        <v>9327.2199999999993</v>
      </c>
      <c r="I117" s="45">
        <f t="shared" si="3"/>
        <v>4028.22</v>
      </c>
    </row>
    <row r="118" spans="2:9" ht="13.9" customHeight="1" x14ac:dyDescent="0.25">
      <c r="B118" s="191" t="s">
        <v>528</v>
      </c>
      <c r="C118" s="189" t="s">
        <v>317</v>
      </c>
      <c r="D118" s="190">
        <v>11324.83</v>
      </c>
      <c r="E118" s="186">
        <v>5365.09</v>
      </c>
      <c r="G118" t="s">
        <v>413</v>
      </c>
      <c r="H118" s="45">
        <f t="shared" si="2"/>
        <v>11324.83</v>
      </c>
      <c r="I118" s="45">
        <f t="shared" si="3"/>
        <v>5365.09</v>
      </c>
    </row>
    <row r="119" spans="2:9" ht="13.9" customHeight="1" x14ac:dyDescent="0.25">
      <c r="B119" s="191" t="s">
        <v>529</v>
      </c>
      <c r="C119" s="189" t="s">
        <v>318</v>
      </c>
      <c r="D119" s="190">
        <v>6733.89</v>
      </c>
      <c r="E119" s="186">
        <v>3965.23</v>
      </c>
      <c r="G119" t="s">
        <v>198</v>
      </c>
      <c r="H119" s="45">
        <f t="shared" si="2"/>
        <v>6733.89</v>
      </c>
      <c r="I119" s="45">
        <f t="shared" si="3"/>
        <v>3965.23</v>
      </c>
    </row>
    <row r="120" spans="2:9" ht="13.9" customHeight="1" x14ac:dyDescent="0.25">
      <c r="B120" s="191" t="s">
        <v>530</v>
      </c>
      <c r="C120" s="189" t="s">
        <v>319</v>
      </c>
      <c r="D120" s="190">
        <v>7009.8</v>
      </c>
      <c r="E120" s="186">
        <v>5125.2700000000004</v>
      </c>
      <c r="G120" t="s">
        <v>414</v>
      </c>
      <c r="H120" s="45">
        <f t="shared" si="2"/>
        <v>7009.8</v>
      </c>
      <c r="I120" s="45">
        <f t="shared" si="3"/>
        <v>5125.2700000000004</v>
      </c>
    </row>
    <row r="121" spans="2:9" ht="13.9" customHeight="1" x14ac:dyDescent="0.25">
      <c r="B121" s="191" t="s">
        <v>531</v>
      </c>
      <c r="C121" s="189" t="s">
        <v>320</v>
      </c>
      <c r="D121" s="190">
        <v>7049.17</v>
      </c>
      <c r="E121" s="186">
        <v>4667.37</v>
      </c>
      <c r="G121" t="s">
        <v>199</v>
      </c>
      <c r="H121" s="45">
        <f t="shared" si="2"/>
        <v>7049.17</v>
      </c>
      <c r="I121" s="45">
        <f t="shared" si="3"/>
        <v>4667.37</v>
      </c>
    </row>
    <row r="122" spans="2:9" ht="13.9" customHeight="1" x14ac:dyDescent="0.25">
      <c r="B122" s="191" t="s">
        <v>532</v>
      </c>
      <c r="C122" s="189" t="s">
        <v>321</v>
      </c>
      <c r="D122" s="190">
        <v>7011.29</v>
      </c>
      <c r="E122" s="186">
        <v>5365.09</v>
      </c>
      <c r="G122" t="s">
        <v>200</v>
      </c>
      <c r="H122" s="45">
        <f t="shared" si="2"/>
        <v>7011.29</v>
      </c>
      <c r="I122" s="45">
        <f t="shared" si="3"/>
        <v>5365.09</v>
      </c>
    </row>
    <row r="123" spans="2:9" ht="13.9" customHeight="1" x14ac:dyDescent="0.25">
      <c r="B123" s="191" t="s">
        <v>533</v>
      </c>
      <c r="C123" s="189" t="s">
        <v>322</v>
      </c>
      <c r="D123" s="190">
        <v>7480.71</v>
      </c>
      <c r="E123" s="186">
        <v>4382.2700000000004</v>
      </c>
      <c r="G123" t="s">
        <v>201</v>
      </c>
      <c r="H123" s="45">
        <f t="shared" si="2"/>
        <v>7480.71</v>
      </c>
      <c r="I123" s="45">
        <f t="shared" si="3"/>
        <v>4382.2700000000004</v>
      </c>
    </row>
    <row r="124" spans="2:9" ht="13.9" customHeight="1" x14ac:dyDescent="0.25">
      <c r="B124" s="191" t="s">
        <v>534</v>
      </c>
      <c r="C124" s="189" t="s">
        <v>323</v>
      </c>
      <c r="D124" s="190">
        <v>8447.48</v>
      </c>
      <c r="E124" s="186">
        <v>4581.2299999999996</v>
      </c>
      <c r="G124" t="s">
        <v>202</v>
      </c>
      <c r="H124" s="45">
        <f t="shared" si="2"/>
        <v>8447.48</v>
      </c>
      <c r="I124" s="45">
        <f t="shared" si="3"/>
        <v>4581.2299999999996</v>
      </c>
    </row>
    <row r="125" spans="2:9" x14ac:dyDescent="0.25">
      <c r="B125" s="86">
        <v>1000</v>
      </c>
      <c r="C125" s="192" t="s">
        <v>416</v>
      </c>
      <c r="D125" s="190">
        <v>7534.1</v>
      </c>
      <c r="E125" s="186">
        <v>4811.08</v>
      </c>
      <c r="G125" t="s">
        <v>417</v>
      </c>
      <c r="H125" s="45">
        <f t="shared" si="2"/>
        <v>7534.1</v>
      </c>
      <c r="I125" s="45">
        <f t="shared" si="3"/>
        <v>4811.08</v>
      </c>
    </row>
    <row r="126" spans="2:9" x14ac:dyDescent="0.25">
      <c r="D126" s="46"/>
      <c r="E126" s="45"/>
    </row>
    <row r="128" spans="2:9" x14ac:dyDescent="0.25">
      <c r="B128" s="185" t="s">
        <v>385</v>
      </c>
      <c r="C128" s="86"/>
      <c r="D128" s="184"/>
    </row>
    <row r="129" spans="2:5" x14ac:dyDescent="0.25">
      <c r="B129" s="187" t="s">
        <v>386</v>
      </c>
      <c r="C129" s="86"/>
      <c r="D129" s="184"/>
    </row>
    <row r="130" spans="2:5" x14ac:dyDescent="0.25">
      <c r="B130" s="187" t="s">
        <v>387</v>
      </c>
      <c r="C130" s="86"/>
      <c r="D130" s="184"/>
    </row>
    <row r="136" spans="2:5" x14ac:dyDescent="0.25">
      <c r="C136" s="47"/>
    </row>
    <row r="138" spans="2:5" x14ac:dyDescent="0.25">
      <c r="C138" s="41"/>
      <c r="E138" s="48"/>
    </row>
    <row r="139" spans="2:5" x14ac:dyDescent="0.25">
      <c r="C139" s="49"/>
      <c r="E139" s="50"/>
    </row>
    <row r="140" spans="2:5" x14ac:dyDescent="0.25">
      <c r="C140" s="49"/>
      <c r="E140" s="50"/>
    </row>
    <row r="141" spans="2:5" x14ac:dyDescent="0.25">
      <c r="C141" s="49"/>
      <c r="E141" s="50"/>
    </row>
    <row r="142" spans="2:5" x14ac:dyDescent="0.25">
      <c r="C142" s="49"/>
      <c r="E142" s="50"/>
    </row>
    <row r="143" spans="2:5" x14ac:dyDescent="0.25">
      <c r="C143" s="49"/>
      <c r="E143" s="50"/>
    </row>
    <row r="144" spans="2:5" x14ac:dyDescent="0.25">
      <c r="C144" s="49"/>
      <c r="E144" s="50"/>
    </row>
    <row r="145" spans="3:5" x14ac:dyDescent="0.25">
      <c r="C145" s="41"/>
      <c r="E145" s="51"/>
    </row>
    <row r="146" spans="3:5" x14ac:dyDescent="0.25">
      <c r="E146" s="51"/>
    </row>
    <row r="147" spans="3:5" x14ac:dyDescent="0.25">
      <c r="C147" s="41"/>
      <c r="E147" s="51"/>
    </row>
    <row r="148" spans="3:5" x14ac:dyDescent="0.25">
      <c r="C148" s="41"/>
      <c r="E148" s="51"/>
    </row>
    <row r="149" spans="3:5" x14ac:dyDescent="0.25">
      <c r="C149" s="36"/>
      <c r="D149" s="51"/>
      <c r="E149" s="52"/>
    </row>
    <row r="150" spans="3:5" x14ac:dyDescent="0.25">
      <c r="C150" s="36"/>
      <c r="D150" s="51"/>
      <c r="E150" s="51"/>
    </row>
    <row r="151" spans="3:5" x14ac:dyDescent="0.25">
      <c r="C151" s="36"/>
      <c r="D151" s="51"/>
      <c r="E151" s="51"/>
    </row>
    <row r="152" spans="3:5" x14ac:dyDescent="0.25">
      <c r="C152" s="36"/>
      <c r="D152" s="51"/>
      <c r="E152" s="51"/>
    </row>
    <row r="153" spans="3:5" x14ac:dyDescent="0.25">
      <c r="C153" s="36"/>
      <c r="D153" s="51"/>
      <c r="E153" s="51"/>
    </row>
    <row r="154" spans="3:5" x14ac:dyDescent="0.25">
      <c r="E154" s="51"/>
    </row>
    <row r="155" spans="3:5" x14ac:dyDescent="0.25">
      <c r="C155" s="41"/>
      <c r="E155" s="51"/>
    </row>
    <row r="156" spans="3:5" x14ac:dyDescent="0.25">
      <c r="C156" s="41"/>
      <c r="E156" s="51"/>
    </row>
    <row r="157" spans="3:5" x14ac:dyDescent="0.25">
      <c r="C157" s="41"/>
      <c r="E157" s="51"/>
    </row>
    <row r="158" spans="3:5" x14ac:dyDescent="0.25">
      <c r="C158" s="41"/>
      <c r="E158" s="51"/>
    </row>
    <row r="159" spans="3:5" x14ac:dyDescent="0.25">
      <c r="E159" s="51"/>
    </row>
    <row r="160" spans="3:5" x14ac:dyDescent="0.25">
      <c r="C160" s="47"/>
      <c r="E160" s="51"/>
    </row>
    <row r="161" spans="3:5" x14ac:dyDescent="0.25">
      <c r="E161" s="51"/>
    </row>
    <row r="162" spans="3:5" x14ac:dyDescent="0.25">
      <c r="C162" s="41"/>
      <c r="E162" s="51"/>
    </row>
    <row r="163" spans="3:5" x14ac:dyDescent="0.25">
      <c r="C163" s="49"/>
      <c r="E163" s="51"/>
    </row>
    <row r="164" spans="3:5" x14ac:dyDescent="0.25">
      <c r="C164" s="49"/>
      <c r="E164" s="51"/>
    </row>
    <row r="165" spans="3:5" x14ac:dyDescent="0.25">
      <c r="C165" s="41"/>
      <c r="E165" s="51"/>
    </row>
    <row r="166" spans="3:5" x14ac:dyDescent="0.25">
      <c r="E166" s="51"/>
    </row>
    <row r="167" spans="3:5" x14ac:dyDescent="0.25">
      <c r="C167" s="41"/>
      <c r="E167" s="51"/>
    </row>
    <row r="168" spans="3:5" x14ac:dyDescent="0.25">
      <c r="C168" s="41"/>
      <c r="E168" s="51"/>
    </row>
    <row r="169" spans="3:5" x14ac:dyDescent="0.25">
      <c r="C169" s="36"/>
      <c r="D169" s="51"/>
      <c r="E169" s="51"/>
    </row>
    <row r="170" spans="3:5" x14ac:dyDescent="0.25">
      <c r="C170" s="36"/>
      <c r="D170" s="51"/>
      <c r="E170" s="51"/>
    </row>
    <row r="171" spans="3:5" x14ac:dyDescent="0.25">
      <c r="C171" s="36"/>
      <c r="D171" s="51"/>
      <c r="E171" s="51"/>
    </row>
    <row r="172" spans="3:5" x14ac:dyDescent="0.25">
      <c r="C172" s="36"/>
      <c r="D172" s="51"/>
      <c r="E172" s="51"/>
    </row>
    <row r="173" spans="3:5" x14ac:dyDescent="0.25">
      <c r="E173" s="51"/>
    </row>
    <row r="174" spans="3:5" x14ac:dyDescent="0.25">
      <c r="E174" s="51"/>
    </row>
    <row r="175" spans="3:5" x14ac:dyDescent="0.25">
      <c r="E175" s="51"/>
    </row>
    <row r="176" spans="3:5" x14ac:dyDescent="0.25">
      <c r="E176" s="51"/>
    </row>
    <row r="177" spans="5:5" x14ac:dyDescent="0.25">
      <c r="E177" s="51"/>
    </row>
    <row r="178" spans="5:5" x14ac:dyDescent="0.25">
      <c r="E178" s="51"/>
    </row>
    <row r="179" spans="5:5" x14ac:dyDescent="0.25">
      <c r="E179" s="51"/>
    </row>
    <row r="180" spans="5:5" x14ac:dyDescent="0.25">
      <c r="E180" s="51"/>
    </row>
    <row r="181" spans="5:5" x14ac:dyDescent="0.25">
      <c r="E181" s="51"/>
    </row>
    <row r="182" spans="5:5" x14ac:dyDescent="0.25">
      <c r="E182" s="51"/>
    </row>
  </sheetData>
  <sheetProtection algorithmName="SHA-512" hashValue="7W6svXhRGa+UssHGZrkuA6V54oHHX9BfFVC20Enpwz9GbgeDW/c24ov60fgK9VFuD1/dXsLMfkI4wAW5iMvAsw==" saltValue="cn3wH39GcnkHVCVruRK7kQ==" spinCount="100000" sheet="1" objects="1" scenarios="1"/>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76200</xdr:colOff>
                <xdr:row>0</xdr:row>
                <xdr:rowOff>47625</xdr:rowOff>
              </from>
              <to>
                <xdr:col>1</xdr:col>
                <xdr:colOff>333375</xdr:colOff>
                <xdr:row>3</xdr:row>
                <xdr:rowOff>76200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9"/>
  <sheetViews>
    <sheetView topLeftCell="A72" workbookViewId="0">
      <selection activeCell="C82" sqref="C82"/>
    </sheetView>
  </sheetViews>
  <sheetFormatPr defaultColWidth="9.140625" defaultRowHeight="16.5" x14ac:dyDescent="0.3"/>
  <cols>
    <col min="1" max="1" width="25.140625" style="1" bestFit="1" customWidth="1"/>
    <col min="2" max="2" width="37.7109375" style="30" bestFit="1" customWidth="1"/>
    <col min="3" max="3" width="20.7109375" style="30" bestFit="1" customWidth="1"/>
    <col min="4" max="4" width="9.140625" style="1"/>
    <col min="5" max="6" width="22.7109375" style="1" bestFit="1" customWidth="1"/>
    <col min="7" max="16384" width="9.140625" style="1"/>
  </cols>
  <sheetData>
    <row r="1" spans="1:6" ht="18.75" x14ac:dyDescent="0.3">
      <c r="A1" s="231" t="s">
        <v>393</v>
      </c>
      <c r="B1" s="232"/>
      <c r="C1" s="232"/>
    </row>
    <row r="3" spans="1:6" s="33" customFormat="1" x14ac:dyDescent="0.3">
      <c r="A3" s="31" t="s">
        <v>116</v>
      </c>
      <c r="B3" s="32" t="s">
        <v>392</v>
      </c>
      <c r="C3" s="32" t="s">
        <v>117</v>
      </c>
      <c r="E3" s="32" t="s">
        <v>351</v>
      </c>
      <c r="F3" s="32" t="s">
        <v>350</v>
      </c>
    </row>
    <row r="4" spans="1:6" x14ac:dyDescent="0.3">
      <c r="A4" t="s">
        <v>118</v>
      </c>
      <c r="B4" s="110">
        <v>2145</v>
      </c>
      <c r="C4" s="110"/>
      <c r="E4" s="1" t="str">
        <f>A4</f>
        <v>010-Alamance-Burlington</v>
      </c>
      <c r="F4" s="110">
        <f>B4+C4</f>
        <v>2145</v>
      </c>
    </row>
    <row r="5" spans="1:6" x14ac:dyDescent="0.3">
      <c r="A5" t="s">
        <v>119</v>
      </c>
      <c r="B5" s="110">
        <v>1774.01</v>
      </c>
      <c r="C5" s="110"/>
      <c r="E5" s="1" t="str">
        <f t="shared" ref="E5:E68" si="0">A5</f>
        <v>020-Alexander</v>
      </c>
      <c r="F5" s="110">
        <f t="shared" ref="F5:F68" si="1">B5+C5</f>
        <v>1774.01</v>
      </c>
    </row>
    <row r="6" spans="1:6" x14ac:dyDescent="0.3">
      <c r="A6" t="s">
        <v>120</v>
      </c>
      <c r="B6" s="110">
        <v>2250.39</v>
      </c>
      <c r="C6" s="110"/>
      <c r="E6" s="1" t="str">
        <f t="shared" si="0"/>
        <v>030-Alleghany</v>
      </c>
      <c r="F6" s="110">
        <f t="shared" si="1"/>
        <v>2250.39</v>
      </c>
    </row>
    <row r="7" spans="1:6" x14ac:dyDescent="0.3">
      <c r="A7" t="s">
        <v>121</v>
      </c>
      <c r="B7" s="110">
        <v>1389</v>
      </c>
      <c r="C7" s="110">
        <v>197</v>
      </c>
      <c r="E7" s="1" t="str">
        <f t="shared" si="0"/>
        <v>040-Anson</v>
      </c>
      <c r="F7" s="110">
        <f t="shared" si="1"/>
        <v>1586</v>
      </c>
    </row>
    <row r="8" spans="1:6" x14ac:dyDescent="0.3">
      <c r="A8" t="s">
        <v>122</v>
      </c>
      <c r="B8" s="110">
        <v>2477.9</v>
      </c>
      <c r="C8" s="110"/>
      <c r="E8" s="1" t="str">
        <f t="shared" si="0"/>
        <v>050-Ashe</v>
      </c>
      <c r="F8" s="110">
        <f t="shared" si="1"/>
        <v>2477.9</v>
      </c>
    </row>
    <row r="9" spans="1:6" x14ac:dyDescent="0.3">
      <c r="A9" t="s">
        <v>123</v>
      </c>
      <c r="B9" s="110">
        <v>2888.59</v>
      </c>
      <c r="C9" s="110"/>
      <c r="E9" s="1" t="str">
        <f t="shared" si="0"/>
        <v>060-Avery</v>
      </c>
      <c r="F9" s="110">
        <f t="shared" si="1"/>
        <v>2888.59</v>
      </c>
    </row>
    <row r="10" spans="1:6" x14ac:dyDescent="0.3">
      <c r="A10" t="s">
        <v>124</v>
      </c>
      <c r="B10" s="110">
        <v>3026.6</v>
      </c>
      <c r="C10" s="110"/>
      <c r="E10" s="1" t="str">
        <f t="shared" si="0"/>
        <v>070-Beaufort</v>
      </c>
      <c r="F10" s="110">
        <f t="shared" si="1"/>
        <v>3026.6</v>
      </c>
    </row>
    <row r="11" spans="1:6" x14ac:dyDescent="0.3">
      <c r="A11" t="s">
        <v>382</v>
      </c>
      <c r="B11" s="110">
        <v>1771</v>
      </c>
      <c r="C11" s="110">
        <v>236.98</v>
      </c>
      <c r="E11" s="1" t="str">
        <f t="shared" si="0"/>
        <v>080-Bertie</v>
      </c>
      <c r="F11" s="110">
        <f t="shared" si="1"/>
        <v>2007.98</v>
      </c>
    </row>
    <row r="12" spans="1:6" x14ac:dyDescent="0.3">
      <c r="A12" t="s">
        <v>125</v>
      </c>
      <c r="B12" s="110">
        <v>1710.33</v>
      </c>
      <c r="C12" s="110"/>
      <c r="E12" s="1" t="str">
        <f t="shared" si="0"/>
        <v>090-Bladen</v>
      </c>
      <c r="F12" s="110">
        <f t="shared" si="1"/>
        <v>1710.33</v>
      </c>
    </row>
    <row r="13" spans="1:6" x14ac:dyDescent="0.3">
      <c r="A13" t="s">
        <v>126</v>
      </c>
      <c r="B13" s="110">
        <v>3713.04</v>
      </c>
      <c r="C13" s="110"/>
      <c r="E13" s="1" t="str">
        <f t="shared" si="0"/>
        <v>100-Brunswick</v>
      </c>
      <c r="F13" s="110">
        <f t="shared" si="1"/>
        <v>3713.04</v>
      </c>
    </row>
    <row r="14" spans="1:6" x14ac:dyDescent="0.3">
      <c r="A14" t="s">
        <v>388</v>
      </c>
      <c r="B14" s="110">
        <v>2630.16</v>
      </c>
      <c r="C14" s="110"/>
      <c r="E14" s="1" t="str">
        <f t="shared" si="0"/>
        <v>110-Buncombe</v>
      </c>
      <c r="F14" s="110">
        <f t="shared" si="1"/>
        <v>2630.16</v>
      </c>
    </row>
    <row r="15" spans="1:6" x14ac:dyDescent="0.3">
      <c r="A15" t="s">
        <v>127</v>
      </c>
      <c r="B15" s="110">
        <v>4050.61</v>
      </c>
      <c r="C15" s="110">
        <v>2956.71</v>
      </c>
      <c r="E15" s="1" t="str">
        <f t="shared" si="0"/>
        <v>111-Asheville City</v>
      </c>
      <c r="F15" s="110">
        <f t="shared" si="1"/>
        <v>7007.32</v>
      </c>
    </row>
    <row r="16" spans="1:6" x14ac:dyDescent="0.3">
      <c r="A16" t="s">
        <v>128</v>
      </c>
      <c r="B16" s="110">
        <v>1560.68</v>
      </c>
      <c r="C16" s="110"/>
      <c r="E16" s="1" t="str">
        <f t="shared" si="0"/>
        <v>120-Burke</v>
      </c>
      <c r="F16" s="110">
        <f t="shared" si="1"/>
        <v>1560.68</v>
      </c>
    </row>
    <row r="17" spans="1:6" x14ac:dyDescent="0.3">
      <c r="A17" t="s">
        <v>129</v>
      </c>
      <c r="B17" s="110">
        <v>2361.96</v>
      </c>
      <c r="C17" s="110"/>
      <c r="E17" s="1" t="str">
        <f t="shared" si="0"/>
        <v>130-Cabarrus</v>
      </c>
      <c r="F17" s="110">
        <f t="shared" si="1"/>
        <v>2361.96</v>
      </c>
    </row>
    <row r="18" spans="1:6" x14ac:dyDescent="0.3">
      <c r="A18" t="s">
        <v>130</v>
      </c>
      <c r="B18" s="110">
        <v>2385</v>
      </c>
      <c r="C18" s="110"/>
      <c r="E18" s="1" t="str">
        <f t="shared" si="0"/>
        <v>132-Kannapolis City</v>
      </c>
      <c r="F18" s="110">
        <f t="shared" si="1"/>
        <v>2385</v>
      </c>
    </row>
    <row r="19" spans="1:6" x14ac:dyDescent="0.3">
      <c r="A19" t="s">
        <v>383</v>
      </c>
      <c r="B19" s="110">
        <v>1390</v>
      </c>
      <c r="C19" s="110"/>
      <c r="E19" s="1" t="str">
        <f t="shared" si="0"/>
        <v>140-Caldwell</v>
      </c>
      <c r="F19" s="110">
        <f t="shared" si="1"/>
        <v>1390</v>
      </c>
    </row>
    <row r="20" spans="1:6" x14ac:dyDescent="0.3">
      <c r="A20" t="s">
        <v>131</v>
      </c>
      <c r="B20" s="110">
        <v>2067</v>
      </c>
      <c r="C20" s="110"/>
      <c r="E20" s="1" t="str">
        <f t="shared" si="0"/>
        <v>150-Camden</v>
      </c>
      <c r="F20" s="110">
        <f t="shared" si="1"/>
        <v>2067</v>
      </c>
    </row>
    <row r="21" spans="1:6" x14ac:dyDescent="0.3">
      <c r="A21" t="s">
        <v>132</v>
      </c>
      <c r="B21" s="110">
        <v>4080</v>
      </c>
      <c r="C21" s="110"/>
      <c r="E21" s="1" t="str">
        <f t="shared" si="0"/>
        <v>160-Carteret</v>
      </c>
      <c r="F21" s="110">
        <f t="shared" si="1"/>
        <v>4080</v>
      </c>
    </row>
    <row r="22" spans="1:6" x14ac:dyDescent="0.3">
      <c r="A22" t="s">
        <v>389</v>
      </c>
      <c r="B22" s="110">
        <v>1126.98</v>
      </c>
      <c r="C22" s="110"/>
      <c r="E22" s="1" t="str">
        <f t="shared" si="0"/>
        <v>170-Caswell</v>
      </c>
      <c r="F22" s="110">
        <f t="shared" si="1"/>
        <v>1126.98</v>
      </c>
    </row>
    <row r="23" spans="1:6" x14ac:dyDescent="0.3">
      <c r="A23" t="s">
        <v>133</v>
      </c>
      <c r="B23" s="110">
        <v>2103</v>
      </c>
      <c r="C23" s="110"/>
      <c r="E23" s="1" t="str">
        <f t="shared" si="0"/>
        <v>180-Catawba</v>
      </c>
      <c r="F23" s="110">
        <f t="shared" si="1"/>
        <v>2103</v>
      </c>
    </row>
    <row r="24" spans="1:6" x14ac:dyDescent="0.3">
      <c r="A24" t="s">
        <v>134</v>
      </c>
      <c r="B24" s="110">
        <v>2336.6999999999998</v>
      </c>
      <c r="C24" s="110"/>
      <c r="E24" s="1" t="str">
        <f t="shared" si="0"/>
        <v>181-Hickory City</v>
      </c>
      <c r="F24" s="110">
        <f t="shared" si="1"/>
        <v>2336.6999999999998</v>
      </c>
    </row>
    <row r="25" spans="1:6" x14ac:dyDescent="0.3">
      <c r="A25" t="s">
        <v>135</v>
      </c>
      <c r="B25" s="110">
        <v>2103</v>
      </c>
      <c r="C25" s="110"/>
      <c r="E25" s="1" t="str">
        <f t="shared" si="0"/>
        <v>182-Newton City</v>
      </c>
      <c r="F25" s="110">
        <f t="shared" si="1"/>
        <v>2103</v>
      </c>
    </row>
    <row r="26" spans="1:6" x14ac:dyDescent="0.3">
      <c r="A26" t="s">
        <v>136</v>
      </c>
      <c r="B26" s="110">
        <v>919.44</v>
      </c>
      <c r="C26" s="110"/>
      <c r="E26" s="1" t="str">
        <f t="shared" si="0"/>
        <v>190-Chatham</v>
      </c>
      <c r="F26" s="110">
        <f t="shared" si="1"/>
        <v>919.44</v>
      </c>
    </row>
    <row r="27" spans="1:6" x14ac:dyDescent="0.3">
      <c r="A27" t="s">
        <v>390</v>
      </c>
      <c r="B27" s="110">
        <v>1732.84</v>
      </c>
      <c r="C27" s="110">
        <v>32.950000000000003</v>
      </c>
      <c r="E27" s="1" t="str">
        <f t="shared" si="0"/>
        <v>200-Cherokee</v>
      </c>
      <c r="F27" s="110">
        <f t="shared" si="1"/>
        <v>1765.79</v>
      </c>
    </row>
    <row r="28" spans="1:6" x14ac:dyDescent="0.3">
      <c r="A28" t="s">
        <v>137</v>
      </c>
      <c r="B28" s="110">
        <v>2606.7600000000002</v>
      </c>
      <c r="C28" s="110"/>
      <c r="E28" s="1" t="str">
        <f t="shared" si="0"/>
        <v>210-Chowan</v>
      </c>
      <c r="F28" s="110">
        <f t="shared" si="1"/>
        <v>2606.7600000000002</v>
      </c>
    </row>
    <row r="29" spans="1:6" x14ac:dyDescent="0.3">
      <c r="A29" t="s">
        <v>391</v>
      </c>
      <c r="B29" s="110">
        <v>880</v>
      </c>
      <c r="C29" s="110"/>
      <c r="E29" s="1" t="str">
        <f t="shared" si="0"/>
        <v>220-Clay</v>
      </c>
      <c r="F29" s="110">
        <f t="shared" si="1"/>
        <v>880</v>
      </c>
    </row>
    <row r="30" spans="1:6" x14ac:dyDescent="0.3">
      <c r="A30" t="s">
        <v>138</v>
      </c>
      <c r="B30" s="110">
        <v>706.2</v>
      </c>
      <c r="C30" s="110">
        <v>998.34</v>
      </c>
      <c r="E30" s="1" t="str">
        <f t="shared" si="0"/>
        <v>230-Cleveland</v>
      </c>
      <c r="F30" s="110">
        <f t="shared" si="1"/>
        <v>1704.54</v>
      </c>
    </row>
    <row r="31" spans="1:6" x14ac:dyDescent="0.3">
      <c r="A31" t="s">
        <v>139</v>
      </c>
      <c r="B31" s="110">
        <v>1200</v>
      </c>
      <c r="C31" s="110"/>
      <c r="E31" s="1" t="str">
        <f t="shared" si="0"/>
        <v>240-Columbus</v>
      </c>
      <c r="F31" s="110">
        <f t="shared" si="1"/>
        <v>1200</v>
      </c>
    </row>
    <row r="32" spans="1:6" x14ac:dyDescent="0.3">
      <c r="A32" t="s">
        <v>140</v>
      </c>
      <c r="B32" s="110">
        <v>936</v>
      </c>
      <c r="C32" s="110"/>
      <c r="E32" s="1" t="str">
        <f t="shared" si="0"/>
        <v>241-Whiteville City</v>
      </c>
      <c r="F32" s="110">
        <f t="shared" si="1"/>
        <v>936</v>
      </c>
    </row>
    <row r="33" spans="1:6" x14ac:dyDescent="0.3">
      <c r="A33" t="s">
        <v>141</v>
      </c>
      <c r="B33" s="110">
        <v>1900</v>
      </c>
      <c r="C33" s="110"/>
      <c r="E33" s="1" t="str">
        <f t="shared" si="0"/>
        <v>250-Craven</v>
      </c>
      <c r="F33" s="110">
        <f t="shared" si="1"/>
        <v>1900</v>
      </c>
    </row>
    <row r="34" spans="1:6" x14ac:dyDescent="0.3">
      <c r="A34" t="s">
        <v>142</v>
      </c>
      <c r="B34" s="110">
        <v>1760</v>
      </c>
      <c r="C34" s="110"/>
      <c r="E34" s="1" t="str">
        <f t="shared" si="0"/>
        <v>260-Cumberland</v>
      </c>
      <c r="F34" s="110">
        <f t="shared" si="1"/>
        <v>1760</v>
      </c>
    </row>
    <row r="35" spans="1:6" x14ac:dyDescent="0.3">
      <c r="A35" t="s">
        <v>143</v>
      </c>
      <c r="B35" s="110">
        <v>3123.09</v>
      </c>
      <c r="C35" s="110"/>
      <c r="E35" s="1" t="str">
        <f t="shared" si="0"/>
        <v>270-Currituck</v>
      </c>
      <c r="F35" s="110">
        <f t="shared" si="1"/>
        <v>3123.09</v>
      </c>
    </row>
    <row r="36" spans="1:6" x14ac:dyDescent="0.3">
      <c r="A36" t="s">
        <v>144</v>
      </c>
      <c r="B36" s="110">
        <v>5694.57</v>
      </c>
      <c r="C36" s="110"/>
      <c r="E36" s="1" t="str">
        <f t="shared" si="0"/>
        <v>280-Dare</v>
      </c>
      <c r="F36" s="110">
        <f t="shared" si="1"/>
        <v>5694.57</v>
      </c>
    </row>
    <row r="37" spans="1:6" x14ac:dyDescent="0.3">
      <c r="A37" t="s">
        <v>145</v>
      </c>
      <c r="B37" s="110">
        <v>1400.17</v>
      </c>
      <c r="C37" s="110"/>
      <c r="E37" s="1" t="str">
        <f t="shared" si="0"/>
        <v>290-Davidson</v>
      </c>
      <c r="F37" s="110">
        <f t="shared" si="1"/>
        <v>1400.17</v>
      </c>
    </row>
    <row r="38" spans="1:6" x14ac:dyDescent="0.3">
      <c r="A38" t="s">
        <v>146</v>
      </c>
      <c r="B38" s="110">
        <v>1429.26</v>
      </c>
      <c r="C38" s="110">
        <v>588.4</v>
      </c>
      <c r="E38" s="1" t="str">
        <f t="shared" si="0"/>
        <v>291-Lexington City</v>
      </c>
      <c r="F38" s="110">
        <f t="shared" si="1"/>
        <v>2017.6599999999999</v>
      </c>
    </row>
    <row r="39" spans="1:6" x14ac:dyDescent="0.3">
      <c r="A39" t="s">
        <v>147</v>
      </c>
      <c r="B39" s="110">
        <v>1339.45</v>
      </c>
      <c r="C39" s="110"/>
      <c r="E39" s="1" t="str">
        <f t="shared" si="0"/>
        <v>292-Thomasville City</v>
      </c>
      <c r="F39" s="110">
        <f t="shared" si="1"/>
        <v>1339.45</v>
      </c>
    </row>
    <row r="40" spans="1:6" x14ac:dyDescent="0.3">
      <c r="A40" t="s">
        <v>394</v>
      </c>
      <c r="B40" s="110">
        <v>2402</v>
      </c>
      <c r="C40" s="110"/>
      <c r="E40" s="1" t="str">
        <f t="shared" si="0"/>
        <v>300-Davie</v>
      </c>
      <c r="F40" s="110">
        <f t="shared" si="1"/>
        <v>2402</v>
      </c>
    </row>
    <row r="41" spans="1:6" x14ac:dyDescent="0.3">
      <c r="A41" t="s">
        <v>148</v>
      </c>
      <c r="B41" s="110">
        <v>1093.6500000000001</v>
      </c>
      <c r="C41" s="110"/>
      <c r="E41" s="1" t="str">
        <f t="shared" si="0"/>
        <v>310-Duplin</v>
      </c>
      <c r="F41" s="110">
        <f t="shared" si="1"/>
        <v>1093.6500000000001</v>
      </c>
    </row>
    <row r="42" spans="1:6" x14ac:dyDescent="0.3">
      <c r="A42" t="s">
        <v>149</v>
      </c>
      <c r="B42" s="110">
        <v>5125.7</v>
      </c>
      <c r="C42" s="110"/>
      <c r="E42" s="1" t="str">
        <f t="shared" si="0"/>
        <v>320-Durham Public</v>
      </c>
      <c r="F42" s="110">
        <f t="shared" si="1"/>
        <v>5125.7</v>
      </c>
    </row>
    <row r="43" spans="1:6" x14ac:dyDescent="0.3">
      <c r="A43" t="s">
        <v>544</v>
      </c>
      <c r="B43" s="110">
        <v>1291.1300000000001</v>
      </c>
      <c r="C43" s="110"/>
      <c r="E43" s="1" t="str">
        <f t="shared" si="0"/>
        <v>330-Edgecombe</v>
      </c>
      <c r="F43" s="110">
        <f t="shared" si="1"/>
        <v>1291.1300000000001</v>
      </c>
    </row>
    <row r="44" spans="1:6" x14ac:dyDescent="0.3">
      <c r="A44" t="s">
        <v>395</v>
      </c>
      <c r="B44" s="110">
        <v>3008.43</v>
      </c>
      <c r="C44" s="110"/>
      <c r="E44" s="1" t="str">
        <f t="shared" si="0"/>
        <v>340-Forsyth</v>
      </c>
      <c r="F44" s="110">
        <f t="shared" si="1"/>
        <v>3008.43</v>
      </c>
    </row>
    <row r="45" spans="1:6" x14ac:dyDescent="0.3">
      <c r="A45" t="s">
        <v>396</v>
      </c>
      <c r="B45" s="110">
        <v>2773.79</v>
      </c>
      <c r="C45" s="110"/>
      <c r="E45" s="1" t="str">
        <f t="shared" si="0"/>
        <v>350-Franklin</v>
      </c>
      <c r="F45" s="110">
        <f t="shared" si="1"/>
        <v>2773.79</v>
      </c>
    </row>
    <row r="46" spans="1:6" x14ac:dyDescent="0.3">
      <c r="A46" t="s">
        <v>150</v>
      </c>
      <c r="B46" s="110">
        <v>1544.4</v>
      </c>
      <c r="C46" s="110"/>
      <c r="E46" s="1" t="str">
        <f t="shared" si="0"/>
        <v>360-Gaston</v>
      </c>
      <c r="F46" s="110">
        <f t="shared" si="1"/>
        <v>1544.4</v>
      </c>
    </row>
    <row r="47" spans="1:6" x14ac:dyDescent="0.3">
      <c r="A47" t="s">
        <v>151</v>
      </c>
      <c r="B47" s="110">
        <v>2331.5</v>
      </c>
      <c r="C47" s="110"/>
      <c r="E47" s="1" t="str">
        <f t="shared" si="0"/>
        <v>370-Gates</v>
      </c>
      <c r="F47" s="110">
        <f t="shared" si="1"/>
        <v>2331.5</v>
      </c>
    </row>
    <row r="48" spans="1:6" x14ac:dyDescent="0.3">
      <c r="A48" t="s">
        <v>397</v>
      </c>
      <c r="B48" s="110">
        <v>1225.3800000000001</v>
      </c>
      <c r="C48" s="110"/>
      <c r="E48" s="1" t="str">
        <f t="shared" si="0"/>
        <v>380-Graham</v>
      </c>
      <c r="F48" s="110">
        <f t="shared" si="1"/>
        <v>1225.3800000000001</v>
      </c>
    </row>
    <row r="49" spans="1:6" x14ac:dyDescent="0.3">
      <c r="A49" t="s">
        <v>152</v>
      </c>
      <c r="B49" s="110">
        <v>2973</v>
      </c>
      <c r="C49" s="110"/>
      <c r="E49" s="1" t="str">
        <f t="shared" si="0"/>
        <v>390-Granville</v>
      </c>
      <c r="F49" s="110">
        <f t="shared" si="1"/>
        <v>2973</v>
      </c>
    </row>
    <row r="50" spans="1:6" x14ac:dyDescent="0.3">
      <c r="A50" t="s">
        <v>398</v>
      </c>
      <c r="B50" s="110">
        <v>1086</v>
      </c>
      <c r="C50" s="110"/>
      <c r="E50" s="1" t="str">
        <f t="shared" si="0"/>
        <v>400-Greene</v>
      </c>
      <c r="F50" s="110">
        <f t="shared" si="1"/>
        <v>1086</v>
      </c>
    </row>
    <row r="51" spans="1:6" x14ac:dyDescent="0.3">
      <c r="A51" t="s">
        <v>153</v>
      </c>
      <c r="B51" s="110">
        <v>3359</v>
      </c>
      <c r="C51" s="110"/>
      <c r="E51" s="1" t="str">
        <f t="shared" si="0"/>
        <v>410-Guilford</v>
      </c>
      <c r="F51" s="110">
        <f t="shared" si="1"/>
        <v>3359</v>
      </c>
    </row>
    <row r="52" spans="1:6" x14ac:dyDescent="0.3">
      <c r="A52" t="s">
        <v>399</v>
      </c>
      <c r="B52" s="110">
        <v>951.75</v>
      </c>
      <c r="C52" s="110">
        <v>112.77</v>
      </c>
      <c r="E52" s="1" t="str">
        <f t="shared" si="0"/>
        <v>420-Halifax</v>
      </c>
      <c r="F52" s="110">
        <f t="shared" si="1"/>
        <v>1064.52</v>
      </c>
    </row>
    <row r="53" spans="1:6" x14ac:dyDescent="0.3">
      <c r="A53" t="s">
        <v>154</v>
      </c>
      <c r="B53" s="110">
        <v>845.28</v>
      </c>
      <c r="C53" s="110">
        <v>786.96</v>
      </c>
      <c r="E53" s="1" t="str">
        <f t="shared" si="0"/>
        <v>421-Roanoke Rapids City</v>
      </c>
      <c r="F53" s="110">
        <f t="shared" si="1"/>
        <v>1632.24</v>
      </c>
    </row>
    <row r="54" spans="1:6" x14ac:dyDescent="0.3">
      <c r="A54" t="s">
        <v>400</v>
      </c>
      <c r="B54" s="110">
        <v>971.21</v>
      </c>
      <c r="C54" s="110"/>
      <c r="E54" s="1" t="str">
        <f t="shared" si="0"/>
        <v>422-Weldon City</v>
      </c>
      <c r="F54" s="110">
        <f t="shared" si="1"/>
        <v>971.21</v>
      </c>
    </row>
    <row r="55" spans="1:6" x14ac:dyDescent="0.3">
      <c r="A55" t="s">
        <v>155</v>
      </c>
      <c r="B55" s="110">
        <v>1443.87</v>
      </c>
      <c r="C55" s="110"/>
      <c r="E55" s="1" t="str">
        <f t="shared" si="0"/>
        <v>430-Harnett</v>
      </c>
      <c r="F55" s="110">
        <f t="shared" si="1"/>
        <v>1443.87</v>
      </c>
    </row>
    <row r="56" spans="1:6" x14ac:dyDescent="0.3">
      <c r="A56" t="s">
        <v>156</v>
      </c>
      <c r="B56" s="110">
        <v>2524.5</v>
      </c>
      <c r="C56" s="110"/>
      <c r="E56" s="1" t="str">
        <f t="shared" si="0"/>
        <v>440-Haywood</v>
      </c>
      <c r="F56" s="110">
        <f t="shared" si="1"/>
        <v>2524.5</v>
      </c>
    </row>
    <row r="57" spans="1:6" x14ac:dyDescent="0.3">
      <c r="A57" t="s">
        <v>157</v>
      </c>
      <c r="B57" s="110">
        <v>2700</v>
      </c>
      <c r="C57" s="110"/>
      <c r="E57" s="1" t="str">
        <f t="shared" si="0"/>
        <v>450-Henderson</v>
      </c>
      <c r="F57" s="110">
        <f t="shared" si="1"/>
        <v>2700</v>
      </c>
    </row>
    <row r="58" spans="1:6" x14ac:dyDescent="0.3">
      <c r="A58" t="s">
        <v>158</v>
      </c>
      <c r="B58" s="110">
        <v>1949.8</v>
      </c>
      <c r="C58" s="110"/>
      <c r="E58" s="1" t="str">
        <f t="shared" si="0"/>
        <v>460-Hertford</v>
      </c>
      <c r="F58" s="110">
        <f t="shared" si="1"/>
        <v>1949.8</v>
      </c>
    </row>
    <row r="59" spans="1:6" x14ac:dyDescent="0.3">
      <c r="A59" t="s">
        <v>159</v>
      </c>
      <c r="B59" s="110">
        <v>704.13</v>
      </c>
      <c r="C59" s="110"/>
      <c r="E59" s="1" t="str">
        <f t="shared" si="0"/>
        <v>470-Hoke</v>
      </c>
      <c r="F59" s="110">
        <f t="shared" si="1"/>
        <v>704.13</v>
      </c>
    </row>
    <row r="60" spans="1:6" x14ac:dyDescent="0.3">
      <c r="A60" t="s">
        <v>160</v>
      </c>
      <c r="B60" s="110">
        <v>4013.8</v>
      </c>
      <c r="C60" s="110"/>
      <c r="E60" s="1" t="str">
        <f t="shared" si="0"/>
        <v>480-Hyde</v>
      </c>
      <c r="F60" s="110">
        <f t="shared" si="1"/>
        <v>4013.8</v>
      </c>
    </row>
    <row r="61" spans="1:6" x14ac:dyDescent="0.3">
      <c r="A61" t="s">
        <v>161</v>
      </c>
      <c r="B61" s="110">
        <v>2284</v>
      </c>
      <c r="C61" s="110"/>
      <c r="E61" s="1" t="str">
        <f t="shared" si="0"/>
        <v>490-Iredell</v>
      </c>
      <c r="F61" s="110">
        <f t="shared" si="1"/>
        <v>2284</v>
      </c>
    </row>
    <row r="62" spans="1:6" x14ac:dyDescent="0.3">
      <c r="A62" t="s">
        <v>384</v>
      </c>
      <c r="B62" s="110">
        <v>2531.1</v>
      </c>
      <c r="C62" s="110"/>
      <c r="E62" s="1" t="str">
        <f t="shared" si="0"/>
        <v>491-Mooresville City</v>
      </c>
      <c r="F62" s="110">
        <f t="shared" si="1"/>
        <v>2531.1</v>
      </c>
    </row>
    <row r="63" spans="1:6" x14ac:dyDescent="0.3">
      <c r="A63" t="s">
        <v>401</v>
      </c>
      <c r="B63" s="110">
        <v>2577.2399999999998</v>
      </c>
      <c r="C63" s="110"/>
      <c r="E63" s="1" t="str">
        <f t="shared" si="0"/>
        <v>500-Jackson</v>
      </c>
      <c r="F63" s="110">
        <f t="shared" si="1"/>
        <v>2577.2399999999998</v>
      </c>
    </row>
    <row r="64" spans="1:6" x14ac:dyDescent="0.3">
      <c r="A64" t="s">
        <v>162</v>
      </c>
      <c r="B64" s="110">
        <v>2545.11</v>
      </c>
      <c r="C64" s="110"/>
      <c r="E64" s="1" t="str">
        <f t="shared" si="0"/>
        <v>510-Johnston</v>
      </c>
      <c r="F64" s="110">
        <f t="shared" si="1"/>
        <v>2545.11</v>
      </c>
    </row>
    <row r="65" spans="1:6" x14ac:dyDescent="0.3">
      <c r="A65" t="s">
        <v>402</v>
      </c>
      <c r="B65" s="110">
        <v>1818.27</v>
      </c>
      <c r="C65" s="110"/>
      <c r="E65" s="1" t="str">
        <f t="shared" si="0"/>
        <v>520-Jones</v>
      </c>
      <c r="F65" s="110">
        <f t="shared" si="1"/>
        <v>1818.27</v>
      </c>
    </row>
    <row r="66" spans="1:6" x14ac:dyDescent="0.3">
      <c r="A66" t="s">
        <v>403</v>
      </c>
      <c r="B66" s="110">
        <v>2121.71</v>
      </c>
      <c r="C66" s="110"/>
      <c r="E66" s="1" t="str">
        <f t="shared" si="0"/>
        <v>530-Lee</v>
      </c>
      <c r="F66" s="110">
        <f t="shared" si="1"/>
        <v>2121.71</v>
      </c>
    </row>
    <row r="67" spans="1:6" x14ac:dyDescent="0.3">
      <c r="A67" t="s">
        <v>404</v>
      </c>
      <c r="B67" s="110">
        <v>1100</v>
      </c>
      <c r="C67" s="110"/>
      <c r="E67" s="1" t="str">
        <f t="shared" si="0"/>
        <v>540-Lenoir</v>
      </c>
      <c r="F67" s="110">
        <f t="shared" si="1"/>
        <v>1100</v>
      </c>
    </row>
    <row r="68" spans="1:6" x14ac:dyDescent="0.3">
      <c r="A68" t="s">
        <v>163</v>
      </c>
      <c r="B68" s="110">
        <v>2531.3200000000002</v>
      </c>
      <c r="C68" s="110"/>
      <c r="E68" s="1" t="str">
        <f t="shared" si="0"/>
        <v>550-Lincoln</v>
      </c>
      <c r="F68" s="110">
        <f t="shared" si="1"/>
        <v>2531.3200000000002</v>
      </c>
    </row>
    <row r="69" spans="1:6" x14ac:dyDescent="0.3">
      <c r="A69" t="s">
        <v>164</v>
      </c>
      <c r="B69" s="110">
        <v>1969</v>
      </c>
      <c r="C69" s="110"/>
      <c r="E69" s="1" t="str">
        <f t="shared" ref="E69:E119" si="2">A69</f>
        <v>560-Macon</v>
      </c>
      <c r="F69" s="110">
        <f t="shared" ref="F69:F119" si="3">B69+C69</f>
        <v>1969</v>
      </c>
    </row>
    <row r="70" spans="1:6" x14ac:dyDescent="0.3">
      <c r="A70" t="s">
        <v>405</v>
      </c>
      <c r="B70" s="110">
        <v>1637</v>
      </c>
      <c r="C70" s="110">
        <v>284</v>
      </c>
      <c r="E70" s="1" t="str">
        <f t="shared" si="2"/>
        <v>570-Madison</v>
      </c>
      <c r="F70" s="110">
        <f t="shared" si="3"/>
        <v>1921</v>
      </c>
    </row>
    <row r="71" spans="1:6" x14ac:dyDescent="0.3">
      <c r="A71" t="s">
        <v>165</v>
      </c>
      <c r="B71" s="110">
        <v>2062.7600000000002</v>
      </c>
      <c r="C71" s="110"/>
      <c r="E71" s="1" t="str">
        <f t="shared" si="2"/>
        <v>580-Martin</v>
      </c>
      <c r="F71" s="110">
        <f t="shared" si="3"/>
        <v>2062.7600000000002</v>
      </c>
    </row>
    <row r="72" spans="1:6" x14ac:dyDescent="0.3">
      <c r="A72" t="s">
        <v>166</v>
      </c>
      <c r="B72" s="110">
        <v>1885.72</v>
      </c>
      <c r="C72" s="110"/>
      <c r="E72" s="1" t="str">
        <f t="shared" si="2"/>
        <v>590-McDowell</v>
      </c>
      <c r="F72" s="110">
        <f t="shared" si="3"/>
        <v>1885.72</v>
      </c>
    </row>
    <row r="73" spans="1:6" x14ac:dyDescent="0.3">
      <c r="A73" t="s">
        <v>167</v>
      </c>
      <c r="B73" s="110">
        <v>3840.2</v>
      </c>
      <c r="C73" s="110"/>
      <c r="E73" s="1" t="str">
        <f t="shared" si="2"/>
        <v>600-Char.-Mecklenburg</v>
      </c>
      <c r="F73" s="110">
        <f t="shared" si="3"/>
        <v>3840.2</v>
      </c>
    </row>
    <row r="74" spans="1:6" x14ac:dyDescent="0.3">
      <c r="A74" t="s">
        <v>406</v>
      </c>
      <c r="B74" s="110">
        <v>1726.68</v>
      </c>
      <c r="C74" s="110"/>
      <c r="E74" s="1" t="str">
        <f t="shared" si="2"/>
        <v>610-Mitchell</v>
      </c>
      <c r="F74" s="110">
        <f t="shared" si="3"/>
        <v>1726.68</v>
      </c>
    </row>
    <row r="75" spans="1:6" x14ac:dyDescent="0.3">
      <c r="A75" t="s">
        <v>168</v>
      </c>
      <c r="B75" s="110">
        <v>1620</v>
      </c>
      <c r="C75" s="110"/>
      <c r="E75" s="1" t="str">
        <f t="shared" si="2"/>
        <v>620-Montgomery</v>
      </c>
      <c r="F75" s="110">
        <f t="shared" si="3"/>
        <v>1620</v>
      </c>
    </row>
    <row r="76" spans="1:6" x14ac:dyDescent="0.3">
      <c r="A76" t="s">
        <v>407</v>
      </c>
      <c r="B76" s="110">
        <v>2617.5500000000002</v>
      </c>
      <c r="C76" s="110"/>
      <c r="E76" s="1" t="str">
        <f t="shared" si="2"/>
        <v>630-Moore</v>
      </c>
      <c r="F76" s="110">
        <f t="shared" si="3"/>
        <v>2617.5500000000002</v>
      </c>
    </row>
    <row r="77" spans="1:6" x14ac:dyDescent="0.3">
      <c r="A77" t="s">
        <v>408</v>
      </c>
      <c r="B77" s="110">
        <v>1578.73</v>
      </c>
      <c r="C77" s="110"/>
      <c r="E77" s="1" t="str">
        <f t="shared" si="2"/>
        <v>640-Nash</v>
      </c>
      <c r="F77" s="110">
        <f t="shared" si="3"/>
        <v>1578.73</v>
      </c>
    </row>
    <row r="78" spans="1:6" x14ac:dyDescent="0.3">
      <c r="A78" t="s">
        <v>169</v>
      </c>
      <c r="B78" s="110">
        <v>3180</v>
      </c>
      <c r="C78" s="110"/>
      <c r="E78" s="1" t="str">
        <f t="shared" si="2"/>
        <v>650-New Hanover</v>
      </c>
      <c r="F78" s="110">
        <f t="shared" si="3"/>
        <v>3180</v>
      </c>
    </row>
    <row r="79" spans="1:6" x14ac:dyDescent="0.3">
      <c r="A79" t="s">
        <v>170</v>
      </c>
      <c r="B79" s="110">
        <v>2316.87</v>
      </c>
      <c r="C79" s="110"/>
      <c r="E79" s="1" t="str">
        <f t="shared" si="2"/>
        <v>660-Northampton</v>
      </c>
      <c r="F79" s="110">
        <f t="shared" si="3"/>
        <v>2316.87</v>
      </c>
    </row>
    <row r="80" spans="1:6" x14ac:dyDescent="0.3">
      <c r="A80" t="s">
        <v>171</v>
      </c>
      <c r="B80" s="110">
        <v>2793.24</v>
      </c>
      <c r="C80" s="110"/>
      <c r="E80" s="1" t="str">
        <f t="shared" si="2"/>
        <v>670-Onslow</v>
      </c>
      <c r="F80" s="110">
        <f t="shared" si="3"/>
        <v>2793.24</v>
      </c>
    </row>
    <row r="81" spans="1:6" x14ac:dyDescent="0.3">
      <c r="A81" t="s">
        <v>172</v>
      </c>
      <c r="B81" s="110">
        <v>5666</v>
      </c>
      <c r="C81" s="110"/>
      <c r="E81" s="1" t="str">
        <f t="shared" si="2"/>
        <v>680-Orange</v>
      </c>
      <c r="F81" s="110">
        <f t="shared" si="3"/>
        <v>5666</v>
      </c>
    </row>
    <row r="82" spans="1:6" x14ac:dyDescent="0.3">
      <c r="A82" t="s">
        <v>173</v>
      </c>
      <c r="B82" s="110">
        <v>4893</v>
      </c>
      <c r="C82" s="110"/>
      <c r="E82" s="1" t="str">
        <f t="shared" si="2"/>
        <v>681-Chapel Hill-Carrboro</v>
      </c>
      <c r="F82" s="110">
        <f t="shared" si="3"/>
        <v>4893</v>
      </c>
    </row>
    <row r="83" spans="1:6" x14ac:dyDescent="0.3">
      <c r="A83" t="s">
        <v>174</v>
      </c>
      <c r="B83" s="110">
        <v>3486.41</v>
      </c>
      <c r="C83" s="110"/>
      <c r="E83" s="1" t="str">
        <f t="shared" si="2"/>
        <v>690-Pamlico</v>
      </c>
      <c r="F83" s="110">
        <f t="shared" si="3"/>
        <v>3486.41</v>
      </c>
    </row>
    <row r="84" spans="1:6" x14ac:dyDescent="0.3">
      <c r="A84" t="s">
        <v>175</v>
      </c>
      <c r="B84" s="110">
        <v>2222</v>
      </c>
      <c r="C84" s="110"/>
      <c r="E84" s="1" t="str">
        <f t="shared" si="2"/>
        <v>700-Pasquotank</v>
      </c>
      <c r="F84" s="110">
        <f t="shared" si="3"/>
        <v>2222</v>
      </c>
    </row>
    <row r="85" spans="1:6" x14ac:dyDescent="0.3">
      <c r="A85" t="s">
        <v>176</v>
      </c>
      <c r="B85" s="110">
        <v>2810</v>
      </c>
      <c r="C85" s="110"/>
      <c r="E85" s="1" t="str">
        <f t="shared" si="2"/>
        <v>710-Pender</v>
      </c>
      <c r="F85" s="110">
        <f t="shared" si="3"/>
        <v>2810</v>
      </c>
    </row>
    <row r="86" spans="1:6" x14ac:dyDescent="0.3">
      <c r="A86" t="s">
        <v>177</v>
      </c>
      <c r="B86" s="110">
        <v>2054.64</v>
      </c>
      <c r="C86" s="110"/>
      <c r="E86" s="1" t="str">
        <f t="shared" si="2"/>
        <v>720-Perquimans</v>
      </c>
      <c r="F86" s="110">
        <f t="shared" si="3"/>
        <v>2054.64</v>
      </c>
    </row>
    <row r="87" spans="1:6" x14ac:dyDescent="0.3">
      <c r="A87" t="s">
        <v>178</v>
      </c>
      <c r="B87" s="110">
        <v>2380.9299999999998</v>
      </c>
      <c r="C87" s="110"/>
      <c r="E87" s="1" t="str">
        <f t="shared" si="2"/>
        <v>730-Person</v>
      </c>
      <c r="F87" s="110">
        <f t="shared" si="3"/>
        <v>2380.9299999999998</v>
      </c>
    </row>
    <row r="88" spans="1:6" x14ac:dyDescent="0.3">
      <c r="A88" t="s">
        <v>179</v>
      </c>
      <c r="B88" s="110">
        <v>2011.83</v>
      </c>
      <c r="C88" s="110"/>
      <c r="E88" s="1" t="str">
        <f t="shared" si="2"/>
        <v>740-Pitt</v>
      </c>
      <c r="F88" s="110">
        <f t="shared" si="3"/>
        <v>2011.83</v>
      </c>
    </row>
    <row r="89" spans="1:6" x14ac:dyDescent="0.3">
      <c r="A89" t="s">
        <v>180</v>
      </c>
      <c r="B89" s="110">
        <v>2814.14</v>
      </c>
      <c r="C89" s="110"/>
      <c r="E89" s="1" t="str">
        <f t="shared" si="2"/>
        <v>750-Polk</v>
      </c>
      <c r="F89" s="110">
        <f t="shared" si="3"/>
        <v>2814.14</v>
      </c>
    </row>
    <row r="90" spans="1:6" x14ac:dyDescent="0.3">
      <c r="A90" t="s">
        <v>181</v>
      </c>
      <c r="B90" s="110">
        <v>1629</v>
      </c>
      <c r="C90" s="110"/>
      <c r="E90" s="1" t="str">
        <f t="shared" si="2"/>
        <v>760-Randolph</v>
      </c>
      <c r="F90" s="110">
        <f t="shared" si="3"/>
        <v>1629</v>
      </c>
    </row>
    <row r="91" spans="1:6" x14ac:dyDescent="0.3">
      <c r="A91" t="s">
        <v>182</v>
      </c>
      <c r="B91" s="110">
        <v>1506.29</v>
      </c>
      <c r="C91" s="110"/>
      <c r="E91" s="1" t="str">
        <f t="shared" si="2"/>
        <v>761-Asheboro City</v>
      </c>
      <c r="F91" s="110">
        <f t="shared" si="3"/>
        <v>1506.29</v>
      </c>
    </row>
    <row r="92" spans="1:6" x14ac:dyDescent="0.3">
      <c r="A92" t="s">
        <v>183</v>
      </c>
      <c r="B92" s="110">
        <v>1105.74</v>
      </c>
      <c r="C92" s="110"/>
      <c r="E92" s="1" t="str">
        <f t="shared" si="2"/>
        <v>770-Richmond</v>
      </c>
      <c r="F92" s="110">
        <f t="shared" si="3"/>
        <v>1105.74</v>
      </c>
    </row>
    <row r="93" spans="1:6" x14ac:dyDescent="0.3">
      <c r="A93" t="s">
        <v>184</v>
      </c>
      <c r="B93" s="110">
        <v>680</v>
      </c>
      <c r="C93" s="110"/>
      <c r="E93" s="1" t="str">
        <f t="shared" si="2"/>
        <v>780-Robeson</v>
      </c>
      <c r="F93" s="110">
        <f t="shared" si="3"/>
        <v>680</v>
      </c>
    </row>
    <row r="94" spans="1:6" x14ac:dyDescent="0.3">
      <c r="A94" t="s">
        <v>185</v>
      </c>
      <c r="B94" s="110">
        <v>1576.48</v>
      </c>
      <c r="C94" s="110"/>
      <c r="E94" s="1" t="str">
        <f t="shared" si="2"/>
        <v>790-Rockingham</v>
      </c>
      <c r="F94" s="110">
        <f t="shared" si="3"/>
        <v>1576.48</v>
      </c>
    </row>
    <row r="95" spans="1:6" x14ac:dyDescent="0.3">
      <c r="A95" t="s">
        <v>186</v>
      </c>
      <c r="B95" s="110">
        <v>2347.2199999999998</v>
      </c>
      <c r="C95" s="110"/>
      <c r="E95" s="1" t="str">
        <f t="shared" si="2"/>
        <v>800-Rowan</v>
      </c>
      <c r="F95" s="110">
        <f t="shared" si="3"/>
        <v>2347.2199999999998</v>
      </c>
    </row>
    <row r="96" spans="1:6" x14ac:dyDescent="0.3">
      <c r="A96" t="s">
        <v>187</v>
      </c>
      <c r="B96" s="110">
        <v>2280</v>
      </c>
      <c r="C96" s="110"/>
      <c r="E96" s="1" t="str">
        <f t="shared" si="2"/>
        <v>810-Rutherford</v>
      </c>
      <c r="F96" s="110">
        <f t="shared" si="3"/>
        <v>2280</v>
      </c>
    </row>
    <row r="97" spans="1:6" x14ac:dyDescent="0.3">
      <c r="A97" t="s">
        <v>188</v>
      </c>
      <c r="B97" s="110">
        <v>1327</v>
      </c>
      <c r="C97" s="110"/>
      <c r="E97" s="1" t="str">
        <f t="shared" si="2"/>
        <v>820-Sampson</v>
      </c>
      <c r="F97" s="110">
        <f t="shared" si="3"/>
        <v>1327</v>
      </c>
    </row>
    <row r="98" spans="1:6" x14ac:dyDescent="0.3">
      <c r="A98" t="s">
        <v>409</v>
      </c>
      <c r="B98" s="110">
        <v>992.97</v>
      </c>
      <c r="C98" s="110">
        <v>117.45</v>
      </c>
      <c r="E98" s="1" t="str">
        <f t="shared" si="2"/>
        <v>821-Clinton City</v>
      </c>
      <c r="F98" s="110">
        <f t="shared" si="3"/>
        <v>1110.42</v>
      </c>
    </row>
    <row r="99" spans="1:6" x14ac:dyDescent="0.3">
      <c r="A99" t="s">
        <v>411</v>
      </c>
      <c r="B99" s="110">
        <v>1875</v>
      </c>
      <c r="C99" s="110"/>
      <c r="E99" s="1" t="str">
        <f t="shared" si="2"/>
        <v>830-Scotland</v>
      </c>
      <c r="F99" s="110">
        <f t="shared" si="3"/>
        <v>1875</v>
      </c>
    </row>
    <row r="100" spans="1:6" x14ac:dyDescent="0.3">
      <c r="A100" t="s">
        <v>189</v>
      </c>
      <c r="B100" s="110">
        <v>1622.99</v>
      </c>
      <c r="C100" s="110">
        <v>227.81</v>
      </c>
      <c r="E100" s="1" t="str">
        <f t="shared" si="2"/>
        <v>840-Stanly-Albemarle</v>
      </c>
      <c r="F100" s="110">
        <f t="shared" si="3"/>
        <v>1850.8</v>
      </c>
    </row>
    <row r="101" spans="1:6" x14ac:dyDescent="0.3">
      <c r="A101" t="s">
        <v>190</v>
      </c>
      <c r="B101" s="110">
        <v>2991.51</v>
      </c>
      <c r="C101" s="110"/>
      <c r="E101" s="1" t="str">
        <f t="shared" si="2"/>
        <v>850-Stokes</v>
      </c>
      <c r="F101" s="110">
        <f t="shared" si="3"/>
        <v>2991.51</v>
      </c>
    </row>
    <row r="102" spans="1:6" x14ac:dyDescent="0.3">
      <c r="A102" t="s">
        <v>191</v>
      </c>
      <c r="B102" s="110">
        <v>1320</v>
      </c>
      <c r="C102" s="110"/>
      <c r="E102" s="1" t="str">
        <f t="shared" si="2"/>
        <v>860-Surry</v>
      </c>
      <c r="F102" s="110">
        <f t="shared" si="3"/>
        <v>1320</v>
      </c>
    </row>
    <row r="103" spans="1:6" x14ac:dyDescent="0.3">
      <c r="A103" t="s">
        <v>192</v>
      </c>
      <c r="B103" s="110">
        <v>1320</v>
      </c>
      <c r="C103" s="110">
        <v>1180</v>
      </c>
      <c r="E103" s="1" t="str">
        <f t="shared" si="2"/>
        <v>861-Elkin City</v>
      </c>
      <c r="F103" s="110">
        <f t="shared" si="3"/>
        <v>2500</v>
      </c>
    </row>
    <row r="104" spans="1:6" x14ac:dyDescent="0.3">
      <c r="A104" t="s">
        <v>545</v>
      </c>
      <c r="B104" s="110">
        <v>1305</v>
      </c>
      <c r="C104" s="110">
        <v>549.08000000000004</v>
      </c>
      <c r="E104" s="1" t="str">
        <f t="shared" si="2"/>
        <v>862-Mount Airy City</v>
      </c>
      <c r="F104" s="110">
        <f t="shared" si="3"/>
        <v>1854.08</v>
      </c>
    </row>
    <row r="105" spans="1:6" x14ac:dyDescent="0.3">
      <c r="A105" t="s">
        <v>193</v>
      </c>
      <c r="B105" s="110">
        <v>650</v>
      </c>
      <c r="C105" s="110">
        <v>100</v>
      </c>
      <c r="E105" s="1" t="str">
        <f t="shared" si="2"/>
        <v>870-Swain</v>
      </c>
      <c r="F105" s="110">
        <f t="shared" si="3"/>
        <v>750</v>
      </c>
    </row>
    <row r="106" spans="1:6" x14ac:dyDescent="0.3">
      <c r="A106" t="s">
        <v>410</v>
      </c>
      <c r="B106" s="110">
        <v>3868.06</v>
      </c>
      <c r="C106" s="110"/>
      <c r="E106" s="1" t="str">
        <f t="shared" si="2"/>
        <v>880-Transylvania</v>
      </c>
      <c r="F106" s="110">
        <f t="shared" si="3"/>
        <v>3868.06</v>
      </c>
    </row>
    <row r="107" spans="1:6" x14ac:dyDescent="0.3">
      <c r="A107" t="s">
        <v>194</v>
      </c>
      <c r="B107" s="110">
        <v>850.14</v>
      </c>
      <c r="C107" s="110"/>
      <c r="E107" s="1" t="str">
        <f t="shared" si="2"/>
        <v>890-Tyrrell</v>
      </c>
      <c r="F107" s="110">
        <f t="shared" si="3"/>
        <v>850.14</v>
      </c>
    </row>
    <row r="108" spans="1:6" x14ac:dyDescent="0.3">
      <c r="A108" t="s">
        <v>412</v>
      </c>
      <c r="B108" s="110">
        <v>2829.88</v>
      </c>
      <c r="C108" s="110"/>
      <c r="E108" s="1" t="str">
        <f t="shared" si="2"/>
        <v>900-Union</v>
      </c>
      <c r="F108" s="110">
        <f t="shared" si="3"/>
        <v>2829.88</v>
      </c>
    </row>
    <row r="109" spans="1:6" x14ac:dyDescent="0.3">
      <c r="A109" t="s">
        <v>195</v>
      </c>
      <c r="B109" s="110">
        <v>1292.25</v>
      </c>
      <c r="C109" s="110"/>
      <c r="E109" s="1" t="str">
        <f t="shared" si="2"/>
        <v>910-Vance</v>
      </c>
      <c r="F109" s="110">
        <f t="shared" si="3"/>
        <v>1292.25</v>
      </c>
    </row>
    <row r="110" spans="1:6" x14ac:dyDescent="0.3">
      <c r="A110" t="s">
        <v>196</v>
      </c>
      <c r="B110" s="110">
        <v>3966</v>
      </c>
      <c r="C110" s="110"/>
      <c r="E110" s="1" t="str">
        <f t="shared" si="2"/>
        <v>920-Wake</v>
      </c>
      <c r="F110" s="110">
        <f t="shared" si="3"/>
        <v>3966</v>
      </c>
    </row>
    <row r="111" spans="1:6" x14ac:dyDescent="0.3">
      <c r="A111" t="s">
        <v>197</v>
      </c>
      <c r="B111" s="110">
        <v>2729</v>
      </c>
      <c r="C111" s="110"/>
      <c r="E111" s="1" t="str">
        <f t="shared" si="2"/>
        <v>930-Warren</v>
      </c>
      <c r="F111" s="110">
        <f t="shared" si="3"/>
        <v>2729</v>
      </c>
    </row>
    <row r="112" spans="1:6" x14ac:dyDescent="0.3">
      <c r="A112" t="s">
        <v>413</v>
      </c>
      <c r="B112" s="110">
        <v>1363</v>
      </c>
      <c r="C112" s="110"/>
      <c r="E112" s="1" t="str">
        <f t="shared" si="2"/>
        <v>940-Washington</v>
      </c>
      <c r="F112" s="110">
        <f t="shared" si="3"/>
        <v>1363</v>
      </c>
    </row>
    <row r="113" spans="1:6" x14ac:dyDescent="0.3">
      <c r="A113" t="s">
        <v>198</v>
      </c>
      <c r="B113" s="110">
        <v>3175</v>
      </c>
      <c r="C113" s="110"/>
      <c r="E113" s="1" t="str">
        <f t="shared" si="2"/>
        <v>950-Watauga</v>
      </c>
      <c r="F113" s="110">
        <f t="shared" si="3"/>
        <v>3175</v>
      </c>
    </row>
    <row r="114" spans="1:6" x14ac:dyDescent="0.3">
      <c r="A114" t="s">
        <v>414</v>
      </c>
      <c r="B114" s="110">
        <v>891</v>
      </c>
      <c r="C114" s="110"/>
      <c r="E114" s="1" t="str">
        <f t="shared" si="2"/>
        <v>960-Wayne</v>
      </c>
      <c r="F114" s="110">
        <f t="shared" si="3"/>
        <v>891</v>
      </c>
    </row>
    <row r="115" spans="1:6" x14ac:dyDescent="0.3">
      <c r="A115" t="s">
        <v>199</v>
      </c>
      <c r="B115" s="110">
        <v>1885.5</v>
      </c>
      <c r="C115" s="110"/>
      <c r="E115" s="1" t="str">
        <f t="shared" si="2"/>
        <v>970-Wilkes</v>
      </c>
      <c r="F115" s="110">
        <f t="shared" si="3"/>
        <v>1885.5</v>
      </c>
    </row>
    <row r="116" spans="1:6" x14ac:dyDescent="0.3">
      <c r="A116" t="s">
        <v>200</v>
      </c>
      <c r="B116" s="110">
        <v>2490</v>
      </c>
      <c r="C116" s="110"/>
      <c r="E116" s="1" t="str">
        <f t="shared" si="2"/>
        <v>980-Wilson</v>
      </c>
      <c r="F116" s="110">
        <f t="shared" si="3"/>
        <v>2490</v>
      </c>
    </row>
    <row r="117" spans="1:6" x14ac:dyDescent="0.3">
      <c r="A117" t="s">
        <v>201</v>
      </c>
      <c r="B117" s="110">
        <v>1753.4</v>
      </c>
      <c r="C117" s="110"/>
      <c r="E117" s="1" t="str">
        <f t="shared" si="2"/>
        <v>990-Yadkin</v>
      </c>
      <c r="F117" s="110">
        <f t="shared" si="3"/>
        <v>1753.4</v>
      </c>
    </row>
    <row r="118" spans="1:6" x14ac:dyDescent="0.3">
      <c r="A118" t="s">
        <v>202</v>
      </c>
      <c r="B118" s="110">
        <v>1754</v>
      </c>
      <c r="C118" s="110"/>
      <c r="E118" s="1" t="str">
        <f t="shared" si="2"/>
        <v>995-Yancey</v>
      </c>
      <c r="F118" s="110">
        <f t="shared" si="3"/>
        <v>1754</v>
      </c>
    </row>
    <row r="119" spans="1:6" x14ac:dyDescent="0.3">
      <c r="A119" t="s">
        <v>417</v>
      </c>
      <c r="B119" s="110">
        <v>2123.5100000000002</v>
      </c>
      <c r="E119" s="1" t="str">
        <f t="shared" si="2"/>
        <v>1000-Statewide Avg</v>
      </c>
      <c r="F119" s="110">
        <f t="shared" si="3"/>
        <v>2123.5100000000002</v>
      </c>
    </row>
  </sheetData>
  <sheetProtection algorithmName="SHA-512" hashValue="1UyCA1SUuhQfQ7xE3JSI9a+3kaDeDjVtaREn7jnijdk+5CdvOJFmSAaf4+/SE5aHT92lodlqCOTZNANz8rTplw==" saltValue="0qysAg+19FqvJqQNJxDMvA==" spinCount="100000" sheet="1" objects="1" scenarios="1"/>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topLeftCell="A3" workbookViewId="0">
      <selection activeCell="C12" sqref="C12"/>
    </sheetView>
  </sheetViews>
  <sheetFormatPr defaultColWidth="9.140625" defaultRowHeight="16.5" x14ac:dyDescent="0.25"/>
  <cols>
    <col min="1" max="1" width="78.42578125" style="60" customWidth="1"/>
    <col min="2" max="2" width="22.42578125" style="61" bestFit="1" customWidth="1"/>
    <col min="3" max="3" width="24.28515625" style="60" bestFit="1" customWidth="1"/>
    <col min="4" max="16384" width="9.140625" style="60"/>
  </cols>
  <sheetData>
    <row r="1" spans="1:3" ht="18" x14ac:dyDescent="0.25">
      <c r="A1" s="233" t="s">
        <v>340</v>
      </c>
      <c r="B1" s="233"/>
    </row>
    <row r="2" spans="1:3" x14ac:dyDescent="0.25">
      <c r="A2" s="62" t="s">
        <v>342</v>
      </c>
      <c r="B2" s="62"/>
    </row>
    <row r="3" spans="1:3" x14ac:dyDescent="0.3">
      <c r="A3" s="63" t="s">
        <v>343</v>
      </c>
      <c r="B3" s="64" t="s">
        <v>341</v>
      </c>
    </row>
    <row r="4" spans="1:3" ht="82.5" x14ac:dyDescent="0.25">
      <c r="A4" s="65" t="s">
        <v>344</v>
      </c>
      <c r="B4" s="138">
        <v>1514.35</v>
      </c>
      <c r="C4" s="183" t="s">
        <v>543</v>
      </c>
    </row>
    <row r="6" spans="1:3" x14ac:dyDescent="0.25">
      <c r="A6" s="236" t="s">
        <v>345</v>
      </c>
      <c r="B6" s="237"/>
    </row>
    <row r="7" spans="1:3" x14ac:dyDescent="0.25">
      <c r="A7" s="234" t="s">
        <v>381</v>
      </c>
      <c r="B7" s="235"/>
    </row>
    <row r="9" spans="1:3" x14ac:dyDescent="0.25">
      <c r="B9" s="60"/>
    </row>
    <row r="10" spans="1:3" x14ac:dyDescent="0.3">
      <c r="A10" s="1"/>
      <c r="B10" s="1"/>
    </row>
    <row r="11" spans="1:3" x14ac:dyDescent="0.3">
      <c r="A11" s="1"/>
      <c r="B11" s="1"/>
    </row>
  </sheetData>
  <sheetProtection algorithmName="SHA-512" hashValue="ipQBU6DO6birrv0FQS86XI1W/hWTxjH3PXDHBbw4Vc+ieDFGyDhR2JR0Z5HeJ3NwlKGQsW1iqKKzashE+xa+aw==" saltValue="Ls8BGzFEHZn4lEYSOIxG5g==" spinCount="100000" sheet="1" objects="1" scenarios="1"/>
  <mergeCells count="3">
    <mergeCell ref="A1:B1"/>
    <mergeCell ref="A7:B7"/>
    <mergeCell ref="A6:B6"/>
  </mergeCells>
  <hyperlinks>
    <hyperlink ref="A7" r:id="rId1" xr:uid="{8351B4B0-2428-4671-BE2E-33B3792963AF}"/>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Melanie Rackley</cp:lastModifiedBy>
  <cp:lastPrinted>2019-04-25T16:35:07Z</cp:lastPrinted>
  <dcterms:created xsi:type="dcterms:W3CDTF">2019-04-03T16:04:36Z</dcterms:created>
  <dcterms:modified xsi:type="dcterms:W3CDTF">2025-02-11T14:24:25Z</dcterms:modified>
</cp:coreProperties>
</file>